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50" tabRatio="875" activeTab="0"/>
  </bookViews>
  <sheets>
    <sheet name="Rekapitulace stavby" sheetId="1" r:id="rId1"/>
    <sheet name="D.1.1 - Architektonicko-s..." sheetId="2" r:id="rId2"/>
    <sheet name="D.1.4.1 - Zdravotně techn..." sheetId="3" r:id="rId3"/>
    <sheet name="A - Svítidla" sheetId="4" r:id="rId4"/>
    <sheet name="B - Přístroje" sheetId="5" r:id="rId5"/>
    <sheet name="C - Instalační materiál" sheetId="6" r:id="rId6"/>
    <sheet name="D - Kabeláž" sheetId="7" r:id="rId7"/>
    <sheet name="E - Rozvaděče" sheetId="8" r:id="rId8"/>
    <sheet name="F - Ostatní" sheetId="9" r:id="rId9"/>
    <sheet name="G - SK - Strukturovaná ka..." sheetId="10" r:id="rId10"/>
    <sheet name="VON - Vedlejší a ostatní ..." sheetId="11" r:id="rId11"/>
  </sheets>
  <definedNames>
    <definedName name="_xlnm._FilterDatabase" localSheetId="3" hidden="1">'A - Svítidla'!$C$120:$K$126</definedName>
    <definedName name="_xlnm._FilterDatabase" localSheetId="4" hidden="1">'B - Přístroje'!$C$120:$K$133</definedName>
    <definedName name="_xlnm._FilterDatabase" localSheetId="5" hidden="1">'C - Instalační materiál'!$C$120:$K$132</definedName>
    <definedName name="_xlnm._FilterDatabase" localSheetId="6" hidden="1">'D - Kabeláž'!$C$120:$K$128</definedName>
    <definedName name="_xlnm._FilterDatabase" localSheetId="1" hidden="1">'D.1.1 - Architektonicko-s...'!$C$129:$K$295</definedName>
    <definedName name="_xlnm._FilterDatabase" localSheetId="2" hidden="1">'D.1.4.1 - Zdravotně techn...'!$C$119:$K$164</definedName>
    <definedName name="_xlnm._FilterDatabase" localSheetId="7" hidden="1">'E - Rozvaděče'!$C$120:$K$128</definedName>
    <definedName name="_xlnm._FilterDatabase" localSheetId="8" hidden="1">'F - Ostatní'!$C$120:$K$131</definedName>
    <definedName name="_xlnm._FilterDatabase" localSheetId="9" hidden="1">'G - SK - Strukturovaná ka...'!$C$120:$K$149</definedName>
    <definedName name="_xlnm._FilterDatabase" localSheetId="10" hidden="1">'VON - Vedlejší a ostatní ...'!$C$122:$K$148</definedName>
    <definedName name="_xlnm.Print_Area" localSheetId="3">'A - Svítidla'!$C$4:$J$41,'A - Svítidla'!$C$50:$J$76,'A - Svítidla'!$C$82:$J$100,'A - Svítidla'!$C$106:$K$126</definedName>
    <definedName name="_xlnm.Print_Area" localSheetId="4">'B - Přístroje'!$C$4:$J$41,'B - Přístroje'!$C$50:$J$76,'B - Přístroje'!$C$82:$J$100,'B - Přístroje'!$C$106:$K$133</definedName>
    <definedName name="_xlnm.Print_Area" localSheetId="5">'C - Instalační materiál'!$C$4:$J$41,'C - Instalační materiál'!$C$50:$J$76,'C - Instalační materiál'!$C$82:$J$100,'C - Instalační materiál'!$C$106:$K$132</definedName>
    <definedName name="_xlnm.Print_Area" localSheetId="6">'D - Kabeláž'!$C$4:$J$41,'D - Kabeláž'!$C$50:$J$76,'D - Kabeláž'!$C$82:$J$100,'D - Kabeláž'!$C$106:$K$128</definedName>
    <definedName name="_xlnm.Print_Area" localSheetId="1">'D.1.1 - Architektonicko-s...'!$C$4:$J$39,'D.1.1 - Architektonicko-s...'!$C$50:$J$76,'D.1.1 - Architektonicko-s...'!$C$82:$J$111,'D.1.1 - Architektonicko-s...'!$C$117:$K$295</definedName>
    <definedName name="_xlnm.Print_Area" localSheetId="2">'D.1.4.1 - Zdravotně techn...'!$C$4:$J$39,'D.1.4.1 - Zdravotně techn...'!$C$50:$J$76,'D.1.4.1 - Zdravotně techn...'!$C$82:$J$101,'D.1.4.1 - Zdravotně techn...'!$C$107:$K$164</definedName>
    <definedName name="_xlnm.Print_Area" localSheetId="7">'E - Rozvaděče'!$C$4:$J$41,'E - Rozvaděče'!$C$50:$J$76,'E - Rozvaděče'!$C$82:$J$100,'E - Rozvaděče'!$C$106:$K$128</definedName>
    <definedName name="_xlnm.Print_Area" localSheetId="8">'F - Ostatní'!$C$4:$J$41,'F - Ostatní'!$C$50:$J$76,'F - Ostatní'!$C$82:$J$100,'F - Ostatní'!$C$106:$K$131</definedName>
    <definedName name="_xlnm.Print_Area" localSheetId="9">'G - SK - Strukturovaná ka...'!$C$4:$J$41,'G - SK - Strukturovaná ka...'!$C$50:$J$76,'G - SK - Strukturovaná ka...'!$C$82:$J$100,'G - SK - Strukturovaná ka...'!$C$106:$K$149</definedName>
    <definedName name="_xlnm.Print_Area" localSheetId="0">'Rekapitulace stavby'!$D$4:$AO$76,'Rekapitulace stavby'!$C$82:$AQ$106</definedName>
    <definedName name="_xlnm.Print_Area" localSheetId="10">'VON - Vedlejší a ostatní ...'!$C$4:$J$39,'VON - Vedlejší a ostatní ...'!$C$50:$J$76,'VON - Vedlejší a ostatní ...'!$C$82:$J$104,'VON - Vedlejší a ostatní ...'!$C$110:$K$148</definedName>
    <definedName name="_xlnm.Print_Titles" localSheetId="0">'Rekapitulace stavby'!$92:$92</definedName>
    <definedName name="_xlnm.Print_Titles" localSheetId="1">'D.1.1 - Architektonicko-s...'!$129:$129</definedName>
    <definedName name="_xlnm.Print_Titles" localSheetId="2">'D.1.4.1 - Zdravotně techn...'!$119:$119</definedName>
    <definedName name="_xlnm.Print_Titles" localSheetId="3">'A - Svítidla'!$120:$120</definedName>
    <definedName name="_xlnm.Print_Titles" localSheetId="4">'B - Přístroje'!$120:$120</definedName>
    <definedName name="_xlnm.Print_Titles" localSheetId="5">'C - Instalační materiál'!$120:$120</definedName>
    <definedName name="_xlnm.Print_Titles" localSheetId="6">'D - Kabeláž'!$120:$120</definedName>
    <definedName name="_xlnm.Print_Titles" localSheetId="7">'E - Rozvaděče'!$120:$120</definedName>
    <definedName name="_xlnm.Print_Titles" localSheetId="8">'F - Ostatní'!$120:$120</definedName>
    <definedName name="_xlnm.Print_Titles" localSheetId="9">'G - SK - Strukturovaná ka...'!$120:$120</definedName>
    <definedName name="_xlnm.Print_Titles" localSheetId="10">'VON - Vedlejší a ostatní ...'!$122:$122</definedName>
  </definedNames>
  <calcPr calcId="162913"/>
</workbook>
</file>

<file path=xl/sharedStrings.xml><?xml version="1.0" encoding="utf-8"?>
<sst xmlns="http://schemas.openxmlformats.org/spreadsheetml/2006/main" count="4736" uniqueCount="731">
  <si>
    <t>Export Komplet</t>
  </si>
  <si>
    <t/>
  </si>
  <si>
    <t>2.0</t>
  </si>
  <si>
    <t>False</t>
  </si>
  <si>
    <t>{ca7b2d2b-510b-4fac-9f25-e741c6b524e9}</t>
  </si>
  <si>
    <t>&gt;&gt;  skryté sloupce  &lt;&lt;</t>
  </si>
  <si>
    <t>0,01</t>
  </si>
  <si>
    <t>21</t>
  </si>
  <si>
    <t>15</t>
  </si>
  <si>
    <t>REKAPITULACE STAVBY</t>
  </si>
  <si>
    <t>v ---  níže se nacházejí doplnkové a pomocné údaje k sestavám  --- v</t>
  </si>
  <si>
    <t>Návod na vyplnění</t>
  </si>
  <si>
    <t>0,001</t>
  </si>
  <si>
    <t>Kód:</t>
  </si>
  <si>
    <t>N23-109_exp3</t>
  </si>
  <si>
    <t>Měnit lze pouze buňky se žlutým podbarvením!
1) na prvním listu Rekapitulace stavby vyplňte v sestavě
    a) Souhrnný list
       - údaje o Uchazeči
         (přenesou se do ostatních sestav i v jiných listech)
    b) Rekapitulace objektů
       - potřebné Ostatní náklady
2) na vybraných listech vyplňte v sestavě
    a) Krycí list
       - údaje o Uchazeči, pokud se liší od údajů o Uchazeči na Souhrnném listu
         (údaje se přenesou do ostatních sestav v daném listu)
    b) Rekapitulace rozpočtu
       - potřebné Ostatní náklady
    c) Celkové náklady za stavbu
       - ceny u položek
       - množství, pokud má žluté podbarvení
       - a v případě potřeby poznámku (ta je ve skrytém sloupci)</t>
  </si>
  <si>
    <t>Stavba:</t>
  </si>
  <si>
    <t>Rekonstrukce a přemístění oddělení rehabilitace Bohumínské městské nemocnice a.s</t>
  </si>
  <si>
    <t>KSO:</t>
  </si>
  <si>
    <t>CC-CZ:</t>
  </si>
  <si>
    <t>Místo:</t>
  </si>
  <si>
    <t xml:space="preserve"> </t>
  </si>
  <si>
    <t>Datum:</t>
  </si>
  <si>
    <t>14. 10. 2023</t>
  </si>
  <si>
    <t>Zadavatel:</t>
  </si>
  <si>
    <t>IČ:</t>
  </si>
  <si>
    <t>Město Bohumín</t>
  </si>
  <si>
    <t>DIČ:</t>
  </si>
  <si>
    <t>Uchazeč:</t>
  </si>
  <si>
    <t>Vyplň údaj</t>
  </si>
  <si>
    <t>Projektant:</t>
  </si>
  <si>
    <t>CHVÁLEK ATELIÉR s.r.o.</t>
  </si>
  <si>
    <t>True</t>
  </si>
  <si>
    <t>Zpracovatel:</t>
  </si>
  <si>
    <t>Poznámka:</t>
  </si>
  <si>
    <t>Cena bez DPH</t>
  </si>
  <si>
    <t>Sazba daně</t>
  </si>
  <si>
    <t>Základ daně</t>
  </si>
  <si>
    <t>Výše daně</t>
  </si>
  <si>
    <t>DPH</t>
  </si>
  <si>
    <t>základní</t>
  </si>
  <si>
    <t>snížená</t>
  </si>
  <si>
    <t>zákl. přenesená</t>
  </si>
  <si>
    <t>sníž. přenesená</t>
  </si>
  <si>
    <t>nulová</t>
  </si>
  <si>
    <t>Cena s DPH</t>
  </si>
  <si>
    <t>v</t>
  </si>
  <si>
    <t>CZK</t>
  </si>
  <si>
    <t>Projektant</t>
  </si>
  <si>
    <t>Zpracovatel</t>
  </si>
  <si>
    <t>Datum a podpis:</t>
  </si>
  <si>
    <t>Razítko</t>
  </si>
  <si>
    <t>Objednavatel</t>
  </si>
  <si>
    <t>Uchazeč</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</si>
  <si>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</si>
  <si>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</si>
  <si>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</si>
  <si>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</si>
  <si>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</si>
  <si>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</si>
  <si>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</si>
  <si>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</si>
  <si>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</si>
  <si>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</si>
  <si>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</si>
  <si>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</si>
  <si>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</si>
  <si>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</si>
  <si>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</si>
  <si>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</si>
  <si>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</si>
  <si>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</si>
  <si>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</si>
  <si>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 rozpočtů</t>
  </si>
  <si>
    <t>D</t>
  </si>
  <si>
    <t>0</t>
  </si>
  <si>
    <t>###NOIMPORT###</t>
  </si>
  <si>
    <t>IMPORT</t>
  </si>
  <si>
    <t>{00000000-0000-0000-0000-000000000000}</t>
  </si>
  <si>
    <t>/</t>
  </si>
  <si>
    <t>D.1.1</t>
  </si>
  <si>
    <t xml:space="preserve">Architektonicko-stavební řešení </t>
  </si>
  <si>
    <t>STA</t>
  </si>
  <si>
    <t>1</t>
  </si>
  <si>
    <t>{5ee443d9-38a1-4868-9d22-4e986a7a6d1d}</t>
  </si>
  <si>
    <t>2</t>
  </si>
  <si>
    <t>D.1.4.1</t>
  </si>
  <si>
    <t xml:space="preserve">Zdravotně technické instalace </t>
  </si>
  <si>
    <t>{cd0900d5-0eb5-4d5a-a1c6-60042c682e35}</t>
  </si>
  <si>
    <t>D.1.4.2</t>
  </si>
  <si>
    <t xml:space="preserve">Elektroinstalace </t>
  </si>
  <si>
    <t>{dbe9067a-9b27-4af9-b8f7-3a562fbaf1d5}</t>
  </si>
  <si>
    <t>A</t>
  </si>
  <si>
    <t>Svítidla</t>
  </si>
  <si>
    <t>Soupis</t>
  </si>
  <si>
    <t>{c5d3d3b2-2f09-431d-9e4d-40944150a6c4}</t>
  </si>
  <si>
    <t>B</t>
  </si>
  <si>
    <t>Přístroje</t>
  </si>
  <si>
    <t>{a9352be0-4159-4e6d-ba71-586fb170ab9e}</t>
  </si>
  <si>
    <t>C</t>
  </si>
  <si>
    <t>Instalační materiál</t>
  </si>
  <si>
    <t>{f523e911-8d6f-4290-bbe9-5d6b9ba57382}</t>
  </si>
  <si>
    <t>Kabeláž</t>
  </si>
  <si>
    <t>{a34688e5-b572-4dd5-be89-6083a7aace23}</t>
  </si>
  <si>
    <t>E</t>
  </si>
  <si>
    <t>Rozvaděče</t>
  </si>
  <si>
    <t>{5f006200-8fa6-437a-8b39-b400ba25c2b2}</t>
  </si>
  <si>
    <t>F</t>
  </si>
  <si>
    <t>Ostatní</t>
  </si>
  <si>
    <t>{8425a6d1-415b-457d-9241-477a1d728b33}</t>
  </si>
  <si>
    <t>G</t>
  </si>
  <si>
    <t>SK - Strukturovaná kabeláž</t>
  </si>
  <si>
    <t>{8c0f4877-8e62-448d-9fff-55109e284408}</t>
  </si>
  <si>
    <t>VON</t>
  </si>
  <si>
    <t xml:space="preserve">Vedlejší a ostatní náklady stavby </t>
  </si>
  <si>
    <t>{3b5c69e8-3e41-4203-8287-5378ea89b9ff}</t>
  </si>
  <si>
    <t>KRYCÍ LIST SOUPISU PRACÍ</t>
  </si>
  <si>
    <t>Objekt:</t>
  </si>
  <si>
    <t xml:space="preserve">D.1.1 - Architektonicko-stavební řešení </t>
  </si>
  <si>
    <t>REKAPITULACE ČLENĚNÍ SOUPISU PRACÍ</t>
  </si>
  <si>
    <t>Kód dílu - Popis</t>
  </si>
  <si>
    <t>Cena celkem [CZK]</t>
  </si>
  <si>
    <t>Náklady ze soupisu prací</t>
  </si>
  <si>
    <t>-1</t>
  </si>
  <si>
    <t>HSV - Práce a dodávky HSV</t>
  </si>
  <si>
    <t xml:space="preserve">    6 - Úpravy povrchů, podlahy a osazování výplní</t>
  </si>
  <si>
    <t xml:space="preserve">    9 - Ostatní konstrukce a práce, bourání</t>
  </si>
  <si>
    <t xml:space="preserve">      95 - Různé dokončovací konstrukce a práce pozemních staveb</t>
  </si>
  <si>
    <t xml:space="preserve">    997 - Přesun sutě</t>
  </si>
  <si>
    <t xml:space="preserve">    998 - Přesun hmot</t>
  </si>
  <si>
    <t>PSV - Práce a dodávky PSV</t>
  </si>
  <si>
    <t xml:space="preserve">    725 - Zdravotechnika - zařizovací předměty</t>
  </si>
  <si>
    <t xml:space="preserve">    763 - Konstrukce suché výstavby</t>
  </si>
  <si>
    <t xml:space="preserve">    766 - Konstrukce truhlářské</t>
  </si>
  <si>
    <t xml:space="preserve">    771 - Podlahy z dlaždic</t>
  </si>
  <si>
    <t xml:space="preserve">    776 - Podlahy povlakové</t>
  </si>
  <si>
    <t xml:space="preserve">    783 - Dokončovací práce - nátěry</t>
  </si>
  <si>
    <t xml:space="preserve">    784 - Dokončovací práce - malby a tapety</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</si>
  <si>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</si>
  <si>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</si>
  <si>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</si>
  <si>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</si>
  <si>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</si>
  <si>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</si>
  <si>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</si>
  <si>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</si>
  <si>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</si>
  <si>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</si>
  <si>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</si>
  <si>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</si>
  <si>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</si>
  <si>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</si>
  <si>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</si>
  <si>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</si>
  <si>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t>
  </si>
  <si>
    <t>Úpravy povrchů, podlahy a osazování výplní</t>
  </si>
  <si>
    <t>K</t>
  </si>
  <si>
    <t>611315421</t>
  </si>
  <si>
    <t>Oprava vnitřní vápenné štukové omítky stropů v rozsahu plochy do 10 %</t>
  </si>
  <si>
    <t>m2</t>
  </si>
  <si>
    <t>CS ÚRS 2023 02</t>
  </si>
  <si>
    <t>4</t>
  </si>
  <si>
    <t>876644061</t>
  </si>
  <si>
    <t>612315421</t>
  </si>
  <si>
    <t>Oprava vnitřní vápenné štukové omítky stěn v rozsahu plochy do 10 %</t>
  </si>
  <si>
    <t>-582789107</t>
  </si>
  <si>
    <t>3</t>
  </si>
  <si>
    <t>632451101</t>
  </si>
  <si>
    <t>Cementový samonivelační potěr ze suchých směsí tl přes 2 do 5 mm</t>
  </si>
  <si>
    <t>1974051967</t>
  </si>
  <si>
    <t>VV</t>
  </si>
  <si>
    <t>"1.NP_(pravá část)_tělocvična, šatny" (16,36+20,87+5,82+14,62+14,77)</t>
  </si>
  <si>
    <t>"3.NP_(pravá část)" (2,65*0,83)</t>
  </si>
  <si>
    <t>Součet</t>
  </si>
  <si>
    <t>9</t>
  </si>
  <si>
    <t>Ostatní konstrukce a práce, bourání</t>
  </si>
  <si>
    <t>949101111</t>
  </si>
  <si>
    <t>Lešení pomocné pro objekty pozemních staveb s lešeňovou podlahou v do 1,9 m zatížení do 150 kg/m2</t>
  </si>
  <si>
    <t>-781690666</t>
  </si>
  <si>
    <t>5</t>
  </si>
  <si>
    <t>952902121</t>
  </si>
  <si>
    <t>Čištění budov zametení drsných podlah</t>
  </si>
  <si>
    <t>-1424594708</t>
  </si>
  <si>
    <t>962031133</t>
  </si>
  <si>
    <t>Bourání příček z cihel pálených na MVC tl do 150 mm</t>
  </si>
  <si>
    <t>1427695553</t>
  </si>
  <si>
    <t>"1.NP_(pravá část)_tělocvična, šatny" 2,95*(23,55)</t>
  </si>
  <si>
    <t>"3.NP_(pravá část)" 2,95*(28,96)</t>
  </si>
  <si>
    <t>7</t>
  </si>
  <si>
    <t>965046111</t>
  </si>
  <si>
    <t>Broušení stávajících betonových podlah úběr do 3 mm</t>
  </si>
  <si>
    <t>-226978578</t>
  </si>
  <si>
    <t>"1.NP_(pravá část)_tělocvična, šatny"  20,76+15,32</t>
  </si>
  <si>
    <t>8</t>
  </si>
  <si>
    <t>965046119</t>
  </si>
  <si>
    <t>Příplatek k broušení stávajících betonových podlah za každý další 1 mm úběru</t>
  </si>
  <si>
    <t>600970671</t>
  </si>
  <si>
    <t>38,28*2 'Přepočtené koeficientem množství</t>
  </si>
  <si>
    <t>965081213</t>
  </si>
  <si>
    <t>Bourání podlah z dlaždic keramických nebo xylolitových tl do 10 mm plochy přes 1 m2</t>
  </si>
  <si>
    <t>-365123775</t>
  </si>
  <si>
    <t>P</t>
  </si>
  <si>
    <t>Poznámka k položce:
V jednotkové ceně zahrnuty , nad rámec ceníkového obsahu, také náklady na bourání souvisejících obvodových soklů v = do 150 mm.</t>
  </si>
  <si>
    <t>10</t>
  </si>
  <si>
    <t>968072455</t>
  </si>
  <si>
    <t>Vybourání dveřních zárubní pl do 2 m2</t>
  </si>
  <si>
    <t>282324111</t>
  </si>
  <si>
    <t>Poznámka k položce:
Vybourání rámů oken s křídly, dveřních zárubní, vrat, stěn, ostění nebo obkladů dveřních zárubní, plochy do 2 m2. JC zahrnuje také náklady na demontáž křídel.</t>
  </si>
  <si>
    <t>"1.NP_(levá část)" 2,0</t>
  </si>
  <si>
    <t>"1.NP_(pravá část)_tělocvična, šatny" 6,0</t>
  </si>
  <si>
    <t>"3.NP_(pravá část)" 18,0</t>
  </si>
  <si>
    <t>11</t>
  </si>
  <si>
    <t>978011111</t>
  </si>
  <si>
    <t>Otlučení (osekání) vnitřní vápenné nebo vápenocementové omítky stropů v rozsahu do 5 %</t>
  </si>
  <si>
    <t>1525284488</t>
  </si>
  <si>
    <t xml:space="preserve">"1.NP_(pravá část)_tělocvična, šatny_strop" (20,76+15,22+35,47) </t>
  </si>
  <si>
    <t>12</t>
  </si>
  <si>
    <t>978013111</t>
  </si>
  <si>
    <t>Otlučení (osekání) vnitřní vápenné nebo vápenocementové omítky stěn v rozsahu do 5 %</t>
  </si>
  <si>
    <t>1011279539</t>
  </si>
  <si>
    <t>"1.NP_(pravá část)_tělocvična, šatny_stěny" 2,95*(37,4)</t>
  </si>
  <si>
    <t>"3.NP_(pravá část)_stěny" 2,95*(43,2)</t>
  </si>
  <si>
    <t>95</t>
  </si>
  <si>
    <t>Různé dokončovací konstrukce a práce pozemních staveb</t>
  </si>
  <si>
    <t>13</t>
  </si>
  <si>
    <t>950015R01</t>
  </si>
  <si>
    <t xml:space="preserve">Doplnění nášlapných vrstev stávajících podlahových skladeb </t>
  </si>
  <si>
    <t>CS VLASTNÍ</t>
  </si>
  <si>
    <t>339109206</t>
  </si>
  <si>
    <t>Poznámka k položce:
JC obsahuje : kompletní systémové dodávky a provedení dle specifikace PD a TZ včetně všech přímo souvisejících prací/činností a dodávek/doplňků/příslušenství</t>
  </si>
  <si>
    <t>(% podíl oprav/doplnění - předpoklad_bude odsouhlaseno v dílenské dokumentaci)</t>
  </si>
  <si>
    <t>"3.NP_(pravá část)" 104,05*0,2</t>
  </si>
  <si>
    <t>14</t>
  </si>
  <si>
    <t>950015R02</t>
  </si>
  <si>
    <t>Doplnění a oprava stávajících podhledových konstrukcí</t>
  </si>
  <si>
    <t>1114003866</t>
  </si>
  <si>
    <t xml:space="preserve">Poznámka k položce:
JC obsahuje : kompletní systémové dodávky a provedení dle specifikace PD a TZ včetně všech přímo souvisejících prací/činností a dodávek/doplňků/příslušenství
-JC dále obsahuje náklady na finální povrch výmalbou. </t>
  </si>
  <si>
    <t>"3.NP_(pravá část)" 104,05*0,25</t>
  </si>
  <si>
    <t>997</t>
  </si>
  <si>
    <t>Přesun sutě</t>
  </si>
  <si>
    <t>997013213</t>
  </si>
  <si>
    <t>Vnitrostaveništní doprava suti a vybouraných hmot pro budovy v přes 9 do 12 m ručně</t>
  </si>
  <si>
    <t>t</t>
  </si>
  <si>
    <t>877217028</t>
  </si>
  <si>
    <t>16</t>
  </si>
  <si>
    <t>997013R31</t>
  </si>
  <si>
    <t xml:space="preserve">Poplatek za uložení na skládce (skládkovné) stavebního odpadu bez rozlišení </t>
  </si>
  <si>
    <t>-239105630</t>
  </si>
  <si>
    <t>Poznámka k položce:
Jednotková cena stanovena pro stavební odpad BEZ ROZLIŠENÍ _včetně nebezpečných odpadů.
----------------------------------------------------------------------------------------------------------------------</t>
  </si>
  <si>
    <t>17</t>
  </si>
  <si>
    <t>997321511</t>
  </si>
  <si>
    <t>Vodorovná doprava suti a vybouraných hmot po suchu do 1 km</t>
  </si>
  <si>
    <t>1666458868</t>
  </si>
  <si>
    <t>18</t>
  </si>
  <si>
    <t>997321519</t>
  </si>
  <si>
    <t>Příplatek ZKD 1 km vodorovné dopravy suti a vybouraných hmot po suchu</t>
  </si>
  <si>
    <t>1062621097</t>
  </si>
  <si>
    <t>44,914*20 'Přepočtené koeficientem množství</t>
  </si>
  <si>
    <t>19</t>
  </si>
  <si>
    <t>997321611</t>
  </si>
  <si>
    <t>Nakládání nebo překládání suti a vybouraných hmot</t>
  </si>
  <si>
    <t>-2134698521</t>
  </si>
  <si>
    <t>998</t>
  </si>
  <si>
    <t>Přesun hmot</t>
  </si>
  <si>
    <t>20</t>
  </si>
  <si>
    <t>998018002</t>
  </si>
  <si>
    <t>Přesun hmot ruční pro budovy v přes 6 do 12 m</t>
  </si>
  <si>
    <t>-344583871</t>
  </si>
  <si>
    <t>PSV</t>
  </si>
  <si>
    <t>Práce a dodávky PSV</t>
  </si>
  <si>
    <t>725</t>
  </si>
  <si>
    <t>Zdravotechnika - zařizovací předměty</t>
  </si>
  <si>
    <t>725240811</t>
  </si>
  <si>
    <t>Demontáž kabin sprchových bez výtokových armatur</t>
  </si>
  <si>
    <t>soubor</t>
  </si>
  <si>
    <t>1632941423</t>
  </si>
  <si>
    <t>22</t>
  </si>
  <si>
    <t>725240812</t>
  </si>
  <si>
    <t>Demontáž vaniček sprchových bez výtokových armatur</t>
  </si>
  <si>
    <t>-2034226550</t>
  </si>
  <si>
    <t>23</t>
  </si>
  <si>
    <t>725840850</t>
  </si>
  <si>
    <t xml:space="preserve">Demontáž baterie sprch </t>
  </si>
  <si>
    <t>kus</t>
  </si>
  <si>
    <t>-967654939</t>
  </si>
  <si>
    <t>763</t>
  </si>
  <si>
    <t>Konstrukce suché výstavby</t>
  </si>
  <si>
    <t>24</t>
  </si>
  <si>
    <t>763111313</t>
  </si>
  <si>
    <t>SDK příčka tl 100 mm profil CW+UW 75 desky 1xA 12,5 bez izolace do EI 30</t>
  </si>
  <si>
    <t>-572722479</t>
  </si>
  <si>
    <t>"1.NP_(levá část)_vyplnění otvoru po demontáži dveří" (2,0)</t>
  </si>
  <si>
    <t>25</t>
  </si>
  <si>
    <t>763111341</t>
  </si>
  <si>
    <t>SDK příčka tl 75 mm profil CW+UW 50 desky 1xDFH2 12,5 s izolací EI 45 Rw do 46 dB</t>
  </si>
  <si>
    <t>2017965649</t>
  </si>
  <si>
    <t>"1.NP_(pravá část)_tělocvična, šatny"  2,95*(6,675+17,0)</t>
  </si>
  <si>
    <t>"3.NP_(levá část)" 2,95*(12,825)</t>
  </si>
  <si>
    <t>"3.NP_(pravá část)" 2,95*(4,4)</t>
  </si>
  <si>
    <t>26</t>
  </si>
  <si>
    <t>763111343</t>
  </si>
  <si>
    <t>SDK příčka tl 100 mm profil CW+UW 75 desky 1xDFH2 12,5 s izolací EI 45 Rw do 49 dB</t>
  </si>
  <si>
    <t>957429365</t>
  </si>
  <si>
    <t>"3.NP_(pravá část)" 2,95*(2,185)</t>
  </si>
  <si>
    <t>27</t>
  </si>
  <si>
    <t>763111447</t>
  </si>
  <si>
    <t>SDK příčka tl 150 mm profil CW+UW 100 desky 2xDFH2 12,5 s izolací EI 90 Rw do 59 dB</t>
  </si>
  <si>
    <t>295181947</t>
  </si>
  <si>
    <t>"1.NP_(pravá část)_tělocvična, šatny" 2,95*(1,175)</t>
  </si>
  <si>
    <t>28</t>
  </si>
  <si>
    <t>763111717</t>
  </si>
  <si>
    <t>SDK příčka základní penetrační nátěr (oboustranně)</t>
  </si>
  <si>
    <t>-693716622</t>
  </si>
  <si>
    <t>(2,0+120,655+6,446+3,466+2,508)</t>
  </si>
  <si>
    <t>29</t>
  </si>
  <si>
    <t>763113330</t>
  </si>
  <si>
    <t>SDK příčka instalační tl 155 - 650 mm zdvojený profil CW+UW 50 desky 2xDFH2 12,5 s izolací EI 90 Rw do 54 dB</t>
  </si>
  <si>
    <t>-1665685332</t>
  </si>
  <si>
    <t>"3.NP_(pravá část)" 2,95*(0,85)</t>
  </si>
  <si>
    <t>30</t>
  </si>
  <si>
    <t>763131831</t>
  </si>
  <si>
    <t>Demontáž SDK podhledu s jednovrstvou nosnou kcí z ocelových profilů opláštění jednoduché</t>
  </si>
  <si>
    <t>52101969</t>
  </si>
  <si>
    <t>"1.NP_(pravá část)_tělocvična, šatny"  14,5</t>
  </si>
  <si>
    <t>31</t>
  </si>
  <si>
    <t>763755R01</t>
  </si>
  <si>
    <t xml:space="preserve">Příplatek k vodorovným a svislým SDK konstrukcím </t>
  </si>
  <si>
    <t>1404517413</t>
  </si>
  <si>
    <t>Poznámka k položce:
JC obsahuje náklady na :
Příplatek za dodávku a osazení veškerých doplňkových prvků SDK konstrukcí (lišt, profilů, výztužných nosných profilů (kolem otvorů, pro zavěšení prvků/kcí/ZP) , ukončovacích prvků, dilatačních a přechod. prvků , napojení na okolní konstrukce, revízní dvířek, atd.)
-kompletní systémová dodávka a provedení dle specifikace PD a TZ  vč. všech souvisejících prací/činností a dodávek
SYSTÉMOVÉ PROVEDENÍ (DLE KONKRÉTNÍHO DODAVATELE SYSTÉMU)
(specifikace materiálů dle PD a TZ)_SPECIFIKACE A ROZSAH DLE TP KONKRÉTNĚ VYBRANÉHO DODAVATELE 
-----------------------------------------------------------------------------------------------------------------------------------
(JC = příplatek ke svislým a vodorovným SDK konstrukcím)</t>
  </si>
  <si>
    <t>"rozsah a množství vztaženo na celkovou plochu SDK konstrukcí" 135,075</t>
  </si>
  <si>
    <t>32</t>
  </si>
  <si>
    <t>998763302</t>
  </si>
  <si>
    <t>Přesun hmot tonážní pro sádrokartonové konstrukce v objektech v přes 6 do 12 m</t>
  </si>
  <si>
    <t>-1162950910</t>
  </si>
  <si>
    <t>766</t>
  </si>
  <si>
    <t>Konstrukce truhlářské</t>
  </si>
  <si>
    <t>33</t>
  </si>
  <si>
    <t>766430R01</t>
  </si>
  <si>
    <t>D+M _ sanitární kabiny (dveře u sanitárních kabin pomocí plenty !!)</t>
  </si>
  <si>
    <t>1359371939</t>
  </si>
  <si>
    <t>Poznámka k položce:
JC obsahuje : Kompletní provedení dle specifikace PD a TZ vč. všech přímo souvisejících prací/činností, dodávek, příslušenství, doplňků a komponentů dle konkrétního výpisu prvků a výrobků. V jednotkové ceně započítáno: systémová dodávka, výroba, montáž/osazení/kotvení (vč.kotvících prvků), povrchová úprava, přesuny. Kompletní specifikace/rozsah viz výpis prvků a výrobků.</t>
  </si>
  <si>
    <t>(výška konstrukce = předpoklad_bude upřesněno v dílenské dokumentaci"</t>
  </si>
  <si>
    <t>"1.NP_(levá část)" 2,15*(24,13)</t>
  </si>
  <si>
    <t>"3.NP_(pravá část)" 2,15*(32,295)</t>
  </si>
  <si>
    <t>34</t>
  </si>
  <si>
    <t>766430R02</t>
  </si>
  <si>
    <t>D+M _ vnitřní dveře _ 700/1970 mm _ včetně příslušné zárubně</t>
  </si>
  <si>
    <t>-1734384349</t>
  </si>
  <si>
    <t>35</t>
  </si>
  <si>
    <t>766430R03</t>
  </si>
  <si>
    <t>D+M _ vnitřní dveře _ 800/1970 mm _ včetně příslušné zárubně</t>
  </si>
  <si>
    <t>-691912521</t>
  </si>
  <si>
    <t>36</t>
  </si>
  <si>
    <t>766430R04</t>
  </si>
  <si>
    <t>D+M _ vnitřní dveře _ 900/1970 mm _ včetně příslušné zárubně</t>
  </si>
  <si>
    <t>-472340252</t>
  </si>
  <si>
    <t>37</t>
  </si>
  <si>
    <t>766430R05</t>
  </si>
  <si>
    <t>D+M _ vnitřní dveře _ 1000/1970 mm _ včetně příslušné zárubně</t>
  </si>
  <si>
    <t>1212823717</t>
  </si>
  <si>
    <t>38</t>
  </si>
  <si>
    <t>998766202</t>
  </si>
  <si>
    <t>Přesun hmot procentní pro kce truhlářské v objektech v přes 6 do 12 m</t>
  </si>
  <si>
    <t>%</t>
  </si>
  <si>
    <t>-1131665965</t>
  </si>
  <si>
    <t>771</t>
  </si>
  <si>
    <t>Podlahy z dlaždic</t>
  </si>
  <si>
    <t>39</t>
  </si>
  <si>
    <t>771111011</t>
  </si>
  <si>
    <t>Vysátí podkladu před pokládkou dlažby</t>
  </si>
  <si>
    <t>463997160</t>
  </si>
  <si>
    <t>40</t>
  </si>
  <si>
    <t>771121011</t>
  </si>
  <si>
    <t>Nátěr penetrační na podlahu</t>
  </si>
  <si>
    <t>-1161270647</t>
  </si>
  <si>
    <t>41</t>
  </si>
  <si>
    <t>771151012</t>
  </si>
  <si>
    <t>Samonivelační stěrka podlah pevnosti 20 MPa tl přes 3 do 5 mm</t>
  </si>
  <si>
    <t>-1859278700</t>
  </si>
  <si>
    <t>42</t>
  </si>
  <si>
    <t>771574476</t>
  </si>
  <si>
    <t>Montáž podlah keramických pro mechanické zatížení protiskluzných lepených cementovým flexibilním lepidlem přes 9 do 12 ks/m2</t>
  </si>
  <si>
    <t>-623987840</t>
  </si>
  <si>
    <t>Poznámka k položce:
V jednotkové ceně , nad rámec ceníkového obsahu, zahrnuty také náklady na montáž souvisejících obvodových systémových soklů + veškerých lišt a profilů</t>
  </si>
  <si>
    <t>"1.NP_(levá část)_doplnění" 2,0</t>
  </si>
  <si>
    <t>43</t>
  </si>
  <si>
    <t>M</t>
  </si>
  <si>
    <t>59761R30</t>
  </si>
  <si>
    <t>dlaždice keramické protiskluzné</t>
  </si>
  <si>
    <t>2109398522</t>
  </si>
  <si>
    <t xml:space="preserve">Poznámka k položce:
-systémová dodávka + související systémové soklíky (viz PD a TZ)
--------------------------------------------------------------------------------
V jednotkové ceně zahrnuty náklady na veškeré doplňky a příslušenství dle PD a TZ.
(přechodové, dilatační a ukončovací lišty, ostatní doplňky)
--------------------------------------------------------------------------------
PŘESNÁ SPECIFIKACE _ VIZ PD A TZ </t>
  </si>
  <si>
    <t>4,2*1,15 'Přepočtené koeficientem množství</t>
  </si>
  <si>
    <t>44</t>
  </si>
  <si>
    <t>771577R04</t>
  </si>
  <si>
    <t>Příplatek k vnitřním dlažbám za dodávku a montáž ukončovacích, rohových a koutových profilů</t>
  </si>
  <si>
    <t>-678593246</t>
  </si>
  <si>
    <t>Poznámka k položce:
Množství/rozsah - VZTAŽEN NA CELKOVOU PLOCHU vnitřních dlažeb.
(specifikace materiálů dle PD a TZ)_SPECIFIKACE A ROZSAH DLE TP KONKRÉTNĚ VYBRANÉHO DODAVATELE 
------------------------------------------------------------------------------------------------------------------------------------</t>
  </si>
  <si>
    <t>45</t>
  </si>
  <si>
    <t>77159111R</t>
  </si>
  <si>
    <t>Hydroizolace pod dlažbu stěrkou ve dvou vrstvách</t>
  </si>
  <si>
    <t>-1980715924</t>
  </si>
  <si>
    <t>Poznámka k položce:
-kompletní systémová dodávka a provedení dle specifikace PD a TZ včetně všech přímo souvisejících prací/činností a dodávek/doplňků
JC , také zahrnuje náklady na dodávku a montáž všech systémových rohových lišt a těsnících pásků
(flexidbilní 2_složkový hydroizolační stěrkový systém)</t>
  </si>
  <si>
    <t>46</t>
  </si>
  <si>
    <t>998771102</t>
  </si>
  <si>
    <t>Přesun hmot tonážní pro podlahy z dlaždic v objektech v přes 6 do 12 m</t>
  </si>
  <si>
    <t>1932648093</t>
  </si>
  <si>
    <t>776</t>
  </si>
  <si>
    <t>Podlahy povlakové</t>
  </si>
  <si>
    <t>47</t>
  </si>
  <si>
    <t>776111116</t>
  </si>
  <si>
    <t>Odstranění zbytků lepidla z podkladu povlakových podlah broušením</t>
  </si>
  <si>
    <t>-945719715</t>
  </si>
  <si>
    <t>48</t>
  </si>
  <si>
    <t>776111311</t>
  </si>
  <si>
    <t>Vysátí podkladu povlakových podlah</t>
  </si>
  <si>
    <t>124597918</t>
  </si>
  <si>
    <t>49</t>
  </si>
  <si>
    <t>776121111</t>
  </si>
  <si>
    <t>Vodou ředitelná penetrace savého podkladu povlakových podlah</t>
  </si>
  <si>
    <t>1552841883</t>
  </si>
  <si>
    <t>50</t>
  </si>
  <si>
    <t>776141122</t>
  </si>
  <si>
    <t>Stěrka podlahová nivelační pro vyrovnání podkladu povlakových podlah pevnosti 30 MPa tl přes 3 do 5 mm</t>
  </si>
  <si>
    <t>1491352108</t>
  </si>
  <si>
    <t>51</t>
  </si>
  <si>
    <t>776201811</t>
  </si>
  <si>
    <t>Demontáž lepených povlakových podlah bez podložky ručně</t>
  </si>
  <si>
    <t>88600234</t>
  </si>
  <si>
    <t>Poznámka k položce:
V jednotkové ceně , nad rámec ceníkového obsahu, zahrnuty také náklady na demontáž souvisejících obvodových soklů.</t>
  </si>
  <si>
    <t>"1.NP_(pravá část)_tělocvična, šatny"  35,47</t>
  </si>
  <si>
    <t>52</t>
  </si>
  <si>
    <t>776221121</t>
  </si>
  <si>
    <t>Lepení antistatických pásů z PVC standardním lepidlem</t>
  </si>
  <si>
    <t>-1320083754</t>
  </si>
  <si>
    <t>Poznámka k položce:
V jednotkové ceně , nad rámec ceníkového obsahu, zahrnuty také náklady na montáž souvisejících obvodových systémových soklů + veškerých lišt a profilů + spoj podlahovin svařováním</t>
  </si>
  <si>
    <t>53</t>
  </si>
  <si>
    <t>28411R05</t>
  </si>
  <si>
    <t xml:space="preserve">dodávka povlakové podlahové krytiny - PVC antistatické </t>
  </si>
  <si>
    <t>-196425007</t>
  </si>
  <si>
    <t>72,44*1,15 'Přepočtené koeficientem množství</t>
  </si>
  <si>
    <t>54</t>
  </si>
  <si>
    <t>776923R11</t>
  </si>
  <si>
    <t xml:space="preserve">Spoj povlakových podlahovin z PVC a vinylu svařováním </t>
  </si>
  <si>
    <t>458108615</t>
  </si>
  <si>
    <t>Poznámka k položce:
Kompletní systémová dodávka a provedení dle specifikace PD a TZ včetně všech přímo souvisejících prací/dodávek/doplňků a příslušenství
------------------------------------------------------------------------------------------------------------------------------------------------------------------------
(naceněno dle technologických postupů a pravidel konkrétně vybraného dodavatele systémového řešení)</t>
  </si>
  <si>
    <t>ROZSAH A MNOŽSTVÍ _ VZTAŽENO NA PLOCHU POVLAKOVÝCH PODLAHOVÝCH KRYTIN</t>
  </si>
  <si>
    <t>72,44</t>
  </si>
  <si>
    <t>55</t>
  </si>
  <si>
    <t>998776102</t>
  </si>
  <si>
    <t>Přesun hmot tonážní pro podlahy povlakové v objektech v přes 6 do 12 m</t>
  </si>
  <si>
    <t>-1836387299</t>
  </si>
  <si>
    <t>783</t>
  </si>
  <si>
    <t>Dokončovací práce - nátěry</t>
  </si>
  <si>
    <t>56</t>
  </si>
  <si>
    <t>783923171</t>
  </si>
  <si>
    <t>Penetrační akrylátový nátěr hrubých betonových podlah</t>
  </si>
  <si>
    <t>1579680744</t>
  </si>
  <si>
    <t>784</t>
  </si>
  <si>
    <t>Dokončovací práce - malby a tapety</t>
  </si>
  <si>
    <t>57</t>
  </si>
  <si>
    <t>784121001</t>
  </si>
  <si>
    <t>Oškrabání malby v mísnostech v do 3,80 m</t>
  </si>
  <si>
    <t>814070313</t>
  </si>
  <si>
    <t>58</t>
  </si>
  <si>
    <t>784181102</t>
  </si>
  <si>
    <t>Základní akrylátová jednonásobná pigmentovaná penetrace podkladu v místnostech v do 3,80 m</t>
  </si>
  <si>
    <t>1052926258</t>
  </si>
  <si>
    <t>59</t>
  </si>
  <si>
    <t>784211101</t>
  </si>
  <si>
    <t>Dvojnásobné bílé malby ze směsí za mokra výborně oděruvzdorných v místnostech v do 3,80 m</t>
  </si>
  <si>
    <t>439579877</t>
  </si>
  <si>
    <t xml:space="preserve">D.1.4.1 - Zdravotně technické instalace </t>
  </si>
  <si>
    <t>D1 - ZTI</t>
  </si>
  <si>
    <t>D2 - Zařizovací předměty - ceny pouze orientační, konkrétní typ bude upřesněn v PD interiéru</t>
  </si>
  <si>
    <t xml:space="preserve">    15 - Umyvadlo - typ dle uvážení investora</t>
  </si>
  <si>
    <t xml:space="preserve">    16 - Dřez s odkapávací plochou pro stojánkovou baterii včetně příslušenství</t>
  </si>
  <si>
    <t>D1</t>
  </si>
  <si>
    <t>ZTI</t>
  </si>
  <si>
    <t>PPRK koleno 20 90°</t>
  </si>
  <si>
    <t>ks</t>
  </si>
  <si>
    <t>cs vlastní</t>
  </si>
  <si>
    <t>Poznámka k položce:
JC obsahuje kompletní orientační náklady na systémové dodávky a provedení dle specifikace PD včetně všech přímo souvisejících prací/činností a dodávek</t>
  </si>
  <si>
    <t>PPR koleno nástěnné 20 x 1/2"</t>
  </si>
  <si>
    <t>PPR nátrubek 20</t>
  </si>
  <si>
    <t>PPR T kus 20 x 20 x 20</t>
  </si>
  <si>
    <t>Objímka dvoušroubová Top 1/2" 74-80 mm</t>
  </si>
  <si>
    <t>HT koleno 70x87°</t>
  </si>
  <si>
    <t>HT koleno 40x87°</t>
  </si>
  <si>
    <t>HT koleno 70x45°</t>
  </si>
  <si>
    <t>HT odbočka 70x70x45°</t>
  </si>
  <si>
    <t>HT trubka 70x2000</t>
  </si>
  <si>
    <t>HT trubka 70x250</t>
  </si>
  <si>
    <t>HT trubka 40x1000</t>
  </si>
  <si>
    <t>PPRTR PP-RCT HOT 020 PPR trubka PP-RCT HOT, PN20, 20x2, 8 mm, 4 m</t>
  </si>
  <si>
    <t>m</t>
  </si>
  <si>
    <t>PPRTR PP-RCT UNI 020 PPR trubka PP-RCT UNI, PN16, 20x2,3 mm, 4 m</t>
  </si>
  <si>
    <t>D2</t>
  </si>
  <si>
    <t>Zařizovací předměty - ceny pouze orientační, konkrétní typ bude upřesněn v PD interiéru</t>
  </si>
  <si>
    <t>Umyvadlo - typ dle uvážení investora</t>
  </si>
  <si>
    <t>Pol1</t>
  </si>
  <si>
    <t>umyvadlo</t>
  </si>
  <si>
    <t>Pol2</t>
  </si>
  <si>
    <t>umyvadlová baterie stojánková</t>
  </si>
  <si>
    <t>Pol3</t>
  </si>
  <si>
    <t>umyvadlový sifon</t>
  </si>
  <si>
    <t>Dřez s odkapávací plochou pro stojánkovou baterii včetně příslušenství</t>
  </si>
  <si>
    <t>Pol4</t>
  </si>
  <si>
    <t>kuchyňský dřez nerezový</t>
  </si>
  <si>
    <t>Pol5</t>
  </si>
  <si>
    <t>dřezová baterie stojánková</t>
  </si>
  <si>
    <t>Pol6</t>
  </si>
  <si>
    <t>dřezový sifon</t>
  </si>
  <si>
    <t xml:space="preserve">D.1.4.2 - Elektroinstalace </t>
  </si>
  <si>
    <t>Soupis:</t>
  </si>
  <si>
    <t>A - Svítidla</t>
  </si>
  <si>
    <t xml:space="preserve">Oddíl A: V ceně dodávky svítidla je zahrnuto svítidlo včetně kompletní výzbroje, světelných zdrojů, startérů, předřadníků a pod. V ceně svítidel je zahrnuta dodávka, vybalení, montáž a veškerý podružný,konstrukční materiál (závěsy,lanka,úchyty,apod.)  Součástí dodávky bude i polatek za likvidaci zdrojů + poplatek za likvidaci elektroodpadu.  Položky obsahují pomocné zednické práce a kompletační činnost. Oddíl B: Montáž elektrických spínacích přístrojů musí být provedena dle ČSN . Všechny instalační přístroje jsou určeny k montáži do stěn a příček. Veškeré instalované elektrické přístroje  musí být schváleny pro instalace v ČR a označeny znakem shody. Pohybová čidla budou dodána jako vhodná ke spínání LED svítidel (pouze v případě, že čidla spínají napřímo LED svítidla). Instalace vypínačů jednopólových, sériových, střídavých, křížových vypínačů a tlačítek nástěnných, krytí IPXX (dle protokolu o určení prostředí), 230V/10A AC 50 Hz,  barvu a odstín určí investor z nabídky dodavatele před zahájením montáže.Cena obsahuje dodávku a transport materiálu, kompletní montáž vypínače včetně zapojení a ukončení vodičů. Použitá cenová úroveň : Legrand Valena Life. Oddíl C: Instalace níže uvedeného instalačního materiálu, jako jsou krabice odbočné, protahovací a instalační, kabelové žlaby, kabelové kanály, trubky, svorky atd. obsahuje dodávku, vybalení, montáž a veškerý podružný,konstrukční materiál (závěsy,úchyty, úhelníky,apod.). V ceně je zahrnuta kompletační činnost a podružné zednické práce. Oddíl D: Montáž kabelů musí být provedena dle ČSN. Kabely budou uloženy pod omítkou,  v konstrukci příček , v SDK stěnách v chráničkách, pevně na příchytkách a volně v roštech v podhledu , pokud není v textu uvedeno jinak. V ceně montáže kabelů je zahrnut i podružný materiál, spojky, pomocné  stavební práce a ukončení kabelů v rozváděčích a na svorkách přístrojů, kompletační činnost, včetně součinnosti s ostatními profesemi. Kabeláž CYKY, 1-YY, AYKY, 1-AYY, JYTY,CMFM slouží pro standardní rozvody. Kabeláž H07V ŽZ slouží pro přizemnění a ochranné pospojování. Kabeláží CSKH-J se myslí kabely s klasifikací B2caS1d0, P60-R, tedy kabely s funkční schopností kabelového systému pro požární systémy. Kabeláží CXKH-J se myslí kabely s klasifikací (B2ca s1 d0). Oddíl E: Montáž elektrických rozvaděčů dle ČSN. Kompletní dodávkou rozváděče se myslí výzbroj dle příslušného popisu, včetně sběren, pomocných obvodů, vnitřního zapojení, štítků a nápisů, dovoz na stavbu a usazení. Rozváděč vyroben v krytí uvedeném  příslušném popise. Stavební příprava – otvor pro rozváděč, průrazy stropem a zazdění rozváděče je součástí ceny. Odstín a barvu povrchu rozváděče určí investor z nabídky dodavatele.  </t>
  </si>
  <si>
    <t>Oddíl:A - Svítidla</t>
  </si>
  <si>
    <t>Oddíl:A</t>
  </si>
  <si>
    <t>A.001</t>
  </si>
  <si>
    <t>Svítidlo stropní, IP20</t>
  </si>
  <si>
    <t>A.002</t>
  </si>
  <si>
    <t>Svítidlo stropní, IP44</t>
  </si>
  <si>
    <t>A.003</t>
  </si>
  <si>
    <t>Mimostav. doprava 3,6% z materiálu</t>
  </si>
  <si>
    <t>A.004</t>
  </si>
  <si>
    <t>PPV 6% (podružné pracovní výkony) z montáží</t>
  </si>
  <si>
    <t>B - Přístroje</t>
  </si>
  <si>
    <t>Oddíl:B - Přístroje</t>
  </si>
  <si>
    <t>Oddíl:B</t>
  </si>
  <si>
    <t>B.001</t>
  </si>
  <si>
    <t>Vypínač č.1, včetně přístrojové krabice, montáž,zapojení a ukončení vodičů.</t>
  </si>
  <si>
    <t>B.002</t>
  </si>
  <si>
    <t>Vypínač č.5, včetně přístrojové krabice, montáž,zapojení a ukončení vodičů.</t>
  </si>
  <si>
    <t>B.003</t>
  </si>
  <si>
    <t>Vypínač č.6, včetně přístrojové krabice, montáž,zapojení a ukončení vodičů.</t>
  </si>
  <si>
    <t>B.004</t>
  </si>
  <si>
    <t>Vypínač č.7, včetně přístrojové krabice, montáž,zapojení a ukončení vodičů.</t>
  </si>
  <si>
    <t>B.005</t>
  </si>
  <si>
    <t>Pohybové čidlo 360° vhodné pro spínání LED, IP20, včetně přístrojové krabice, montáž,zapojení a ukončení vodičů.</t>
  </si>
  <si>
    <t>B.006</t>
  </si>
  <si>
    <t>Zásuvka 230V/16A s přepěťovou ochranou a optickou signalizací poruchy,3p, IP 20, včetně přístrojové krabice, montáž,zapojení a ukončení vodičů.</t>
  </si>
  <si>
    <t>B.007</t>
  </si>
  <si>
    <t>Zásuvka 230V/16A dvojnásobná,3p, IP 20, včetně přístrojové krabice, montáž,zapojení a ukončení vodičů.</t>
  </si>
  <si>
    <t>B.008</t>
  </si>
  <si>
    <t>Zásuvka 230V/16A dvojnásobná s přepěŤovou ochranou a optickou signalizací poruchy,3p, IP 20, včetně přístrojové krabice, montáž,zapojení a ukončení vodičů.</t>
  </si>
  <si>
    <t>B.008.1</t>
  </si>
  <si>
    <t>Zásuvka 230V/16A dvojnásobná s přepěŤovou ochranou a optickou signalizací poruchy,3p, IP 44, včetně přístrojové krabice, montáž,zapojení a ukončení vodičů.</t>
  </si>
  <si>
    <t>B.009</t>
  </si>
  <si>
    <t>B.010</t>
  </si>
  <si>
    <t>C - Instalační materiál</t>
  </si>
  <si>
    <t>Oddíl:C - Instalační materiál</t>
  </si>
  <si>
    <t>Oddíl:C</t>
  </si>
  <si>
    <t>C.001</t>
  </si>
  <si>
    <t>Instalační krabice odbočná s víčkem (d=71mm,h=43,5mm), včetně samosvorných svorek, zapuštěná, montáž,zapojení a ukončení vodičů.</t>
  </si>
  <si>
    <t>C.002</t>
  </si>
  <si>
    <t>Instalační krabice odbočná s víčkem (d=103mm,h=50mm), včetně samosvorných svorek, zapuštěná, montáž,zapojení a ukončení vodičů.</t>
  </si>
  <si>
    <t>C.003</t>
  </si>
  <si>
    <t>Instalační trubka ohebná z PVC d=25mm, di=18,3mm, střední mechanická odolnost,upevňovací a spojovací materiál, montáž.</t>
  </si>
  <si>
    <t>C.004</t>
  </si>
  <si>
    <t>Instalační lišta hranatá,bílá bezhalogenová, 20x20mm, upevňovací a spojovací materiál, montáž.</t>
  </si>
  <si>
    <t>C.005</t>
  </si>
  <si>
    <t>Instalační lišta hranatá,bílá bezhalogenová, 40x20mm, upevňovací a spojovací materiál, montáž.</t>
  </si>
  <si>
    <t>C.006</t>
  </si>
  <si>
    <t>Instalační lišta hranatá,bílá bezhalogenová, 40x40mm, upevňovací a spojovací materiál, montáž.</t>
  </si>
  <si>
    <t>C.007</t>
  </si>
  <si>
    <t>Instalační lišta hranatá,bílá bezhalogenová, 80x40mm, upevňovací a spojovací materiál, montáž.</t>
  </si>
  <si>
    <t>C.008</t>
  </si>
  <si>
    <t>Podružný materiál, montáž.</t>
  </si>
  <si>
    <t>C.009</t>
  </si>
  <si>
    <t>C.010</t>
  </si>
  <si>
    <t>D - Kabeláž</t>
  </si>
  <si>
    <t>Oddíl:D - Kabeláž</t>
  </si>
  <si>
    <t>Oddíl:D</t>
  </si>
  <si>
    <t>D.001</t>
  </si>
  <si>
    <t>Kabel CXKH-R  3x1,5</t>
  </si>
  <si>
    <t>D.002</t>
  </si>
  <si>
    <t>Kabel CXKH-R  5x1,5</t>
  </si>
  <si>
    <t>D.003</t>
  </si>
  <si>
    <t>Kabel CXKH-R  3x2,5</t>
  </si>
  <si>
    <t>D.004</t>
  </si>
  <si>
    <t>Vodič 1-CXKH-R  1x6</t>
  </si>
  <si>
    <t>D.005</t>
  </si>
  <si>
    <t>D.006</t>
  </si>
  <si>
    <t>E - Rozvaděče</t>
  </si>
  <si>
    <t>Oddíl:E - Rozvaděče</t>
  </si>
  <si>
    <t>Oddíl:E</t>
  </si>
  <si>
    <t>E.001</t>
  </si>
  <si>
    <t>Rozvaděč R1</t>
  </si>
  <si>
    <t>Poznámka k položce:
Rozvaděč R1 V rámci této položky je myšleno doplnění stávajícího rozvaděče o tyto přístroje, včetně příslušných prací: 10ks - Jistič +proudový chránič, typ A, B16A/2/003 - typ A, 10kA 2ks - Jistič +proudový chránič, typ A, C10A/2/003 - typ A, 10kA</t>
  </si>
  <si>
    <t>E.002</t>
  </si>
  <si>
    <t>Rozvaděč R2</t>
  </si>
  <si>
    <t>Poznámka k položce:
Rozvaděč R2 V rámci této položky je myšleno doplnění stávajícího rozvaděče o tyto přístroje, včetně příslušných prací: 14ks - Jistič +proudový chránič, typ A, B16A/2/003 - typ A, 10kA 3ks - Jistič +proudový chránič, typ A, C10A/2/003 - typ A, 10kA</t>
  </si>
  <si>
    <t>E.003</t>
  </si>
  <si>
    <t>E.004</t>
  </si>
  <si>
    <t>F - Ostatní</t>
  </si>
  <si>
    <t>Oddíl:F - Ostatní</t>
  </si>
  <si>
    <t>Oddíl:F</t>
  </si>
  <si>
    <t>F.001</t>
  </si>
  <si>
    <t>Kompletační a koordinační činnost</t>
  </si>
  <si>
    <t>Poznámka k položce:
Kompletační a koordinační činnost - cena obsahuje kompletaci zařízení a jeho odzkoušení s vazbou na ostatní profese, včetně vzájemné koordinace během výstavby, dopravu materiálu, koordinaci na stavbě, účast na KD, apod.</t>
  </si>
  <si>
    <t>F.002</t>
  </si>
  <si>
    <t>Připojení zařízení, oživení, funkční zkoušky, zaškolení obsluhy</t>
  </si>
  <si>
    <t>hod</t>
  </si>
  <si>
    <t>F.003</t>
  </si>
  <si>
    <t>Výchozí revize - cena obsahuje kompletní revizi, včetně zpracování zprávy a doložení veškerých potřebných dokumentů ke koladaci stavby.</t>
  </si>
  <si>
    <t>F.004</t>
  </si>
  <si>
    <t>Sekání drážek, kapes a průvlaků</t>
  </si>
  <si>
    <t>F.005</t>
  </si>
  <si>
    <t>Projektová dokumentace skutečného provedení</t>
  </si>
  <si>
    <t>F.006</t>
  </si>
  <si>
    <t>TIČR -státní odborný dozor nad bezpečností vyhrazených technických zařízení v rozsahu zák. č. 174/1968 Sb. a vyhl. 73/2010Sb.</t>
  </si>
  <si>
    <t>F.007</t>
  </si>
  <si>
    <t>Kompletní demontáž silnoproudé instalace včetně ekologické likvidace</t>
  </si>
  <si>
    <t>F.008</t>
  </si>
  <si>
    <t>Termorevize elektrických rozvaděčů po realizaci projektu - snímkování rozvaděčů, vypracování termorevizního protokolu, doprava, podružný materiál</t>
  </si>
  <si>
    <t>G - SK - Strukturovaná kabeláž</t>
  </si>
  <si>
    <t xml:space="preserve">Oddíl A: V ceně dodávky svítidla je zahrnuto svítidlo včetně kompletní výzbroje, světelných zdrojů, startérů, předřadníků a pod. V ceně svítidel je zahrnuta dodávka, vybalení, montáž a veškerý podružný,konstrukční materiál (závěsy,lanka,úchyty,apod.)  Součástí dodávky bude i polatek za likvidaci zdrojů + poplatek za likvidaci elektroodpadu.  Položky obsahují pomocné zednické práce a kompletační činnost. Oddíl B: Montáž elektrických spínacích přístrojů musí být provedena dle ČSN . Všechny instalační přístroje jsou určeny k montáži do stěn a příček. Veškeré instalované elektrické přístroje  musí být schváleny pro instalace v ČR a označeny znakem shody. Pohybová čidla budou dodána jako vhodná ke spínání LED svítidel (pouze v případě, že čidla spínají napřímo LED svítidla). Instalace vypínačů jednopólových, sériových, střídavých, křížových vypínačů a tlačítek nástěnných, krytí IPXX (dle protokolu o určení prostředí), 230V/10A AC 50 Hz,  barvu a odstín určí investor z nabídky dodavatele před zahájením montáže.Cena obsahuje dodávku a transport materiálu, kompletní montáž vypínače včetně zapojení a ukončení vodičů. Použitá cenová úroveň : Legrand Valena Life. Oddíl C: Instalace níže uvedeného instalačního materiálu, jako jsou krabice odbočné, protahovací a instalační, kabelové žlaby, kabelové kanály, trubky, svorky atd. obsahuje dodávku, vybalení, montáž a veškerý podružný,konstrukční materiál (závěsy,úchyty, úhelníky,apod.). V ceně je zahrnuta kompletační činnost a podružné zednické práce. Oddíl D: Montáž kabelů musí být provedena dle ČSN. Kabely budou uloženy pod omítkou,  v konstrukci příček , v SDK stěnách v chráničkách, pevně na příchytkách a volně v roštech v podhledu , pokud není v textu uvedeno jinak. V ceně montáže kabelů je zahrnut i podružný materiál, spojky, pomocné  stavební práce a ukončení kabelů v rozváděčích a na svorkách přístrojů, kompletační činnost, včetně součinnosti s ostatními profesemi. Kabeláž CYKY, 1-YY, AYKY, 1-AYY, JYTY,CMFM slouží pro standardní rozvody. Kabeláž H07V ŽZ slouží pro přizemnění a ochranné pospojování. Kabeláží CSKH-J se myslí kabely s klasifikací B2caS1d0, P60-R, tedy kabely s funkční schopností kabelového systému pro požární systémy. Kabeláží CXKH-J se myslí kabely s klasifikací (B2ca s1 d0). Oddíl E: Montáž elektrických rozvaděčů dle ČSN. Kompletní dodávkou rozváděče se myslí výzbroj dle příslušného popisu, včetně sběren, pomocných obvodů, vnitřního zapojení, štítků a nápisů, dovoz na stavbu a usazení. Rozváděč vyroben v krytí uvedeném  příslušném popise. Stavební příprava – otvor pro rozváděč, průrazy stropem a zazdění rozváděče je součástí ceny. Odstín a barvu povrchu rozváděče určí investor z nabídky dodavatele.  ------------------------------------------------------------------------------------------------------------------------------------------- Instalace předpokládá zapojení rozvodů do stávajícího datového rozváděče, dodávka nového není obsahem PD.  Instalace výše uvedeného instalačního materiálu, jako jsou krabice odbočné, protahovací a instalační, kabelové žlaby, kabelové kanály, trubky, svorky atd. obsahuje dodávku, vybalení, montáž a veškerý podružný,konstrukční materiál (závěsy,úchyty, úhelníky,apod.). V ceně je zahrnuta kompletační činnost a podružné zednické práce.   Montáž kabelů musí být provedena dle ČSN. Kabely budou uloženy pod omítkou, v konstrukci příček , v SDK stěnách v chráničkách,  pevně na kabel.držácích a volně v roštech v podhledu , pokud není v textu uvedeno jinak.    </t>
  </si>
  <si>
    <t>A - SK - Strukturovaná kabeláž</t>
  </si>
  <si>
    <t>G.001</t>
  </si>
  <si>
    <t>Horizontální organizátor 1U, 5x kovové oko</t>
  </si>
  <si>
    <t>G.002</t>
  </si>
  <si>
    <t>Patch panel</t>
  </si>
  <si>
    <t>Poznámka k položce:
Patch panel, osazený/kompakt 24xRJ45 Cat.6 1U nestíněný, beznástrojový, vč. montážního příslušenství, terminaci datových, CU 4-párových kabelů vč. zadního managamentu</t>
  </si>
  <si>
    <t>G.003</t>
  </si>
  <si>
    <t>Instalační kabel C6 U/UTP kabel, AWG23, LSZH, B2ca s1d1a1, uložení v trubka/žlab</t>
  </si>
  <si>
    <t>G.004</t>
  </si>
  <si>
    <t>Datová dvojzásuvka 2xRJ45 Cat.6 vč. rámečku komplet ,uložení pod omítku, na odpovídající přístrojovou krabici</t>
  </si>
  <si>
    <t>G.005</t>
  </si>
  <si>
    <t>Přístrojová krabice osazení pod omítku/SDK</t>
  </si>
  <si>
    <t>G.006</t>
  </si>
  <si>
    <t>Propojovací kabel Pach kabel  Cat.6/nestíněný 2m (barvy dle zvyklosti uživatele)</t>
  </si>
  <si>
    <t>G.007</t>
  </si>
  <si>
    <t>Keystone modul 1xRJ45, STP, Cat.6 - beznástrojový,kovový, ukončení kabelů pro instalace v rampě/stativu,</t>
  </si>
  <si>
    <t>G.008</t>
  </si>
  <si>
    <t>Elektroinstalační chránička/trubka bezhalogenová 16mm, ohebná pod omítkou</t>
  </si>
  <si>
    <t>G.009</t>
  </si>
  <si>
    <t>Elektroinstalační lišta bezhalogenová LHD 20x10mm</t>
  </si>
  <si>
    <t>G.010</t>
  </si>
  <si>
    <t>Protahovací pomocná kabeláž do chrániček</t>
  </si>
  <si>
    <t>G.011</t>
  </si>
  <si>
    <t>Kabelové trasy-instalace kabelů do trubek, žlabů, lišt apod</t>
  </si>
  <si>
    <t>G.012</t>
  </si>
  <si>
    <t>Kabelové trasy-instalace chrániček, kabelů do zdi, na příchytky, drážkování apod.</t>
  </si>
  <si>
    <t>G.013</t>
  </si>
  <si>
    <t>Svazkový držák kabelů max 15x Cat6,FS plech, pásový pozink, mechanická odolnost, bezhalogen, protipožár</t>
  </si>
  <si>
    <t>G.014</t>
  </si>
  <si>
    <t>Požární ucpávky, včetně nátěru a instalace</t>
  </si>
  <si>
    <t>G.015</t>
  </si>
  <si>
    <t>A.016</t>
  </si>
  <si>
    <t>Zapojení volných vývodů, vývodů u zásuvek a jejich zapojení na straně Racku</t>
  </si>
  <si>
    <t>A.017</t>
  </si>
  <si>
    <t>Popis kabelů v patchpanelech a zásuvkách</t>
  </si>
  <si>
    <t>A.018</t>
  </si>
  <si>
    <t>Měření na vývodu + Certifikační měření Permanent link Cat.6 ISO 11802</t>
  </si>
  <si>
    <t>A.019</t>
  </si>
  <si>
    <t>Konfigurace a programování sítě  vč. uvedení do provozu</t>
  </si>
  <si>
    <t>A.020</t>
  </si>
  <si>
    <t>Individuální a komplexní vyzkoušení</t>
  </si>
  <si>
    <t>A.021</t>
  </si>
  <si>
    <t>Zkušební provoz</t>
  </si>
  <si>
    <t>A.022</t>
  </si>
  <si>
    <t>Vypracování PD skutečné dokumentace stavby</t>
  </si>
  <si>
    <t>kplt</t>
  </si>
  <si>
    <t>A.023</t>
  </si>
  <si>
    <t>Pomocné stavební práce, obsahuje drobné stavební výpomoce související s elektrikářkými pracemi pro ukládání kabelů, trubkových tras apod.</t>
  </si>
  <si>
    <t>A.024</t>
  </si>
  <si>
    <t>Revize</t>
  </si>
  <si>
    <t>A.025</t>
  </si>
  <si>
    <t>PPV 6% (podružné pracovní výkony)</t>
  </si>
  <si>
    <t>A.026</t>
  </si>
  <si>
    <t>Mimostav. doprava 3,6% z dodávky</t>
  </si>
  <si>
    <t xml:space="preserve">VON - Vedlejší a ostatní náklady stavby </t>
  </si>
  <si>
    <t>VRN - VRN</t>
  </si>
  <si>
    <t xml:space="preserve">    VRN1 - Průzkumné, geodetické a projektové práce</t>
  </si>
  <si>
    <t xml:space="preserve">    VRN2 - Příprava staveniště</t>
  </si>
  <si>
    <t xml:space="preserve">    VRN3 - Zařízení staveniště</t>
  </si>
  <si>
    <t xml:space="preserve">    VRN4 - Inženýrská činnost</t>
  </si>
  <si>
    <t xml:space="preserve">    VRN7 - Provozní vlivy</t>
  </si>
  <si>
    <t xml:space="preserve">    VRN9 - Ostatní náklady</t>
  </si>
  <si>
    <t>VRN</t>
  </si>
  <si>
    <t>VRN1</t>
  </si>
  <si>
    <t>Průzkumné, geodetické a projektové práce</t>
  </si>
  <si>
    <t>013244000</t>
  </si>
  <si>
    <t>Dokumentace dílenská pro realizaci stavby</t>
  </si>
  <si>
    <t>kpl.</t>
  </si>
  <si>
    <t>1024</t>
  </si>
  <si>
    <t>-1631753244</t>
  </si>
  <si>
    <t>Poznámka k položce:
V jednotkové ceně zahrnuty náklady na vypracování :
-prováděcí / dílenské dokumentace pro provedení stavby vč. potřebných detailů
(v JC jsou také zahrnuty náklady na provedení potřebných stavebních průzkumů)
VEŠKERÉ FORMY A PŘEDÁNÍ SE ŘÍDÍ PODMÍNKAMI ZADÁVACÍ DOKUMENTACE STAVBY</t>
  </si>
  <si>
    <t>013254000</t>
  </si>
  <si>
    <t>Dokumentace skutečného provedení stavby</t>
  </si>
  <si>
    <t>1258748327</t>
  </si>
  <si>
    <t>Poznámka k položce:
VEŠKERÉ FORMY A PŘEDÁNÍ SE ŘÍDÍ PODMÍNKAMI ZADÁVACÍ DOKUMENTACE STAVBY</t>
  </si>
  <si>
    <t>VRN2</t>
  </si>
  <si>
    <t>Příprava staveniště</t>
  </si>
  <si>
    <t>020001000</t>
  </si>
  <si>
    <t xml:space="preserve">Příprava staveniště </t>
  </si>
  <si>
    <t>1658193785</t>
  </si>
  <si>
    <t xml:space="preserve">Poznámka k položce:
-Zřízení trvalé, dočasné deponie a mezideponie
-zřízení příjezdů a přístupů na staveniště
-uspořádání a bezpečnost staveniště z hlediska ochrany veřejných zájmů
-dodržení podmínek pro provádění staveb z hlediska BOZP (vč. označení stavby)
-dodržování podmínek pro ochranu životního prostředí při výstavbě
-dodržení podmínek - možnosti nakládání s odpady
-splnění zvláštních požadavků na provádění stavby, které vyžadují zvláštní bezpečnostní opatření
</t>
  </si>
  <si>
    <t>VRN3</t>
  </si>
  <si>
    <t>Zařízení staveniště</t>
  </si>
  <si>
    <t>030001000</t>
  </si>
  <si>
    <t xml:space="preserve">Zařízení staveniště </t>
  </si>
  <si>
    <t>1656730965</t>
  </si>
  <si>
    <t xml:space="preserve">Poznámka k položce:
Náklady na zřízení / nájem ZS:
- DLE POTŘEB ZHOTOVITELE A POŽADAVKŮ OBJEDNATELE !!
</t>
  </si>
  <si>
    <t>039002000</t>
  </si>
  <si>
    <t>Zrušení zařízení staveniště</t>
  </si>
  <si>
    <t>1346764099</t>
  </si>
  <si>
    <t>Poznámka k položce:
-náklady zhotovitele spojené s kompletní likvidací zařízení staveniště vč. uvedení všech dotčených ploch do bezvadného stavu</t>
  </si>
  <si>
    <t>VRN4</t>
  </si>
  <si>
    <t>Inženýrská činnost</t>
  </si>
  <si>
    <t>043103000</t>
  </si>
  <si>
    <t>Zkoušky bez rozlišení</t>
  </si>
  <si>
    <t>-1838230508</t>
  </si>
  <si>
    <t xml:space="preserve">Poznámka k položce:
Provedení všech zkoušek a revizí předepsaných projektovou a zadávací dokumentací, platnými normami, návodů k obsluze - (neuvedených v jednotlivých soupisech prací) </t>
  </si>
  <si>
    <t>045002000</t>
  </si>
  <si>
    <t xml:space="preserve">Kompletační a koordinační činnost </t>
  </si>
  <si>
    <t>-204942001</t>
  </si>
  <si>
    <t>Poznámka k položce:
-příprava předávací dokumentace dle ZD
-ostatní kompletační činnost</t>
  </si>
  <si>
    <t>VRN7</t>
  </si>
  <si>
    <t>Provozní vlivy</t>
  </si>
  <si>
    <t>071103000</t>
  </si>
  <si>
    <t>Provoz investora</t>
  </si>
  <si>
    <t>-1435603188</t>
  </si>
  <si>
    <t>Poznámka k položce:
Náklady související se ztíženými podmínkami při provádění díla v závislosti na okolním provozu (pro práce prováděné za nepřerušeného nebo omezeného provozu v dotčených objektech nebo samotném areálu)
(+ ochrana a zakrytí určených prvků a konstrukcí - ZABEZPEČENÍ PŘED POŠKOZENÍM STAVEBNÍ ČINNOSTÍ)
(+ bezprašné oddělení staveniště od okolního provozu objednatele _ PO CELOU DOBU STAVEBNÍCH ÚPRAV)</t>
  </si>
  <si>
    <t>VRN9</t>
  </si>
  <si>
    <t>Ostatní náklady</t>
  </si>
  <si>
    <t>090001000</t>
  </si>
  <si>
    <t>-628278236</t>
  </si>
  <si>
    <t>Poznámka k položce:
V jednotkové ceně zahrnuty náklady :
-------------------------------------------------
-pravidelné čištění přilehlých / souvisejících komunikací a zpevněných ploch - po celou dobu stavby 
-uvedení všech dotčených ploch, konstrukcí a povrchů do původního, bezvadného stavu
----------------------------------------------------------------------------
-ostatní, jinde neuvedené, náklady potřebné k provedení a předání díla objednateli _ dle PD a TZ</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</si>
  <si>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 (S ohledem na charekter stavby budou provedené práce odsouhlaseny a případně upřesněny v rámci realizace zástupcem objednatele).</t>
  </si>
  <si>
    <t xml:space="preserve">ORIENTAČNÍ PROPOČET NÁKLADŮ STAVBY  ------------------------------------------------------------------------------------------------------------------------------------------------ 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 (S ohledem na charekter stavby budou provedené práce odsouhlaseny a případně upřesněny v rámci realizace zástupcem objednatele).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</si>
</sst>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1">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800080"/>
      <name val="Arial CE"/>
      <family val="2"/>
    </font>
    <font>
      <sz val="8"/>
      <color rgb="FFFFFFFF"/>
      <name val="Arial CE"/>
      <family val="2"/>
    </font>
    <font>
      <sz val="8"/>
      <color rgb="FF3366FF"/>
      <name val="Arial CE"/>
      <family val="2"/>
    </font>
    <font>
      <b/>
      <sz val="14"/>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b/>
      <sz val="10"/>
      <color rgb="FF46464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6">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C0C0C0"/>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hair">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256">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2" fillId="0" borderId="0" xfId="0" applyFont="1" applyAlignment="1">
      <alignment horizontal="left" vertical="top"/>
    </xf>
    <xf numFmtId="0" fontId="3" fillId="0" borderId="0" xfId="0" applyFont="1" applyAlignment="1">
      <alignment horizontal="left" vertical="center"/>
    </xf>
    <xf numFmtId="0" fontId="4" fillId="0" borderId="0" xfId="0" applyFont="1" applyAlignment="1">
      <alignment horizontal="left" vertical="top"/>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lignment horizontal="left" vertical="center" wrapText="1"/>
    </xf>
    <xf numFmtId="0" fontId="0" fillId="0" borderId="4" xfId="0" applyBorder="1"/>
    <xf numFmtId="0" fontId="0" fillId="0" borderId="0" xfId="0" applyFont="1" applyAlignment="1">
      <alignment vertical="center"/>
    </xf>
    <xf numFmtId="0" fontId="0" fillId="0" borderId="3" xfId="0" applyFont="1" applyBorder="1" applyAlignment="1">
      <alignment vertical="center"/>
    </xf>
    <xf numFmtId="0" fontId="18" fillId="0" borderId="5" xfId="0" applyFont="1" applyBorder="1" applyAlignment="1">
      <alignment horizontal="left" vertical="center"/>
    </xf>
    <xf numFmtId="0" fontId="0" fillId="0" borderId="5" xfId="0" applyFont="1" applyBorder="1" applyAlignment="1">
      <alignment vertical="center"/>
    </xf>
    <xf numFmtId="0" fontId="2" fillId="0" borderId="0" xfId="0" applyFont="1" applyAlignment="1">
      <alignment horizontal="right" vertical="center"/>
    </xf>
    <xf numFmtId="0" fontId="2" fillId="0" borderId="3" xfId="0" applyFont="1" applyBorder="1" applyAlignment="1">
      <alignment vertical="center"/>
    </xf>
    <xf numFmtId="0" fontId="0" fillId="3" borderId="0" xfId="0" applyFont="1" applyFill="1" applyAlignment="1">
      <alignment vertical="center"/>
    </xf>
    <xf numFmtId="0" fontId="5" fillId="3" borderId="6" xfId="0" applyFont="1" applyFill="1" applyBorder="1" applyAlignment="1">
      <alignment horizontal="left" vertical="center"/>
    </xf>
    <xf numFmtId="0" fontId="0" fillId="3" borderId="7" xfId="0" applyFont="1" applyFill="1" applyBorder="1" applyAlignment="1">
      <alignment vertical="center"/>
    </xf>
    <xf numFmtId="0" fontId="5" fillId="3" borderId="7" xfId="0" applyFont="1" applyFill="1" applyBorder="1" applyAlignment="1">
      <alignment horizontal="center" vertical="center"/>
    </xf>
    <xf numFmtId="0" fontId="0" fillId="0" borderId="3" xfId="0" applyBorder="1" applyAlignment="1">
      <alignment vertical="center"/>
    </xf>
    <xf numFmtId="0" fontId="20" fillId="0" borderId="4" xfId="0" applyFont="1" applyBorder="1" applyAlignment="1">
      <alignment horizontal="left" vertical="center"/>
    </xf>
    <xf numFmtId="0" fontId="0" fillId="0" borderId="4" xfId="0" applyBorder="1" applyAlignment="1">
      <alignment vertical="center"/>
    </xf>
    <xf numFmtId="0" fontId="2" fillId="0" borderId="5" xfId="0" applyFont="1" applyBorder="1" applyAlignment="1">
      <alignment horizontal="left" vertical="center"/>
    </xf>
    <xf numFmtId="0" fontId="0" fillId="0" borderId="4"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3" fillId="0" borderId="3" xfId="0" applyFont="1" applyBorder="1" applyAlignment="1">
      <alignment vertical="center"/>
    </xf>
    <xf numFmtId="0" fontId="4" fillId="0" borderId="3" xfId="0" applyFont="1" applyBorder="1" applyAlignment="1">
      <alignment vertical="center"/>
    </xf>
    <xf numFmtId="0" fontId="4" fillId="0" borderId="0" xfId="0" applyFont="1" applyAlignment="1">
      <alignment horizontal="left" vertical="center"/>
    </xf>
    <xf numFmtId="0" fontId="18" fillId="0" borderId="0" xfId="0" applyFont="1" applyAlignment="1">
      <alignment vertical="center"/>
    </xf>
    <xf numFmtId="165" fontId="3" fillId="0" borderId="0" xfId="0" applyNumberFormat="1" applyFont="1" applyAlignment="1">
      <alignment horizontal="left" vertical="center"/>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4" borderId="7" xfId="0" applyFont="1" applyFill="1" applyBorder="1" applyAlignment="1">
      <alignment vertical="center"/>
    </xf>
    <xf numFmtId="0" fontId="23" fillId="4" borderId="0" xfId="0" applyFont="1" applyFill="1" applyAlignment="1">
      <alignment horizontal="center" vertical="center"/>
    </xf>
    <xf numFmtId="0" fontId="24" fillId="0" borderId="13" xfId="0" applyFont="1" applyBorder="1" applyAlignment="1">
      <alignment horizontal="center" vertical="center" wrapText="1"/>
    </xf>
    <xf numFmtId="0" fontId="24" fillId="0" borderId="14" xfId="0" applyFont="1" applyBorder="1" applyAlignment="1">
      <alignment horizontal="center" vertical="center" wrapText="1"/>
    </xf>
    <xf numFmtId="0" fontId="24" fillId="0" borderId="15" xfId="0" applyFont="1" applyBorder="1" applyAlignment="1">
      <alignment horizontal="center" vertical="center" wrapText="1"/>
    </xf>
    <xf numFmtId="0" fontId="0" fillId="0" borderId="16" xfId="0" applyFont="1" applyBorder="1" applyAlignment="1">
      <alignment vertical="center"/>
    </xf>
    <xf numFmtId="0" fontId="0" fillId="0" borderId="10" xfId="0" applyFont="1" applyBorder="1" applyAlignment="1">
      <alignment vertical="center"/>
    </xf>
    <xf numFmtId="0" fontId="0" fillId="0" borderId="11" xfId="0" applyFont="1" applyBorder="1" applyAlignment="1">
      <alignment vertical="center"/>
    </xf>
    <xf numFmtId="0" fontId="5" fillId="0" borderId="3" xfId="0" applyFont="1" applyBorder="1" applyAlignment="1">
      <alignment vertical="center"/>
    </xf>
    <xf numFmtId="0" fontId="25" fillId="0" borderId="0" xfId="0" applyFont="1" applyAlignment="1">
      <alignment horizontal="left" vertical="center"/>
    </xf>
    <xf numFmtId="0" fontId="25" fillId="0" borderId="0" xfId="0" applyFont="1" applyAlignment="1">
      <alignment vertical="center"/>
    </xf>
    <xf numFmtId="4" fontId="25" fillId="0" borderId="0" xfId="0" applyNumberFormat="1" applyFont="1" applyAlignment="1">
      <alignment vertical="center"/>
    </xf>
    <xf numFmtId="0" fontId="5" fillId="0" borderId="0" xfId="0" applyFont="1" applyAlignment="1">
      <alignment horizontal="center" vertical="center"/>
    </xf>
    <xf numFmtId="4" fontId="21" fillId="0" borderId="17" xfId="0" applyNumberFormat="1" applyFont="1" applyBorder="1" applyAlignment="1">
      <alignment vertical="center"/>
    </xf>
    <xf numFmtId="4" fontId="21" fillId="0" borderId="0" xfId="0" applyNumberFormat="1" applyFont="1" applyBorder="1" applyAlignment="1">
      <alignment vertical="center"/>
    </xf>
    <xf numFmtId="166" fontId="21" fillId="0" borderId="0" xfId="0" applyNumberFormat="1" applyFont="1" applyBorder="1" applyAlignment="1">
      <alignment vertical="center"/>
    </xf>
    <xf numFmtId="4" fontId="21" fillId="0" borderId="12" xfId="0" applyNumberFormat="1" applyFont="1" applyBorder="1" applyAlignment="1">
      <alignment vertical="center"/>
    </xf>
    <xf numFmtId="0" fontId="5"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6"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4" fillId="0" borderId="0" xfId="0" applyFont="1" applyAlignment="1">
      <alignment horizontal="center" vertical="center"/>
    </xf>
    <xf numFmtId="4" fontId="30" fillId="0" borderId="17"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2" xfId="0" applyNumberFormat="1" applyFont="1" applyBorder="1" applyAlignment="1">
      <alignment vertical="center"/>
    </xf>
    <xf numFmtId="0" fontId="6" fillId="0" borderId="0" xfId="0" applyFont="1" applyAlignment="1">
      <alignment horizontal="left" vertical="center"/>
    </xf>
    <xf numFmtId="0" fontId="3" fillId="0" borderId="0" xfId="0" applyFont="1" applyAlignment="1">
      <alignment horizontal="center" vertical="center"/>
    </xf>
    <xf numFmtId="4" fontId="2" fillId="0" borderId="17" xfId="0" applyNumberFormat="1" applyFont="1" applyBorder="1" applyAlignment="1">
      <alignment vertical="center"/>
    </xf>
    <xf numFmtId="4" fontId="2" fillId="0" borderId="0" xfId="0" applyNumberFormat="1" applyFont="1" applyBorder="1" applyAlignment="1">
      <alignment vertical="center"/>
    </xf>
    <xf numFmtId="166" fontId="2" fillId="0" borderId="0" xfId="0" applyNumberFormat="1" applyFont="1" applyBorder="1" applyAlignment="1">
      <alignment vertical="center"/>
    </xf>
    <xf numFmtId="4" fontId="2" fillId="0" borderId="12" xfId="0" applyNumberFormat="1" applyFont="1" applyBorder="1" applyAlignment="1">
      <alignment vertical="center"/>
    </xf>
    <xf numFmtId="4" fontId="30" fillId="0" borderId="18" xfId="0" applyNumberFormat="1" applyFont="1" applyBorder="1" applyAlignment="1">
      <alignment vertical="center"/>
    </xf>
    <xf numFmtId="4" fontId="30" fillId="0" borderId="19" xfId="0" applyNumberFormat="1" applyFont="1" applyBorder="1" applyAlignment="1">
      <alignment vertical="center"/>
    </xf>
    <xf numFmtId="166" fontId="30" fillId="0" borderId="19" xfId="0" applyNumberFormat="1" applyFont="1" applyBorder="1" applyAlignment="1">
      <alignment vertical="center"/>
    </xf>
    <xf numFmtId="4" fontId="30" fillId="0" borderId="20" xfId="0" applyNumberFormat="1" applyFont="1" applyBorder="1" applyAlignment="1">
      <alignment vertical="center"/>
    </xf>
    <xf numFmtId="0" fontId="32"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18" fillId="0" borderId="0" xfId="0" applyFont="1" applyAlignment="1">
      <alignment horizontal="left" vertical="center"/>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21" xfId="0" applyFont="1" applyFill="1" applyBorder="1" applyAlignment="1">
      <alignment vertical="center"/>
    </xf>
    <xf numFmtId="0" fontId="2" fillId="0" borderId="5" xfId="0" applyFont="1" applyBorder="1" applyAlignment="1">
      <alignment horizontal="center" vertical="center"/>
    </xf>
    <xf numFmtId="0" fontId="2" fillId="0" borderId="5" xfId="0" applyFont="1" applyBorder="1" applyAlignment="1">
      <alignment horizontal="right" vertical="center"/>
    </xf>
    <xf numFmtId="0" fontId="23" fillId="4" borderId="0" xfId="0" applyFont="1" applyFill="1" applyAlignment="1">
      <alignment horizontal="left" vertical="center"/>
    </xf>
    <xf numFmtId="0" fontId="23" fillId="4" borderId="0" xfId="0" applyFont="1" applyFill="1" applyAlignment="1">
      <alignment horizontal="right" vertical="center"/>
    </xf>
    <xf numFmtId="0" fontId="33" fillId="0" borderId="0" xfId="0" applyFont="1" applyAlignment="1">
      <alignment horizontal="left" vertical="center"/>
    </xf>
    <xf numFmtId="0" fontId="7" fillId="0" borderId="3" xfId="0" applyFont="1" applyBorder="1" applyAlignment="1">
      <alignment vertical="center"/>
    </xf>
    <xf numFmtId="0" fontId="7" fillId="0" borderId="19" xfId="0" applyFont="1" applyBorder="1" applyAlignment="1">
      <alignment horizontal="left" vertical="center"/>
    </xf>
    <xf numFmtId="0" fontId="7" fillId="0" borderId="19" xfId="0" applyFont="1" applyBorder="1" applyAlignment="1">
      <alignment vertical="center"/>
    </xf>
    <xf numFmtId="4" fontId="7" fillId="0" borderId="19" xfId="0" applyNumberFormat="1" applyFont="1" applyBorder="1" applyAlignment="1">
      <alignment vertical="center"/>
    </xf>
    <xf numFmtId="0" fontId="8" fillId="0" borderId="3" xfId="0" applyFont="1" applyBorder="1" applyAlignment="1">
      <alignment vertical="center"/>
    </xf>
    <xf numFmtId="0" fontId="8" fillId="0" borderId="19" xfId="0" applyFont="1" applyBorder="1" applyAlignment="1">
      <alignment horizontal="left" vertical="center"/>
    </xf>
    <xf numFmtId="0" fontId="8" fillId="0" borderId="19" xfId="0" applyFont="1" applyBorder="1" applyAlignment="1">
      <alignment vertical="center"/>
    </xf>
    <xf numFmtId="4" fontId="8" fillId="0" borderId="19" xfId="0" applyNumberFormat="1"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3" fillId="4" borderId="13" xfId="0" applyFont="1" applyFill="1" applyBorder="1" applyAlignment="1">
      <alignment horizontal="center" vertical="center" wrapText="1"/>
    </xf>
    <xf numFmtId="0" fontId="23" fillId="4" borderId="14"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0" fillId="0" borderId="3" xfId="0" applyBorder="1" applyAlignment="1">
      <alignment horizontal="center" vertical="center" wrapText="1"/>
    </xf>
    <xf numFmtId="4" fontId="25" fillId="0" borderId="0" xfId="0" applyNumberFormat="1" applyFont="1" applyAlignment="1">
      <alignment/>
    </xf>
    <xf numFmtId="166" fontId="34" fillId="0" borderId="10" xfId="0" applyNumberFormat="1" applyFont="1" applyBorder="1" applyAlignment="1">
      <alignment/>
    </xf>
    <xf numFmtId="166" fontId="34" fillId="0" borderId="11" xfId="0" applyNumberFormat="1" applyFont="1" applyBorder="1" applyAlignment="1">
      <alignment/>
    </xf>
    <xf numFmtId="4" fontId="35" fillId="0" borderId="0" xfId="0" applyNumberFormat="1" applyFont="1" applyAlignment="1">
      <alignment vertical="center"/>
    </xf>
    <xf numFmtId="0" fontId="9" fillId="0" borderId="3" xfId="0" applyFont="1" applyBorder="1" applyAlignment="1">
      <alignment/>
    </xf>
    <xf numFmtId="0" fontId="9" fillId="0" borderId="0" xfId="0" applyFont="1" applyAlignment="1">
      <alignment horizontal="left"/>
    </xf>
    <xf numFmtId="0" fontId="7" fillId="0" borderId="0" xfId="0" applyFont="1" applyAlignment="1">
      <alignment horizontal="left"/>
    </xf>
    <xf numFmtId="0" fontId="9" fillId="0" borderId="0" xfId="0" applyFont="1" applyAlignment="1" applyProtection="1">
      <alignment/>
      <protection locked="0"/>
    </xf>
    <xf numFmtId="4" fontId="7" fillId="0" borderId="0" xfId="0" applyNumberFormat="1" applyFont="1" applyAlignment="1">
      <alignment/>
    </xf>
    <xf numFmtId="0" fontId="9" fillId="0" borderId="17" xfId="0" applyFont="1" applyBorder="1" applyAlignment="1">
      <alignment/>
    </xf>
    <xf numFmtId="0" fontId="9" fillId="0" borderId="0" xfId="0" applyFont="1" applyBorder="1" applyAlignment="1">
      <alignment/>
    </xf>
    <xf numFmtId="166" fontId="9" fillId="0" borderId="0" xfId="0" applyNumberFormat="1" applyFont="1" applyBorder="1" applyAlignment="1">
      <alignment/>
    </xf>
    <xf numFmtId="166" fontId="9" fillId="0" borderId="12" xfId="0" applyNumberFormat="1" applyFont="1" applyBorder="1" applyAlignment="1">
      <alignmen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lignment horizontal="left"/>
    </xf>
    <xf numFmtId="4" fontId="8" fillId="0" borderId="0" xfId="0" applyNumberFormat="1" applyFont="1" applyAlignment="1">
      <alignment/>
    </xf>
    <xf numFmtId="0" fontId="0" fillId="0" borderId="3" xfId="0" applyFont="1" applyBorder="1" applyAlignment="1" applyProtection="1">
      <alignment vertical="center"/>
      <protection locked="0"/>
    </xf>
    <xf numFmtId="0" fontId="23" fillId="0" borderId="22" xfId="0" applyFont="1" applyBorder="1" applyAlignment="1" applyProtection="1">
      <alignment horizontal="center" vertical="center"/>
      <protection locked="0"/>
    </xf>
    <xf numFmtId="49" fontId="23" fillId="0" borderId="22" xfId="0" applyNumberFormat="1" applyFont="1" applyBorder="1" applyAlignment="1" applyProtection="1">
      <alignment horizontal="left" vertical="center" wrapText="1"/>
      <protection locked="0"/>
    </xf>
    <xf numFmtId="0" fontId="23" fillId="0" borderId="22" xfId="0" applyFont="1" applyBorder="1" applyAlignment="1" applyProtection="1">
      <alignment horizontal="left" vertical="center" wrapText="1"/>
      <protection locked="0"/>
    </xf>
    <xf numFmtId="0" fontId="23" fillId="0" borderId="22" xfId="0" applyFont="1" applyBorder="1" applyAlignment="1" applyProtection="1">
      <alignment horizontal="center" vertical="center" wrapText="1"/>
      <protection locked="0"/>
    </xf>
    <xf numFmtId="167" fontId="23" fillId="0" borderId="22" xfId="0" applyNumberFormat="1" applyFont="1" applyBorder="1" applyAlignment="1" applyProtection="1">
      <alignment vertical="center"/>
      <protection locked="0"/>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locked="0"/>
    </xf>
    <xf numFmtId="0" fontId="24" fillId="2" borderId="17" xfId="0" applyFont="1" applyFill="1" applyBorder="1" applyAlignment="1" applyProtection="1">
      <alignment horizontal="left" vertical="center"/>
      <protection locked="0"/>
    </xf>
    <xf numFmtId="0" fontId="24" fillId="0" borderId="0" xfId="0" applyFont="1" applyBorder="1" applyAlignment="1">
      <alignment horizontal="center" vertical="center"/>
    </xf>
    <xf numFmtId="166" fontId="24" fillId="0" borderId="0" xfId="0" applyNumberFormat="1" applyFont="1" applyBorder="1" applyAlignment="1">
      <alignment vertical="center"/>
    </xf>
    <xf numFmtId="166" fontId="24" fillId="0" borderId="12" xfId="0" applyNumberFormat="1" applyFont="1" applyBorder="1" applyAlignment="1">
      <alignment vertical="center"/>
    </xf>
    <xf numFmtId="0" fontId="23"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lignment vertical="center"/>
    </xf>
    <xf numFmtId="0" fontId="36" fillId="0" borderId="0" xfId="0" applyFont="1" applyAlignment="1">
      <alignment horizontal="lef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7" xfId="0" applyFont="1" applyBorder="1" applyAlignment="1">
      <alignment vertical="center"/>
    </xf>
    <xf numFmtId="0" fontId="10" fillId="0" borderId="0" xfId="0" applyFont="1" applyBorder="1" applyAlignment="1">
      <alignment vertical="center"/>
    </xf>
    <xf numFmtId="0" fontId="10" fillId="0" borderId="12" xfId="0" applyFont="1" applyBorder="1" applyAlignment="1">
      <alignment vertical="center"/>
    </xf>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7" xfId="0" applyFont="1" applyBorder="1" applyAlignment="1">
      <alignment vertical="center"/>
    </xf>
    <xf numFmtId="0" fontId="11" fillId="0" borderId="0" xfId="0" applyFont="1" applyBorder="1" applyAlignment="1">
      <alignment vertical="center"/>
    </xf>
    <xf numFmtId="0" fontId="11" fillId="0" borderId="12" xfId="0" applyFont="1" applyBorder="1" applyAlignment="1">
      <alignment vertical="center"/>
    </xf>
    <xf numFmtId="0" fontId="37" fillId="0" borderId="0" xfId="0" applyFont="1" applyAlignment="1">
      <alignment vertical="center" wrapText="1"/>
    </xf>
    <xf numFmtId="0" fontId="0" fillId="0" borderId="0" xfId="0" applyFont="1" applyAlignment="1" applyProtection="1">
      <alignment vertical="center"/>
      <protection locked="0"/>
    </xf>
    <xf numFmtId="0" fontId="0" fillId="0" borderId="17" xfId="0" applyFont="1" applyBorder="1" applyAlignment="1">
      <alignment vertical="center"/>
    </xf>
    <xf numFmtId="0" fontId="0" fillId="0" borderId="0" xfId="0"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0" fontId="12" fillId="0" borderId="0" xfId="0" applyFont="1" applyAlignment="1" applyProtection="1">
      <alignment vertical="center"/>
      <protection locked="0"/>
    </xf>
    <xf numFmtId="0" fontId="12" fillId="0" borderId="17" xfId="0" applyFont="1" applyBorder="1" applyAlignment="1">
      <alignment vertical="center"/>
    </xf>
    <xf numFmtId="0" fontId="12" fillId="0" borderId="0" xfId="0" applyFont="1" applyBorder="1" applyAlignment="1">
      <alignment vertical="center"/>
    </xf>
    <xf numFmtId="0" fontId="12" fillId="0" borderId="12" xfId="0" applyFont="1" applyBorder="1" applyAlignment="1">
      <alignment vertical="center"/>
    </xf>
    <xf numFmtId="167" fontId="23" fillId="2" borderId="22" xfId="0" applyNumberFormat="1" applyFont="1" applyFill="1" applyBorder="1" applyAlignment="1" applyProtection="1">
      <alignment vertical="center"/>
      <protection locked="0"/>
    </xf>
    <xf numFmtId="0" fontId="38" fillId="0" borderId="22" xfId="0" applyFont="1" applyBorder="1" applyAlignment="1" applyProtection="1">
      <alignment horizontal="center" vertical="center"/>
      <protection locked="0"/>
    </xf>
    <xf numFmtId="49" fontId="38" fillId="0" borderId="22" xfId="0" applyNumberFormat="1" applyFont="1" applyBorder="1" applyAlignment="1" applyProtection="1">
      <alignment horizontal="left" vertical="center" wrapText="1"/>
      <protection locked="0"/>
    </xf>
    <xf numFmtId="0" fontId="38" fillId="0" borderId="22" xfId="0" applyFont="1" applyBorder="1" applyAlignment="1" applyProtection="1">
      <alignment horizontal="left" vertical="center" wrapText="1"/>
      <protection locked="0"/>
    </xf>
    <xf numFmtId="0" fontId="38" fillId="0" borderId="22" xfId="0" applyFont="1" applyBorder="1" applyAlignment="1" applyProtection="1">
      <alignment horizontal="center" vertical="center" wrapText="1"/>
      <protection locked="0"/>
    </xf>
    <xf numFmtId="167" fontId="38" fillId="0" borderId="22" xfId="0" applyNumberFormat="1" applyFont="1" applyBorder="1" applyAlignment="1" applyProtection="1">
      <alignment vertical="center"/>
      <protection locked="0"/>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locked="0"/>
    </xf>
    <xf numFmtId="0" fontId="39" fillId="0" borderId="3" xfId="0" applyFont="1" applyBorder="1" applyAlignment="1">
      <alignment vertical="center"/>
    </xf>
    <xf numFmtId="0" fontId="38" fillId="2" borderId="17" xfId="0" applyFont="1" applyFill="1" applyBorder="1" applyAlignment="1" applyProtection="1">
      <alignment horizontal="left" vertical="center"/>
      <protection locked="0"/>
    </xf>
    <xf numFmtId="0" fontId="38" fillId="0" borderId="0" xfId="0" applyFont="1" applyBorder="1" applyAlignment="1">
      <alignment horizontal="center" vertical="center"/>
    </xf>
    <xf numFmtId="0" fontId="24" fillId="2" borderId="18" xfId="0" applyFont="1" applyFill="1" applyBorder="1" applyAlignment="1" applyProtection="1">
      <alignment horizontal="left" vertical="center"/>
      <protection locked="0"/>
    </xf>
    <xf numFmtId="0" fontId="24" fillId="0" borderId="19" xfId="0" applyFont="1" applyBorder="1" applyAlignment="1">
      <alignment horizontal="center" vertical="center"/>
    </xf>
    <xf numFmtId="0" fontId="0" fillId="0" borderId="19" xfId="0" applyFont="1" applyBorder="1" applyAlignment="1">
      <alignment vertical="center"/>
    </xf>
    <xf numFmtId="166" fontId="24" fillId="0" borderId="19" xfId="0" applyNumberFormat="1" applyFont="1" applyBorder="1" applyAlignment="1">
      <alignment vertical="center"/>
    </xf>
    <xf numFmtId="166" fontId="24" fillId="0" borderId="20" xfId="0" applyNumberFormat="1" applyFont="1" applyBorder="1" applyAlignment="1">
      <alignment vertical="center"/>
    </xf>
    <xf numFmtId="0" fontId="0" fillId="0" borderId="18" xfId="0" applyFont="1" applyBorder="1" applyAlignment="1">
      <alignment vertical="center"/>
    </xf>
    <xf numFmtId="0" fontId="0" fillId="0" borderId="19" xfId="0" applyBorder="1" applyAlignment="1">
      <alignment vertical="center"/>
    </xf>
    <xf numFmtId="0" fontId="0" fillId="0" borderId="20" xfId="0" applyFont="1" applyBorder="1" applyAlignment="1">
      <alignment vertical="center"/>
    </xf>
    <xf numFmtId="0" fontId="31" fillId="0" borderId="0" xfId="0" applyFont="1" applyAlignment="1">
      <alignment horizontal="left" vertical="center" wrapText="1"/>
    </xf>
    <xf numFmtId="0" fontId="23" fillId="4" borderId="6" xfId="0" applyFont="1" applyFill="1" applyBorder="1" applyAlignment="1">
      <alignment horizontal="center" vertical="center"/>
    </xf>
    <xf numFmtId="0" fontId="23" fillId="4" borderId="7" xfId="0" applyFont="1" applyFill="1" applyBorder="1" applyAlignment="1">
      <alignment horizontal="left" vertical="center"/>
    </xf>
    <xf numFmtId="0" fontId="28" fillId="0" borderId="0" xfId="0" applyFont="1" applyAlignment="1">
      <alignment horizontal="left" vertical="center" wrapText="1"/>
    </xf>
    <xf numFmtId="0" fontId="23" fillId="4" borderId="7" xfId="0" applyFont="1" applyFill="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vertical="center"/>
    </xf>
    <xf numFmtId="4" fontId="25" fillId="0" borderId="0" xfId="0" applyNumberFormat="1" applyFont="1" applyAlignment="1">
      <alignment horizontal="right" vertical="center"/>
    </xf>
    <xf numFmtId="4" fontId="8" fillId="0" borderId="0" xfId="0" applyNumberFormat="1" applyFont="1" applyAlignment="1">
      <alignment vertical="center"/>
    </xf>
    <xf numFmtId="0" fontId="8" fillId="0" borderId="0" xfId="0" applyFont="1" applyAlignment="1">
      <alignment vertical="center"/>
    </xf>
    <xf numFmtId="4" fontId="29" fillId="0" borderId="0" xfId="0" applyNumberFormat="1" applyFont="1" applyAlignment="1">
      <alignment vertical="center"/>
    </xf>
    <xf numFmtId="0" fontId="29" fillId="0" borderId="0" xfId="0" applyFont="1" applyAlignment="1">
      <alignment vertical="center"/>
    </xf>
    <xf numFmtId="0" fontId="17" fillId="0" borderId="0" xfId="0" applyFont="1" applyAlignment="1">
      <alignment horizontal="left" vertical="top" wrapText="1"/>
    </xf>
    <xf numFmtId="0" fontId="17" fillId="0" borderId="0" xfId="0" applyFont="1" applyAlignment="1">
      <alignment horizontal="left" vertical="center"/>
    </xf>
    <xf numFmtId="0" fontId="19" fillId="0" borderId="0" xfId="0" applyFont="1" applyAlignment="1">
      <alignment horizontal="left" vertical="center"/>
    </xf>
    <xf numFmtId="0" fontId="3" fillId="0" borderId="0" xfId="0" applyFont="1" applyAlignment="1">
      <alignment horizontal="left" vertical="center"/>
    </xf>
    <xf numFmtId="0" fontId="0" fillId="0" borderId="0" xfId="0"/>
    <xf numFmtId="0" fontId="4" fillId="0" borderId="0" xfId="0" applyFont="1" applyAlignment="1">
      <alignment horizontal="left" vertical="top" wrapText="1"/>
    </xf>
    <xf numFmtId="49" fontId="3" fillId="2" borderId="0" xfId="0" applyNumberFormat="1" applyFont="1" applyFill="1" applyAlignment="1" applyProtection="1">
      <alignment horizontal="left" vertical="center"/>
      <protection locked="0"/>
    </xf>
    <xf numFmtId="49" fontId="3" fillId="0" borderId="0" xfId="0" applyNumberFormat="1" applyFont="1" applyAlignment="1">
      <alignment horizontal="left" vertical="center"/>
    </xf>
    <xf numFmtId="0" fontId="3" fillId="0" borderId="0" xfId="0" applyFont="1" applyAlignment="1">
      <alignment horizontal="left" vertical="center" wrapText="1"/>
    </xf>
    <xf numFmtId="4" fontId="18" fillId="0" borderId="5" xfId="0" applyNumberFormat="1" applyFont="1" applyBorder="1" applyAlignment="1">
      <alignment vertical="center"/>
    </xf>
    <xf numFmtId="0" fontId="0" fillId="0" borderId="5" xfId="0" applyFont="1" applyBorder="1" applyAlignment="1">
      <alignment vertical="center"/>
    </xf>
    <xf numFmtId="0" fontId="2" fillId="0" borderId="0" xfId="0" applyFont="1" applyAlignment="1">
      <alignment horizontal="right" vertical="center"/>
    </xf>
    <xf numFmtId="4" fontId="19"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horizontal="left" vertical="center"/>
    </xf>
    <xf numFmtId="4" fontId="5" fillId="3" borderId="7" xfId="0" applyNumberFormat="1" applyFont="1" applyFill="1" applyBorder="1" applyAlignment="1">
      <alignment vertical="center"/>
    </xf>
    <xf numFmtId="0" fontId="0" fillId="3" borderId="7" xfId="0" applyFont="1" applyFill="1" applyBorder="1" applyAlignment="1">
      <alignment vertical="center"/>
    </xf>
    <xf numFmtId="0" fontId="0" fillId="3" borderId="21" xfId="0" applyFont="1" applyFill="1" applyBorder="1" applyAlignment="1">
      <alignment vertical="center"/>
    </xf>
    <xf numFmtId="0" fontId="5" fillId="3" borderId="7" xfId="0" applyFont="1" applyFill="1" applyBorder="1" applyAlignment="1">
      <alignment horizontal="left" vertical="center"/>
    </xf>
    <xf numFmtId="0" fontId="3" fillId="0" borderId="0" xfId="0" applyFont="1" applyAlignment="1">
      <alignment vertical="center" wrapText="1"/>
    </xf>
    <xf numFmtId="0" fontId="3" fillId="0" borderId="0" xfId="0" applyFont="1" applyAlignment="1">
      <alignment vertical="center"/>
    </xf>
    <xf numFmtId="165" fontId="3" fillId="0" borderId="0" xfId="0" applyNumberFormat="1" applyFont="1" applyAlignment="1">
      <alignment horizontal="left" vertical="center"/>
    </xf>
    <xf numFmtId="0" fontId="23" fillId="4" borderId="21" xfId="0" applyFont="1" applyFill="1" applyBorder="1" applyAlignment="1">
      <alignment horizontal="left" vertical="center"/>
    </xf>
    <xf numFmtId="0" fontId="21" fillId="0" borderId="16" xfId="0" applyFont="1" applyBorder="1" applyAlignment="1">
      <alignment horizontal="center" vertical="center"/>
    </xf>
    <xf numFmtId="0" fontId="21" fillId="0" borderId="10" xfId="0" applyFont="1" applyBorder="1" applyAlignment="1">
      <alignment horizontal="left" vertical="center"/>
    </xf>
    <xf numFmtId="0" fontId="22" fillId="0" borderId="17" xfId="0" applyFont="1" applyBorder="1" applyAlignment="1">
      <alignment horizontal="left" vertical="center"/>
    </xf>
    <xf numFmtId="0" fontId="22" fillId="0" borderId="0" xfId="0" applyFont="1" applyBorder="1" applyAlignment="1">
      <alignment horizontal="left" vertical="center"/>
    </xf>
    <xf numFmtId="4" fontId="25" fillId="0" borderId="0" xfId="0" applyNumberFormat="1" applyFont="1" applyAlignment="1">
      <alignment vertical="center"/>
    </xf>
    <xf numFmtId="0" fontId="14" fillId="5" borderId="0" xfId="0" applyFont="1" applyFill="1" applyAlignment="1">
      <alignment horizontal="center" vertical="center"/>
    </xf>
    <xf numFmtId="0" fontId="23" fillId="4" borderId="7" xfId="0" applyFont="1" applyFill="1" applyBorder="1" applyAlignment="1">
      <alignment horizontal="right" vertical="center"/>
    </xf>
    <xf numFmtId="4" fontId="29" fillId="0" borderId="0" xfId="0" applyNumberFormat="1" applyFont="1" applyAlignment="1">
      <alignment horizontal="right" vertical="center"/>
    </xf>
    <xf numFmtId="0" fontId="0" fillId="0" borderId="0" xfId="0" applyFont="1" applyAlignme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3" fillId="2" borderId="0" xfId="0" applyFont="1" applyFill="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107"/>
  <sheetViews>
    <sheetView showGridLines="0" tabSelected="1" workbookViewId="0" topLeftCell="A1">
      <selection activeCell="B2" sqref="B2"/>
    </sheetView>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hidden="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1</v>
      </c>
      <c r="BT1" s="16" t="s">
        <v>3</v>
      </c>
      <c r="BU1" s="16" t="s">
        <v>3</v>
      </c>
      <c r="BV1" s="16" t="s">
        <v>4</v>
      </c>
    </row>
    <row r="2" spans="44:72" s="1" customFormat="1" ht="36.95" customHeight="1">
      <c r="AR2" s="249" t="s">
        <v>5</v>
      </c>
      <c r="AS2" s="225"/>
      <c r="AT2" s="225"/>
      <c r="AU2" s="225"/>
      <c r="AV2" s="225"/>
      <c r="AW2" s="225"/>
      <c r="AX2" s="225"/>
      <c r="AY2" s="225"/>
      <c r="AZ2" s="225"/>
      <c r="BA2" s="225"/>
      <c r="BB2" s="225"/>
      <c r="BC2" s="225"/>
      <c r="BD2" s="225"/>
      <c r="BE2" s="225"/>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0"/>
      <c r="D4" s="21" t="s">
        <v>9</v>
      </c>
      <c r="AR4" s="20"/>
      <c r="AS4" s="22" t="s">
        <v>10</v>
      </c>
      <c r="BE4" s="23" t="s">
        <v>11</v>
      </c>
      <c r="BS4" s="17" t="s">
        <v>12</v>
      </c>
    </row>
    <row r="5" spans="2:71" s="1" customFormat="1" ht="12" customHeight="1">
      <c r="B5" s="20"/>
      <c r="D5" s="24" t="s">
        <v>13</v>
      </c>
      <c r="K5" s="224" t="s">
        <v>14</v>
      </c>
      <c r="L5" s="225"/>
      <c r="M5" s="225"/>
      <c r="N5" s="225"/>
      <c r="O5" s="225"/>
      <c r="P5" s="225"/>
      <c r="Q5" s="225"/>
      <c r="R5" s="225"/>
      <c r="S5" s="225"/>
      <c r="T5" s="225"/>
      <c r="U5" s="225"/>
      <c r="V5" s="225"/>
      <c r="W5" s="225"/>
      <c r="X5" s="225"/>
      <c r="Y5" s="225"/>
      <c r="Z5" s="225"/>
      <c r="AA5" s="225"/>
      <c r="AB5" s="225"/>
      <c r="AC5" s="225"/>
      <c r="AD5" s="225"/>
      <c r="AE5" s="225"/>
      <c r="AF5" s="225"/>
      <c r="AG5" s="225"/>
      <c r="AH5" s="225"/>
      <c r="AI5" s="225"/>
      <c r="AJ5" s="225"/>
      <c r="AK5" s="225"/>
      <c r="AL5" s="225"/>
      <c r="AM5" s="225"/>
      <c r="AN5" s="225"/>
      <c r="AO5" s="225"/>
      <c r="AR5" s="20"/>
      <c r="BE5" s="221" t="s">
        <v>15</v>
      </c>
      <c r="BS5" s="17" t="s">
        <v>6</v>
      </c>
    </row>
    <row r="6" spans="2:71" s="1" customFormat="1" ht="36.95" customHeight="1">
      <c r="B6" s="20"/>
      <c r="D6" s="26" t="s">
        <v>16</v>
      </c>
      <c r="K6" s="226" t="s">
        <v>17</v>
      </c>
      <c r="L6" s="225"/>
      <c r="M6" s="225"/>
      <c r="N6" s="225"/>
      <c r="O6" s="225"/>
      <c r="P6" s="225"/>
      <c r="Q6" s="225"/>
      <c r="R6" s="225"/>
      <c r="S6" s="225"/>
      <c r="T6" s="225"/>
      <c r="U6" s="225"/>
      <c r="V6" s="225"/>
      <c r="W6" s="225"/>
      <c r="X6" s="225"/>
      <c r="Y6" s="225"/>
      <c r="Z6" s="225"/>
      <c r="AA6" s="225"/>
      <c r="AB6" s="225"/>
      <c r="AC6" s="225"/>
      <c r="AD6" s="225"/>
      <c r="AE6" s="225"/>
      <c r="AF6" s="225"/>
      <c r="AG6" s="225"/>
      <c r="AH6" s="225"/>
      <c r="AI6" s="225"/>
      <c r="AJ6" s="225"/>
      <c r="AK6" s="225"/>
      <c r="AL6" s="225"/>
      <c r="AM6" s="225"/>
      <c r="AN6" s="225"/>
      <c r="AO6" s="225"/>
      <c r="AR6" s="20"/>
      <c r="BE6" s="222"/>
      <c r="BS6" s="17" t="s">
        <v>6</v>
      </c>
    </row>
    <row r="7" spans="2:71" s="1" customFormat="1" ht="12" customHeight="1">
      <c r="B7" s="20"/>
      <c r="D7" s="27" t="s">
        <v>18</v>
      </c>
      <c r="K7" s="25" t="s">
        <v>1</v>
      </c>
      <c r="AK7" s="27" t="s">
        <v>19</v>
      </c>
      <c r="AN7" s="25" t="s">
        <v>1</v>
      </c>
      <c r="AR7" s="20"/>
      <c r="BE7" s="222"/>
      <c r="BS7" s="17" t="s">
        <v>6</v>
      </c>
    </row>
    <row r="8" spans="2:71" s="1" customFormat="1" ht="12" customHeight="1">
      <c r="B8" s="20"/>
      <c r="D8" s="27" t="s">
        <v>20</v>
      </c>
      <c r="K8" s="25" t="s">
        <v>21</v>
      </c>
      <c r="AK8" s="27" t="s">
        <v>22</v>
      </c>
      <c r="AN8" s="28" t="s">
        <v>23</v>
      </c>
      <c r="AR8" s="20"/>
      <c r="BE8" s="222"/>
      <c r="BS8" s="17" t="s">
        <v>6</v>
      </c>
    </row>
    <row r="9" spans="2:71" s="1" customFormat="1" ht="14.45" customHeight="1">
      <c r="B9" s="20"/>
      <c r="AR9" s="20"/>
      <c r="BE9" s="222"/>
      <c r="BS9" s="17" t="s">
        <v>6</v>
      </c>
    </row>
    <row r="10" spans="2:71" s="1" customFormat="1" ht="12" customHeight="1">
      <c r="B10" s="20"/>
      <c r="D10" s="27" t="s">
        <v>24</v>
      </c>
      <c r="AK10" s="27" t="s">
        <v>25</v>
      </c>
      <c r="AN10" s="25" t="s">
        <v>1</v>
      </c>
      <c r="AR10" s="20"/>
      <c r="BE10" s="222"/>
      <c r="BS10" s="17" t="s">
        <v>6</v>
      </c>
    </row>
    <row r="11" spans="2:71" s="1" customFormat="1" ht="18.4" customHeight="1">
      <c r="B11" s="20"/>
      <c r="E11" s="25" t="s">
        <v>26</v>
      </c>
      <c r="AK11" s="27" t="s">
        <v>27</v>
      </c>
      <c r="AN11" s="25" t="s">
        <v>1</v>
      </c>
      <c r="AR11" s="20"/>
      <c r="BE11" s="222"/>
      <c r="BS11" s="17" t="s">
        <v>6</v>
      </c>
    </row>
    <row r="12" spans="2:71" s="1" customFormat="1" ht="6.95" customHeight="1">
      <c r="B12" s="20"/>
      <c r="AR12" s="20"/>
      <c r="BE12" s="222"/>
      <c r="BS12" s="17" t="s">
        <v>6</v>
      </c>
    </row>
    <row r="13" spans="2:71" s="1" customFormat="1" ht="12" customHeight="1">
      <c r="B13" s="20"/>
      <c r="D13" s="27" t="s">
        <v>28</v>
      </c>
      <c r="AK13" s="27" t="s">
        <v>25</v>
      </c>
      <c r="AN13" s="29" t="s">
        <v>29</v>
      </c>
      <c r="AR13" s="20"/>
      <c r="BE13" s="222"/>
      <c r="BS13" s="17" t="s">
        <v>6</v>
      </c>
    </row>
    <row r="14" spans="2:71" ht="12.75">
      <c r="B14" s="20"/>
      <c r="E14" s="227" t="s">
        <v>29</v>
      </c>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7" t="s">
        <v>27</v>
      </c>
      <c r="AN14" s="29" t="s">
        <v>29</v>
      </c>
      <c r="AR14" s="20"/>
      <c r="BE14" s="222"/>
      <c r="BS14" s="17" t="s">
        <v>6</v>
      </c>
    </row>
    <row r="15" spans="2:71" s="1" customFormat="1" ht="6.95" customHeight="1">
      <c r="B15" s="20"/>
      <c r="AR15" s="20"/>
      <c r="BE15" s="222"/>
      <c r="BS15" s="17" t="s">
        <v>3</v>
      </c>
    </row>
    <row r="16" spans="2:71" s="1" customFormat="1" ht="12" customHeight="1">
      <c r="B16" s="20"/>
      <c r="D16" s="27" t="s">
        <v>30</v>
      </c>
      <c r="AK16" s="27" t="s">
        <v>25</v>
      </c>
      <c r="AN16" s="25" t="s">
        <v>1</v>
      </c>
      <c r="AR16" s="20"/>
      <c r="BE16" s="222"/>
      <c r="BS16" s="17" t="s">
        <v>3</v>
      </c>
    </row>
    <row r="17" spans="2:71" s="1" customFormat="1" ht="18.4" customHeight="1">
      <c r="B17" s="20"/>
      <c r="E17" s="25" t="s">
        <v>31</v>
      </c>
      <c r="AK17" s="27" t="s">
        <v>27</v>
      </c>
      <c r="AN17" s="25" t="s">
        <v>1</v>
      </c>
      <c r="AR17" s="20"/>
      <c r="BE17" s="222"/>
      <c r="BS17" s="17" t="s">
        <v>32</v>
      </c>
    </row>
    <row r="18" spans="2:71" s="1" customFormat="1" ht="6.95" customHeight="1">
      <c r="B18" s="20"/>
      <c r="AR18" s="20"/>
      <c r="BE18" s="222"/>
      <c r="BS18" s="17" t="s">
        <v>6</v>
      </c>
    </row>
    <row r="19" spans="2:71" s="1" customFormat="1" ht="12" customHeight="1">
      <c r="B19" s="20"/>
      <c r="D19" s="27" t="s">
        <v>33</v>
      </c>
      <c r="AK19" s="27" t="s">
        <v>25</v>
      </c>
      <c r="AN19" s="25" t="s">
        <v>1</v>
      </c>
      <c r="AR19" s="20"/>
      <c r="BE19" s="222"/>
      <c r="BS19" s="17" t="s">
        <v>6</v>
      </c>
    </row>
    <row r="20" spans="2:71" s="1" customFormat="1" ht="18.4" customHeight="1">
      <c r="B20" s="20"/>
      <c r="E20" s="25" t="s">
        <v>21</v>
      </c>
      <c r="AK20" s="27" t="s">
        <v>27</v>
      </c>
      <c r="AN20" s="25" t="s">
        <v>1</v>
      </c>
      <c r="AR20" s="20"/>
      <c r="BE20" s="222"/>
      <c r="BS20" s="17" t="s">
        <v>32</v>
      </c>
    </row>
    <row r="21" spans="2:57" s="1" customFormat="1" ht="6.95" customHeight="1">
      <c r="B21" s="20"/>
      <c r="AR21" s="20"/>
      <c r="BE21" s="222"/>
    </row>
    <row r="22" spans="2:57" s="1" customFormat="1" ht="12" customHeight="1">
      <c r="B22" s="20"/>
      <c r="D22" s="27" t="s">
        <v>34</v>
      </c>
      <c r="AR22" s="20"/>
      <c r="BE22" s="222"/>
    </row>
    <row r="23" spans="2:57" s="1" customFormat="1" ht="119.25" customHeight="1">
      <c r="B23" s="20"/>
      <c r="E23" s="229" t="s">
        <v>729</v>
      </c>
      <c r="F23" s="229"/>
      <c r="G23" s="229"/>
      <c r="H23" s="229"/>
      <c r="I23" s="229"/>
      <c r="J23" s="229"/>
      <c r="K23" s="229"/>
      <c r="L23" s="229"/>
      <c r="M23" s="229"/>
      <c r="N23" s="229"/>
      <c r="O23" s="229"/>
      <c r="P23" s="229"/>
      <c r="Q23" s="229"/>
      <c r="R23" s="229"/>
      <c r="S23" s="229"/>
      <c r="T23" s="229"/>
      <c r="U23" s="229"/>
      <c r="V23" s="229"/>
      <c r="W23" s="229"/>
      <c r="X23" s="229"/>
      <c r="Y23" s="229"/>
      <c r="Z23" s="229"/>
      <c r="AA23" s="229"/>
      <c r="AB23" s="229"/>
      <c r="AC23" s="229"/>
      <c r="AD23" s="229"/>
      <c r="AE23" s="229"/>
      <c r="AF23" s="229"/>
      <c r="AG23" s="229"/>
      <c r="AH23" s="229"/>
      <c r="AI23" s="229"/>
      <c r="AJ23" s="229"/>
      <c r="AK23" s="229"/>
      <c r="AL23" s="229"/>
      <c r="AM23" s="229"/>
      <c r="AN23" s="229"/>
      <c r="AR23" s="20"/>
      <c r="BE23" s="222"/>
    </row>
    <row r="24" spans="2:57" s="1" customFormat="1" ht="6.95" customHeight="1">
      <c r="B24" s="20"/>
      <c r="AR24" s="20"/>
      <c r="BE24" s="222"/>
    </row>
    <row r="25" spans="2:57" s="1" customFormat="1" ht="6.95" customHeight="1">
      <c r="B25" s="20"/>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R25" s="20"/>
      <c r="BE25" s="222"/>
    </row>
    <row r="26" spans="1:57" s="2" customFormat="1" ht="25.9" customHeight="1">
      <c r="A26" s="32"/>
      <c r="B26" s="33"/>
      <c r="C26" s="32"/>
      <c r="D26" s="34" t="s">
        <v>35</v>
      </c>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35"/>
      <c r="AH26" s="35"/>
      <c r="AI26" s="35"/>
      <c r="AJ26" s="35"/>
      <c r="AK26" s="230">
        <f>ROUND(AG94,2)</f>
        <v>0</v>
      </c>
      <c r="AL26" s="231"/>
      <c r="AM26" s="231"/>
      <c r="AN26" s="231"/>
      <c r="AO26" s="231"/>
      <c r="AP26" s="32"/>
      <c r="AQ26" s="32"/>
      <c r="AR26" s="33"/>
      <c r="BE26" s="222"/>
    </row>
    <row r="27" spans="1:57" s="2" customFormat="1" ht="6.95" customHeight="1">
      <c r="A27" s="32"/>
      <c r="B27" s="33"/>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3"/>
      <c r="BE27" s="222"/>
    </row>
    <row r="28" spans="1:57" s="2" customFormat="1" ht="12.75">
      <c r="A28" s="32"/>
      <c r="B28" s="33"/>
      <c r="C28" s="32"/>
      <c r="D28" s="32"/>
      <c r="E28" s="32"/>
      <c r="F28" s="32"/>
      <c r="G28" s="32"/>
      <c r="H28" s="32"/>
      <c r="I28" s="32"/>
      <c r="J28" s="32"/>
      <c r="K28" s="32"/>
      <c r="L28" s="232" t="s">
        <v>36</v>
      </c>
      <c r="M28" s="232"/>
      <c r="N28" s="232"/>
      <c r="O28" s="232"/>
      <c r="P28" s="232"/>
      <c r="Q28" s="32"/>
      <c r="R28" s="32"/>
      <c r="S28" s="32"/>
      <c r="T28" s="32"/>
      <c r="U28" s="32"/>
      <c r="V28" s="32"/>
      <c r="W28" s="232" t="s">
        <v>37</v>
      </c>
      <c r="X28" s="232"/>
      <c r="Y28" s="232"/>
      <c r="Z28" s="232"/>
      <c r="AA28" s="232"/>
      <c r="AB28" s="232"/>
      <c r="AC28" s="232"/>
      <c r="AD28" s="232"/>
      <c r="AE28" s="232"/>
      <c r="AF28" s="32"/>
      <c r="AG28" s="32"/>
      <c r="AH28" s="32"/>
      <c r="AI28" s="32"/>
      <c r="AJ28" s="32"/>
      <c r="AK28" s="232" t="s">
        <v>38</v>
      </c>
      <c r="AL28" s="232"/>
      <c r="AM28" s="232"/>
      <c r="AN28" s="232"/>
      <c r="AO28" s="232"/>
      <c r="AP28" s="32"/>
      <c r="AQ28" s="32"/>
      <c r="AR28" s="33"/>
      <c r="BE28" s="222"/>
    </row>
    <row r="29" spans="2:57" s="3" customFormat="1" ht="14.45" customHeight="1">
      <c r="B29" s="37"/>
      <c r="D29" s="27" t="s">
        <v>39</v>
      </c>
      <c r="F29" s="27" t="s">
        <v>40</v>
      </c>
      <c r="L29" s="235">
        <v>0.21</v>
      </c>
      <c r="M29" s="234"/>
      <c r="N29" s="234"/>
      <c r="O29" s="234"/>
      <c r="P29" s="234"/>
      <c r="W29" s="233">
        <f>ROUND(AZ94,2)</f>
        <v>0</v>
      </c>
      <c r="X29" s="234"/>
      <c r="Y29" s="234"/>
      <c r="Z29" s="234"/>
      <c r="AA29" s="234"/>
      <c r="AB29" s="234"/>
      <c r="AC29" s="234"/>
      <c r="AD29" s="234"/>
      <c r="AE29" s="234"/>
      <c r="AK29" s="233">
        <f>ROUND(AV94,2)</f>
        <v>0</v>
      </c>
      <c r="AL29" s="234"/>
      <c r="AM29" s="234"/>
      <c r="AN29" s="234"/>
      <c r="AO29" s="234"/>
      <c r="AR29" s="37"/>
      <c r="BE29" s="223"/>
    </row>
    <row r="30" spans="2:57" s="3" customFormat="1" ht="14.45" customHeight="1">
      <c r="B30" s="37"/>
      <c r="F30" s="27" t="s">
        <v>41</v>
      </c>
      <c r="L30" s="235">
        <v>0.15</v>
      </c>
      <c r="M30" s="234"/>
      <c r="N30" s="234"/>
      <c r="O30" s="234"/>
      <c r="P30" s="234"/>
      <c r="W30" s="233">
        <f>ROUND(BA94,2)</f>
        <v>0</v>
      </c>
      <c r="X30" s="234"/>
      <c r="Y30" s="234"/>
      <c r="Z30" s="234"/>
      <c r="AA30" s="234"/>
      <c r="AB30" s="234"/>
      <c r="AC30" s="234"/>
      <c r="AD30" s="234"/>
      <c r="AE30" s="234"/>
      <c r="AK30" s="233">
        <f>ROUND(AW94,2)</f>
        <v>0</v>
      </c>
      <c r="AL30" s="234"/>
      <c r="AM30" s="234"/>
      <c r="AN30" s="234"/>
      <c r="AO30" s="234"/>
      <c r="AR30" s="37"/>
      <c r="BE30" s="223"/>
    </row>
    <row r="31" spans="2:57" s="3" customFormat="1" ht="14.45" customHeight="1" hidden="1">
      <c r="B31" s="37"/>
      <c r="F31" s="27" t="s">
        <v>42</v>
      </c>
      <c r="L31" s="235">
        <v>0.21</v>
      </c>
      <c r="M31" s="234"/>
      <c r="N31" s="234"/>
      <c r="O31" s="234"/>
      <c r="P31" s="234"/>
      <c r="W31" s="233">
        <f>ROUND(BB94,2)</f>
        <v>0</v>
      </c>
      <c r="X31" s="234"/>
      <c r="Y31" s="234"/>
      <c r="Z31" s="234"/>
      <c r="AA31" s="234"/>
      <c r="AB31" s="234"/>
      <c r="AC31" s="234"/>
      <c r="AD31" s="234"/>
      <c r="AE31" s="234"/>
      <c r="AK31" s="233">
        <v>0</v>
      </c>
      <c r="AL31" s="234"/>
      <c r="AM31" s="234"/>
      <c r="AN31" s="234"/>
      <c r="AO31" s="234"/>
      <c r="AR31" s="37"/>
      <c r="BE31" s="223"/>
    </row>
    <row r="32" spans="2:57" s="3" customFormat="1" ht="14.45" customHeight="1" hidden="1">
      <c r="B32" s="37"/>
      <c r="F32" s="27" t="s">
        <v>43</v>
      </c>
      <c r="L32" s="235">
        <v>0.15</v>
      </c>
      <c r="M32" s="234"/>
      <c r="N32" s="234"/>
      <c r="O32" s="234"/>
      <c r="P32" s="234"/>
      <c r="W32" s="233">
        <f>ROUND(BC94,2)</f>
        <v>0</v>
      </c>
      <c r="X32" s="234"/>
      <c r="Y32" s="234"/>
      <c r="Z32" s="234"/>
      <c r="AA32" s="234"/>
      <c r="AB32" s="234"/>
      <c r="AC32" s="234"/>
      <c r="AD32" s="234"/>
      <c r="AE32" s="234"/>
      <c r="AK32" s="233">
        <v>0</v>
      </c>
      <c r="AL32" s="234"/>
      <c r="AM32" s="234"/>
      <c r="AN32" s="234"/>
      <c r="AO32" s="234"/>
      <c r="AR32" s="37"/>
      <c r="BE32" s="223"/>
    </row>
    <row r="33" spans="2:57" s="3" customFormat="1" ht="14.45" customHeight="1" hidden="1">
      <c r="B33" s="37"/>
      <c r="F33" s="27" t="s">
        <v>44</v>
      </c>
      <c r="L33" s="235">
        <v>0</v>
      </c>
      <c r="M33" s="234"/>
      <c r="N33" s="234"/>
      <c r="O33" s="234"/>
      <c r="P33" s="234"/>
      <c r="W33" s="233">
        <f>ROUND(BD94,2)</f>
        <v>0</v>
      </c>
      <c r="X33" s="234"/>
      <c r="Y33" s="234"/>
      <c r="Z33" s="234"/>
      <c r="AA33" s="234"/>
      <c r="AB33" s="234"/>
      <c r="AC33" s="234"/>
      <c r="AD33" s="234"/>
      <c r="AE33" s="234"/>
      <c r="AK33" s="233">
        <v>0</v>
      </c>
      <c r="AL33" s="234"/>
      <c r="AM33" s="234"/>
      <c r="AN33" s="234"/>
      <c r="AO33" s="234"/>
      <c r="AR33" s="37"/>
      <c r="BE33" s="223"/>
    </row>
    <row r="34" spans="1:57" s="2" customFormat="1" ht="6.95" customHeight="1">
      <c r="A34" s="32"/>
      <c r="B34" s="33"/>
      <c r="C34" s="32"/>
      <c r="D34" s="32"/>
      <c r="E34" s="32"/>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3"/>
      <c r="BE34" s="222"/>
    </row>
    <row r="35" spans="1:57" s="2" customFormat="1" ht="25.9" customHeight="1">
      <c r="A35" s="32"/>
      <c r="B35" s="33"/>
      <c r="C35" s="38"/>
      <c r="D35" s="39" t="s">
        <v>45</v>
      </c>
      <c r="E35" s="40"/>
      <c r="F35" s="40"/>
      <c r="G35" s="40"/>
      <c r="H35" s="40"/>
      <c r="I35" s="40"/>
      <c r="J35" s="40"/>
      <c r="K35" s="40"/>
      <c r="L35" s="40"/>
      <c r="M35" s="40"/>
      <c r="N35" s="40"/>
      <c r="O35" s="40"/>
      <c r="P35" s="40"/>
      <c r="Q35" s="40"/>
      <c r="R35" s="40"/>
      <c r="S35" s="40"/>
      <c r="T35" s="41" t="s">
        <v>46</v>
      </c>
      <c r="U35" s="40"/>
      <c r="V35" s="40"/>
      <c r="W35" s="40"/>
      <c r="X35" s="239" t="s">
        <v>47</v>
      </c>
      <c r="Y35" s="237"/>
      <c r="Z35" s="237"/>
      <c r="AA35" s="237"/>
      <c r="AB35" s="237"/>
      <c r="AC35" s="40"/>
      <c r="AD35" s="40"/>
      <c r="AE35" s="40"/>
      <c r="AF35" s="40"/>
      <c r="AG35" s="40"/>
      <c r="AH35" s="40"/>
      <c r="AI35" s="40"/>
      <c r="AJ35" s="40"/>
      <c r="AK35" s="236">
        <f>SUM(AK26:AK33)</f>
        <v>0</v>
      </c>
      <c r="AL35" s="237"/>
      <c r="AM35" s="237"/>
      <c r="AN35" s="237"/>
      <c r="AO35" s="238"/>
      <c r="AP35" s="38"/>
      <c r="AQ35" s="38"/>
      <c r="AR35" s="33"/>
      <c r="BE35" s="32"/>
    </row>
    <row r="36" spans="1:57" s="2" customFormat="1" ht="6.95" customHeight="1">
      <c r="A36" s="32"/>
      <c r="B36" s="33"/>
      <c r="C36" s="32"/>
      <c r="D36" s="32"/>
      <c r="E36" s="32"/>
      <c r="F36" s="32"/>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2"/>
      <c r="AJ36" s="32"/>
      <c r="AK36" s="32"/>
      <c r="AL36" s="32"/>
      <c r="AM36" s="32"/>
      <c r="AN36" s="32"/>
      <c r="AO36" s="32"/>
      <c r="AP36" s="32"/>
      <c r="AQ36" s="32"/>
      <c r="AR36" s="33"/>
      <c r="BE36" s="32"/>
    </row>
    <row r="37" spans="1:57" s="2" customFormat="1" ht="14.45" customHeight="1">
      <c r="A37" s="32"/>
      <c r="B37" s="33"/>
      <c r="C37" s="32"/>
      <c r="D37" s="32"/>
      <c r="E37" s="32"/>
      <c r="F37" s="32"/>
      <c r="G37" s="32"/>
      <c r="H37" s="32"/>
      <c r="I37" s="32"/>
      <c r="J37" s="32"/>
      <c r="K37" s="32"/>
      <c r="L37" s="32"/>
      <c r="M37" s="32"/>
      <c r="N37" s="32"/>
      <c r="O37" s="32"/>
      <c r="P37" s="32"/>
      <c r="Q37" s="32"/>
      <c r="R37" s="32"/>
      <c r="S37" s="32"/>
      <c r="T37" s="32"/>
      <c r="U37" s="32"/>
      <c r="V37" s="32"/>
      <c r="W37" s="32"/>
      <c r="X37" s="32"/>
      <c r="Y37" s="32"/>
      <c r="Z37" s="32"/>
      <c r="AA37" s="32"/>
      <c r="AB37" s="32"/>
      <c r="AC37" s="32"/>
      <c r="AD37" s="32"/>
      <c r="AE37" s="32"/>
      <c r="AF37" s="32"/>
      <c r="AG37" s="32"/>
      <c r="AH37" s="32"/>
      <c r="AI37" s="32"/>
      <c r="AJ37" s="32"/>
      <c r="AK37" s="32"/>
      <c r="AL37" s="32"/>
      <c r="AM37" s="32"/>
      <c r="AN37" s="32"/>
      <c r="AO37" s="32"/>
      <c r="AP37" s="32"/>
      <c r="AQ37" s="32"/>
      <c r="AR37" s="33"/>
      <c r="BE37" s="32"/>
    </row>
    <row r="38" spans="2:44" s="1" customFormat="1" ht="14.45" customHeight="1">
      <c r="B38" s="20"/>
      <c r="AR38" s="20"/>
    </row>
    <row r="39" spans="2:44" s="1" customFormat="1" ht="14.45" customHeight="1">
      <c r="B39" s="20"/>
      <c r="AR39" s="20"/>
    </row>
    <row r="40" spans="2:44" s="1" customFormat="1" ht="14.45" customHeight="1">
      <c r="B40" s="20"/>
      <c r="AR40" s="20"/>
    </row>
    <row r="41" spans="2:44" s="1" customFormat="1" ht="14.45" customHeight="1">
      <c r="B41" s="20"/>
      <c r="AR41" s="20"/>
    </row>
    <row r="42" spans="2:44" s="1" customFormat="1" ht="14.45" customHeight="1">
      <c r="B42" s="20"/>
      <c r="AR42" s="20"/>
    </row>
    <row r="43" spans="2:44" s="1" customFormat="1" ht="14.45" customHeight="1">
      <c r="B43" s="20"/>
      <c r="AR43" s="20"/>
    </row>
    <row r="44" spans="2:44" s="1" customFormat="1" ht="14.45" customHeight="1">
      <c r="B44" s="20"/>
      <c r="AR44" s="20"/>
    </row>
    <row r="45" spans="2:44" s="1" customFormat="1" ht="14.45" customHeight="1">
      <c r="B45" s="20"/>
      <c r="AR45" s="20"/>
    </row>
    <row r="46" spans="2:44" s="1" customFormat="1" ht="14.45" customHeight="1">
      <c r="B46" s="20"/>
      <c r="AR46" s="20"/>
    </row>
    <row r="47" spans="2:44" s="1" customFormat="1" ht="14.45" customHeight="1">
      <c r="B47" s="20"/>
      <c r="AR47" s="20"/>
    </row>
    <row r="48" spans="2:44" s="1" customFormat="1" ht="14.45" customHeight="1">
      <c r="B48" s="20"/>
      <c r="AR48" s="20"/>
    </row>
    <row r="49" spans="2:44" s="2" customFormat="1" ht="14.45" customHeight="1">
      <c r="B49" s="42"/>
      <c r="D49" s="43" t="s">
        <v>48</v>
      </c>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3" t="s">
        <v>49</v>
      </c>
      <c r="AI49" s="44"/>
      <c r="AJ49" s="44"/>
      <c r="AK49" s="44"/>
      <c r="AL49" s="44"/>
      <c r="AM49" s="44"/>
      <c r="AN49" s="44"/>
      <c r="AO49" s="44"/>
      <c r="AR49" s="42"/>
    </row>
    <row r="50" spans="2:44" ht="12">
      <c r="B50" s="20"/>
      <c r="AR50" s="20"/>
    </row>
    <row r="51" spans="2:44" ht="12">
      <c r="B51" s="20"/>
      <c r="AR51" s="20"/>
    </row>
    <row r="52" spans="2:44" ht="12">
      <c r="B52" s="20"/>
      <c r="AR52" s="20"/>
    </row>
    <row r="53" spans="2:44" ht="12">
      <c r="B53" s="20"/>
      <c r="AR53" s="20"/>
    </row>
    <row r="54" spans="2:44" ht="12">
      <c r="B54" s="20"/>
      <c r="AR54" s="20"/>
    </row>
    <row r="55" spans="2:44" ht="12">
      <c r="B55" s="20"/>
      <c r="AR55" s="20"/>
    </row>
    <row r="56" spans="2:44" ht="12">
      <c r="B56" s="20"/>
      <c r="AR56" s="20"/>
    </row>
    <row r="57" spans="2:44" ht="12">
      <c r="B57" s="20"/>
      <c r="AR57" s="20"/>
    </row>
    <row r="58" spans="2:44" ht="12">
      <c r="B58" s="20"/>
      <c r="AR58" s="20"/>
    </row>
    <row r="59" spans="2:44" ht="12">
      <c r="B59" s="20"/>
      <c r="AR59" s="20"/>
    </row>
    <row r="60" spans="1:57" s="2" customFormat="1" ht="12.75">
      <c r="A60" s="32"/>
      <c r="B60" s="33"/>
      <c r="C60" s="32"/>
      <c r="D60" s="45" t="s">
        <v>50</v>
      </c>
      <c r="E60" s="35"/>
      <c r="F60" s="35"/>
      <c r="G60" s="35"/>
      <c r="H60" s="35"/>
      <c r="I60" s="35"/>
      <c r="J60" s="35"/>
      <c r="K60" s="35"/>
      <c r="L60" s="35"/>
      <c r="M60" s="35"/>
      <c r="N60" s="35"/>
      <c r="O60" s="35"/>
      <c r="P60" s="35"/>
      <c r="Q60" s="35"/>
      <c r="R60" s="35"/>
      <c r="S60" s="35"/>
      <c r="T60" s="35"/>
      <c r="U60" s="35"/>
      <c r="V60" s="45" t="s">
        <v>51</v>
      </c>
      <c r="W60" s="35"/>
      <c r="X60" s="35"/>
      <c r="Y60" s="35"/>
      <c r="Z60" s="35"/>
      <c r="AA60" s="35"/>
      <c r="AB60" s="35"/>
      <c r="AC60" s="35"/>
      <c r="AD60" s="35"/>
      <c r="AE60" s="35"/>
      <c r="AF60" s="35"/>
      <c r="AG60" s="35"/>
      <c r="AH60" s="45" t="s">
        <v>50</v>
      </c>
      <c r="AI60" s="35"/>
      <c r="AJ60" s="35"/>
      <c r="AK60" s="35"/>
      <c r="AL60" s="35"/>
      <c r="AM60" s="45" t="s">
        <v>51</v>
      </c>
      <c r="AN60" s="35"/>
      <c r="AO60" s="35"/>
      <c r="AP60" s="32"/>
      <c r="AQ60" s="32"/>
      <c r="AR60" s="33"/>
      <c r="BE60" s="32"/>
    </row>
    <row r="61" spans="2:44" ht="12">
      <c r="B61" s="20"/>
      <c r="AR61" s="20"/>
    </row>
    <row r="62" spans="2:44" ht="12">
      <c r="B62" s="20"/>
      <c r="AR62" s="20"/>
    </row>
    <row r="63" spans="2:44" ht="12">
      <c r="B63" s="20"/>
      <c r="AR63" s="20"/>
    </row>
    <row r="64" spans="1:57" s="2" customFormat="1" ht="12.75">
      <c r="A64" s="32"/>
      <c r="B64" s="33"/>
      <c r="C64" s="32"/>
      <c r="D64" s="43" t="s">
        <v>52</v>
      </c>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3" t="s">
        <v>53</v>
      </c>
      <c r="AI64" s="46"/>
      <c r="AJ64" s="46"/>
      <c r="AK64" s="46"/>
      <c r="AL64" s="46"/>
      <c r="AM64" s="46"/>
      <c r="AN64" s="46"/>
      <c r="AO64" s="46"/>
      <c r="AP64" s="32"/>
      <c r="AQ64" s="32"/>
      <c r="AR64" s="33"/>
      <c r="BE64" s="32"/>
    </row>
    <row r="65" spans="2:44" ht="12">
      <c r="B65" s="20"/>
      <c r="AR65" s="20"/>
    </row>
    <row r="66" spans="2:44" ht="12">
      <c r="B66" s="20"/>
      <c r="AR66" s="20"/>
    </row>
    <row r="67" spans="2:44" ht="12">
      <c r="B67" s="20"/>
      <c r="AR67" s="20"/>
    </row>
    <row r="68" spans="2:44" ht="12">
      <c r="B68" s="20"/>
      <c r="AR68" s="20"/>
    </row>
    <row r="69" spans="2:44" ht="12">
      <c r="B69" s="20"/>
      <c r="AR69" s="20"/>
    </row>
    <row r="70" spans="2:44" ht="12">
      <c r="B70" s="20"/>
      <c r="AR70" s="20"/>
    </row>
    <row r="71" spans="2:44" ht="12">
      <c r="B71" s="20"/>
      <c r="AR71" s="20"/>
    </row>
    <row r="72" spans="2:44" ht="12">
      <c r="B72" s="20"/>
      <c r="AR72" s="20"/>
    </row>
    <row r="73" spans="2:44" ht="12">
      <c r="B73" s="20"/>
      <c r="AR73" s="20"/>
    </row>
    <row r="74" spans="2:44" ht="12">
      <c r="B74" s="20"/>
      <c r="AR74" s="20"/>
    </row>
    <row r="75" spans="1:57" s="2" customFormat="1" ht="12.75">
      <c r="A75" s="32"/>
      <c r="B75" s="33"/>
      <c r="C75" s="32"/>
      <c r="D75" s="45" t="s">
        <v>50</v>
      </c>
      <c r="E75" s="35"/>
      <c r="F75" s="35"/>
      <c r="G75" s="35"/>
      <c r="H75" s="35"/>
      <c r="I75" s="35"/>
      <c r="J75" s="35"/>
      <c r="K75" s="35"/>
      <c r="L75" s="35"/>
      <c r="M75" s="35"/>
      <c r="N75" s="35"/>
      <c r="O75" s="35"/>
      <c r="P75" s="35"/>
      <c r="Q75" s="35"/>
      <c r="R75" s="35"/>
      <c r="S75" s="35"/>
      <c r="T75" s="35"/>
      <c r="U75" s="35"/>
      <c r="V75" s="45" t="s">
        <v>51</v>
      </c>
      <c r="W75" s="35"/>
      <c r="X75" s="35"/>
      <c r="Y75" s="35"/>
      <c r="Z75" s="35"/>
      <c r="AA75" s="35"/>
      <c r="AB75" s="35"/>
      <c r="AC75" s="35"/>
      <c r="AD75" s="35"/>
      <c r="AE75" s="35"/>
      <c r="AF75" s="35"/>
      <c r="AG75" s="35"/>
      <c r="AH75" s="45" t="s">
        <v>50</v>
      </c>
      <c r="AI75" s="35"/>
      <c r="AJ75" s="35"/>
      <c r="AK75" s="35"/>
      <c r="AL75" s="35"/>
      <c r="AM75" s="45" t="s">
        <v>51</v>
      </c>
      <c r="AN75" s="35"/>
      <c r="AO75" s="35"/>
      <c r="AP75" s="32"/>
      <c r="AQ75" s="32"/>
      <c r="AR75" s="33"/>
      <c r="BE75" s="32"/>
    </row>
    <row r="76" spans="1:57" s="2" customFormat="1" ht="12">
      <c r="A76" s="32"/>
      <c r="B76" s="33"/>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3"/>
      <c r="BE76" s="32"/>
    </row>
    <row r="77" spans="1:57" s="2" customFormat="1" ht="6.95" customHeight="1">
      <c r="A77" s="32"/>
      <c r="B77" s="47"/>
      <c r="C77" s="48"/>
      <c r="D77" s="48"/>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8"/>
      <c r="AE77" s="48"/>
      <c r="AF77" s="48"/>
      <c r="AG77" s="48"/>
      <c r="AH77" s="48"/>
      <c r="AI77" s="48"/>
      <c r="AJ77" s="48"/>
      <c r="AK77" s="48"/>
      <c r="AL77" s="48"/>
      <c r="AM77" s="48"/>
      <c r="AN77" s="48"/>
      <c r="AO77" s="48"/>
      <c r="AP77" s="48"/>
      <c r="AQ77" s="48"/>
      <c r="AR77" s="33"/>
      <c r="BE77" s="32"/>
    </row>
    <row r="81" spans="1:57" s="2" customFormat="1" ht="6.95" customHeight="1">
      <c r="A81" s="32"/>
      <c r="B81" s="49"/>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33"/>
      <c r="BE81" s="32"/>
    </row>
    <row r="82" spans="1:57" s="2" customFormat="1" ht="24.95" customHeight="1">
      <c r="A82" s="32"/>
      <c r="B82" s="33"/>
      <c r="C82" s="21" t="s">
        <v>54</v>
      </c>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3"/>
      <c r="BE82" s="32"/>
    </row>
    <row r="83" spans="1:57" s="2" customFormat="1" ht="6.95" customHeight="1">
      <c r="A83" s="32"/>
      <c r="B83" s="33"/>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3"/>
      <c r="BE83" s="32"/>
    </row>
    <row r="84" spans="2:44" s="4" customFormat="1" ht="12" customHeight="1">
      <c r="B84" s="51"/>
      <c r="C84" s="27" t="s">
        <v>13</v>
      </c>
      <c r="L84" s="4" t="str">
        <f>K5</f>
        <v>N23-109_exp3</v>
      </c>
      <c r="AR84" s="51"/>
    </row>
    <row r="85" spans="2:44" s="5" customFormat="1" ht="36.95" customHeight="1">
      <c r="B85" s="52"/>
      <c r="C85" s="53" t="s">
        <v>16</v>
      </c>
      <c r="L85" s="214" t="str">
        <f>K6</f>
        <v>Rekonstrukce a přemístění oddělení rehabilitace Bohumínské městské nemocnice a.s</v>
      </c>
      <c r="M85" s="215"/>
      <c r="N85" s="215"/>
      <c r="O85" s="215"/>
      <c r="P85" s="215"/>
      <c r="Q85" s="215"/>
      <c r="R85" s="215"/>
      <c r="S85" s="215"/>
      <c r="T85" s="215"/>
      <c r="U85" s="215"/>
      <c r="V85" s="215"/>
      <c r="W85" s="215"/>
      <c r="X85" s="215"/>
      <c r="Y85" s="215"/>
      <c r="Z85" s="215"/>
      <c r="AA85" s="215"/>
      <c r="AB85" s="215"/>
      <c r="AC85" s="215"/>
      <c r="AD85" s="215"/>
      <c r="AE85" s="215"/>
      <c r="AF85" s="215"/>
      <c r="AG85" s="215"/>
      <c r="AH85" s="215"/>
      <c r="AI85" s="215"/>
      <c r="AJ85" s="215"/>
      <c r="AK85" s="215"/>
      <c r="AL85" s="215"/>
      <c r="AM85" s="215"/>
      <c r="AN85" s="215"/>
      <c r="AO85" s="215"/>
      <c r="AR85" s="52"/>
    </row>
    <row r="86" spans="1:57" s="2" customFormat="1" ht="6.95" customHeight="1">
      <c r="A86" s="32"/>
      <c r="B86" s="33"/>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3"/>
      <c r="BE86" s="32"/>
    </row>
    <row r="87" spans="1:57" s="2" customFormat="1" ht="12" customHeight="1">
      <c r="A87" s="32"/>
      <c r="B87" s="33"/>
      <c r="C87" s="27" t="s">
        <v>20</v>
      </c>
      <c r="D87" s="32"/>
      <c r="E87" s="32"/>
      <c r="F87" s="32"/>
      <c r="G87" s="32"/>
      <c r="H87" s="32"/>
      <c r="I87" s="32"/>
      <c r="J87" s="32"/>
      <c r="K87" s="32"/>
      <c r="L87" s="54" t="str">
        <f>IF(K8="","",K8)</f>
        <v xml:space="preserve"> </v>
      </c>
      <c r="M87" s="32"/>
      <c r="N87" s="32"/>
      <c r="O87" s="32"/>
      <c r="P87" s="32"/>
      <c r="Q87" s="32"/>
      <c r="R87" s="32"/>
      <c r="S87" s="32"/>
      <c r="T87" s="32"/>
      <c r="U87" s="32"/>
      <c r="V87" s="32"/>
      <c r="W87" s="32"/>
      <c r="X87" s="32"/>
      <c r="Y87" s="32"/>
      <c r="Z87" s="32"/>
      <c r="AA87" s="32"/>
      <c r="AB87" s="32"/>
      <c r="AC87" s="32"/>
      <c r="AD87" s="32"/>
      <c r="AE87" s="32"/>
      <c r="AF87" s="32"/>
      <c r="AG87" s="32"/>
      <c r="AH87" s="32"/>
      <c r="AI87" s="27" t="s">
        <v>22</v>
      </c>
      <c r="AJ87" s="32"/>
      <c r="AK87" s="32"/>
      <c r="AL87" s="32"/>
      <c r="AM87" s="242" t="str">
        <f>IF(AN8="","",AN8)</f>
        <v>14. 10. 2023</v>
      </c>
      <c r="AN87" s="242"/>
      <c r="AO87" s="32"/>
      <c r="AP87" s="32"/>
      <c r="AQ87" s="32"/>
      <c r="AR87" s="33"/>
      <c r="BE87" s="32"/>
    </row>
    <row r="88" spans="1:57" s="2" customFormat="1" ht="6.95" customHeight="1">
      <c r="A88" s="32"/>
      <c r="B88" s="33"/>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3"/>
      <c r="BE88" s="32"/>
    </row>
    <row r="89" spans="1:57" s="2" customFormat="1" ht="15.2" customHeight="1">
      <c r="A89" s="32"/>
      <c r="B89" s="33"/>
      <c r="C89" s="27" t="s">
        <v>24</v>
      </c>
      <c r="D89" s="32"/>
      <c r="E89" s="32"/>
      <c r="F89" s="32"/>
      <c r="G89" s="32"/>
      <c r="H89" s="32"/>
      <c r="I89" s="32"/>
      <c r="J89" s="32"/>
      <c r="K89" s="32"/>
      <c r="L89" s="4" t="str">
        <f>IF(E11="","",E11)</f>
        <v>Město Bohumín</v>
      </c>
      <c r="M89" s="32"/>
      <c r="N89" s="32"/>
      <c r="O89" s="32"/>
      <c r="P89" s="32"/>
      <c r="Q89" s="32"/>
      <c r="R89" s="32"/>
      <c r="S89" s="32"/>
      <c r="T89" s="32"/>
      <c r="U89" s="32"/>
      <c r="V89" s="32"/>
      <c r="W89" s="32"/>
      <c r="X89" s="32"/>
      <c r="Y89" s="32"/>
      <c r="Z89" s="32"/>
      <c r="AA89" s="32"/>
      <c r="AB89" s="32"/>
      <c r="AC89" s="32"/>
      <c r="AD89" s="32"/>
      <c r="AE89" s="32"/>
      <c r="AF89" s="32"/>
      <c r="AG89" s="32"/>
      <c r="AH89" s="32"/>
      <c r="AI89" s="27" t="s">
        <v>30</v>
      </c>
      <c r="AJ89" s="32"/>
      <c r="AK89" s="32"/>
      <c r="AL89" s="32"/>
      <c r="AM89" s="240" t="str">
        <f>IF(E17="","",E17)</f>
        <v>CHVÁLEK ATELIÉR s.r.o.</v>
      </c>
      <c r="AN89" s="241"/>
      <c r="AO89" s="241"/>
      <c r="AP89" s="241"/>
      <c r="AQ89" s="32"/>
      <c r="AR89" s="33"/>
      <c r="AS89" s="244" t="s">
        <v>55</v>
      </c>
      <c r="AT89" s="245"/>
      <c r="AU89" s="56"/>
      <c r="AV89" s="56"/>
      <c r="AW89" s="56"/>
      <c r="AX89" s="56"/>
      <c r="AY89" s="56"/>
      <c r="AZ89" s="56"/>
      <c r="BA89" s="56"/>
      <c r="BB89" s="56"/>
      <c r="BC89" s="56"/>
      <c r="BD89" s="57"/>
      <c r="BE89" s="32"/>
    </row>
    <row r="90" spans="1:57" s="2" customFormat="1" ht="15.2" customHeight="1">
      <c r="A90" s="32"/>
      <c r="B90" s="33"/>
      <c r="C90" s="27" t="s">
        <v>28</v>
      </c>
      <c r="D90" s="32"/>
      <c r="E90" s="32"/>
      <c r="F90" s="32"/>
      <c r="G90" s="32"/>
      <c r="H90" s="32"/>
      <c r="I90" s="32"/>
      <c r="J90" s="32"/>
      <c r="K90" s="32"/>
      <c r="L90" s="4" t="str">
        <f>IF(E14="Vyplň údaj","",E14)</f>
        <v/>
      </c>
      <c r="M90" s="32"/>
      <c r="N90" s="32"/>
      <c r="O90" s="32"/>
      <c r="P90" s="32"/>
      <c r="Q90" s="32"/>
      <c r="R90" s="32"/>
      <c r="S90" s="32"/>
      <c r="T90" s="32"/>
      <c r="U90" s="32"/>
      <c r="V90" s="32"/>
      <c r="W90" s="32"/>
      <c r="X90" s="32"/>
      <c r="Y90" s="32"/>
      <c r="Z90" s="32"/>
      <c r="AA90" s="32"/>
      <c r="AB90" s="32"/>
      <c r="AC90" s="32"/>
      <c r="AD90" s="32"/>
      <c r="AE90" s="32"/>
      <c r="AF90" s="32"/>
      <c r="AG90" s="32"/>
      <c r="AH90" s="32"/>
      <c r="AI90" s="27" t="s">
        <v>33</v>
      </c>
      <c r="AJ90" s="32"/>
      <c r="AK90" s="32"/>
      <c r="AL90" s="32"/>
      <c r="AM90" s="240" t="str">
        <f>IF(E20="","",E20)</f>
        <v xml:space="preserve"> </v>
      </c>
      <c r="AN90" s="241"/>
      <c r="AO90" s="241"/>
      <c r="AP90" s="241"/>
      <c r="AQ90" s="32"/>
      <c r="AR90" s="33"/>
      <c r="AS90" s="246"/>
      <c r="AT90" s="247"/>
      <c r="AU90" s="58"/>
      <c r="AV90" s="58"/>
      <c r="AW90" s="58"/>
      <c r="AX90" s="58"/>
      <c r="AY90" s="58"/>
      <c r="AZ90" s="58"/>
      <c r="BA90" s="58"/>
      <c r="BB90" s="58"/>
      <c r="BC90" s="58"/>
      <c r="BD90" s="59"/>
      <c r="BE90" s="32"/>
    </row>
    <row r="91" spans="1:57" s="2" customFormat="1" ht="10.9" customHeight="1">
      <c r="A91" s="32"/>
      <c r="B91" s="33"/>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3"/>
      <c r="AS91" s="246"/>
      <c r="AT91" s="247"/>
      <c r="AU91" s="58"/>
      <c r="AV91" s="58"/>
      <c r="AW91" s="58"/>
      <c r="AX91" s="58"/>
      <c r="AY91" s="58"/>
      <c r="AZ91" s="58"/>
      <c r="BA91" s="58"/>
      <c r="BB91" s="58"/>
      <c r="BC91" s="58"/>
      <c r="BD91" s="59"/>
      <c r="BE91" s="32"/>
    </row>
    <row r="92" spans="1:57" s="2" customFormat="1" ht="29.25" customHeight="1">
      <c r="A92" s="32"/>
      <c r="B92" s="33"/>
      <c r="C92" s="210" t="s">
        <v>56</v>
      </c>
      <c r="D92" s="211"/>
      <c r="E92" s="211"/>
      <c r="F92" s="211"/>
      <c r="G92" s="211"/>
      <c r="H92" s="60"/>
      <c r="I92" s="213" t="s">
        <v>57</v>
      </c>
      <c r="J92" s="211"/>
      <c r="K92" s="211"/>
      <c r="L92" s="211"/>
      <c r="M92" s="211"/>
      <c r="N92" s="211"/>
      <c r="O92" s="211"/>
      <c r="P92" s="211"/>
      <c r="Q92" s="211"/>
      <c r="R92" s="211"/>
      <c r="S92" s="211"/>
      <c r="T92" s="211"/>
      <c r="U92" s="211"/>
      <c r="V92" s="211"/>
      <c r="W92" s="211"/>
      <c r="X92" s="211"/>
      <c r="Y92" s="211"/>
      <c r="Z92" s="211"/>
      <c r="AA92" s="211"/>
      <c r="AB92" s="211"/>
      <c r="AC92" s="211"/>
      <c r="AD92" s="211"/>
      <c r="AE92" s="211"/>
      <c r="AF92" s="211"/>
      <c r="AG92" s="250" t="s">
        <v>58</v>
      </c>
      <c r="AH92" s="211"/>
      <c r="AI92" s="211"/>
      <c r="AJ92" s="211"/>
      <c r="AK92" s="211"/>
      <c r="AL92" s="211"/>
      <c r="AM92" s="211"/>
      <c r="AN92" s="213" t="s">
        <v>59</v>
      </c>
      <c r="AO92" s="211"/>
      <c r="AP92" s="243"/>
      <c r="AQ92" s="61" t="s">
        <v>60</v>
      </c>
      <c r="AR92" s="33"/>
      <c r="AS92" s="62" t="s">
        <v>61</v>
      </c>
      <c r="AT92" s="63" t="s">
        <v>62</v>
      </c>
      <c r="AU92" s="63" t="s">
        <v>63</v>
      </c>
      <c r="AV92" s="63" t="s">
        <v>64</v>
      </c>
      <c r="AW92" s="63" t="s">
        <v>65</v>
      </c>
      <c r="AX92" s="63" t="s">
        <v>66</v>
      </c>
      <c r="AY92" s="63" t="s">
        <v>67</v>
      </c>
      <c r="AZ92" s="63" t="s">
        <v>68</v>
      </c>
      <c r="BA92" s="63" t="s">
        <v>69</v>
      </c>
      <c r="BB92" s="63" t="s">
        <v>70</v>
      </c>
      <c r="BC92" s="63" t="s">
        <v>71</v>
      </c>
      <c r="BD92" s="64" t="s">
        <v>72</v>
      </c>
      <c r="BE92" s="32"/>
    </row>
    <row r="93" spans="1:57" s="2" customFormat="1" ht="10.9" customHeight="1">
      <c r="A93" s="32"/>
      <c r="B93" s="33"/>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3"/>
      <c r="AS93" s="65"/>
      <c r="AT93" s="66"/>
      <c r="AU93" s="66"/>
      <c r="AV93" s="66"/>
      <c r="AW93" s="66"/>
      <c r="AX93" s="66"/>
      <c r="AY93" s="66"/>
      <c r="AZ93" s="66"/>
      <c r="BA93" s="66"/>
      <c r="BB93" s="66"/>
      <c r="BC93" s="66"/>
      <c r="BD93" s="67"/>
      <c r="BE93" s="32"/>
    </row>
    <row r="94" spans="2:90" s="6" customFormat="1" ht="32.45" customHeight="1">
      <c r="B94" s="68"/>
      <c r="C94" s="69" t="s">
        <v>73</v>
      </c>
      <c r="D94" s="70"/>
      <c r="E94" s="70"/>
      <c r="F94" s="70"/>
      <c r="G94" s="70"/>
      <c r="H94" s="70"/>
      <c r="I94" s="70"/>
      <c r="J94" s="70"/>
      <c r="K94" s="70"/>
      <c r="L94" s="70"/>
      <c r="M94" s="70"/>
      <c r="N94" s="70"/>
      <c r="O94" s="70"/>
      <c r="P94" s="70"/>
      <c r="Q94" s="70"/>
      <c r="R94" s="70"/>
      <c r="S94" s="70"/>
      <c r="T94" s="70"/>
      <c r="U94" s="70"/>
      <c r="V94" s="70"/>
      <c r="W94" s="70"/>
      <c r="X94" s="70"/>
      <c r="Y94" s="70"/>
      <c r="Z94" s="70"/>
      <c r="AA94" s="70"/>
      <c r="AB94" s="70"/>
      <c r="AC94" s="70"/>
      <c r="AD94" s="70"/>
      <c r="AE94" s="70"/>
      <c r="AF94" s="70"/>
      <c r="AG94" s="216">
        <f>ROUND(AG95+AG96+AG97+AG105,2)</f>
        <v>0</v>
      </c>
      <c r="AH94" s="216"/>
      <c r="AI94" s="216"/>
      <c r="AJ94" s="216"/>
      <c r="AK94" s="216"/>
      <c r="AL94" s="216"/>
      <c r="AM94" s="216"/>
      <c r="AN94" s="248">
        <f aca="true" t="shared" si="0" ref="AN94:AN105">SUM(AG94,AT94)</f>
        <v>0</v>
      </c>
      <c r="AO94" s="248"/>
      <c r="AP94" s="248"/>
      <c r="AQ94" s="72" t="s">
        <v>1</v>
      </c>
      <c r="AR94" s="68"/>
      <c r="AS94" s="73">
        <f>ROUND(AS95+AS96+AS97+AS105,2)</f>
        <v>0</v>
      </c>
      <c r="AT94" s="74">
        <f aca="true" t="shared" si="1" ref="AT94:AT105">ROUND(SUM(AV94:AW94),2)</f>
        <v>0</v>
      </c>
      <c r="AU94" s="75">
        <f>ROUND(AU95+AU96+AU97+AU105,5)</f>
        <v>0</v>
      </c>
      <c r="AV94" s="74">
        <f>ROUND(AZ94*L29,2)</f>
        <v>0</v>
      </c>
      <c r="AW94" s="74">
        <f>ROUND(BA94*L30,2)</f>
        <v>0</v>
      </c>
      <c r="AX94" s="74">
        <f>ROUND(BB94*L29,2)</f>
        <v>0</v>
      </c>
      <c r="AY94" s="74">
        <f>ROUND(BC94*L30,2)</f>
        <v>0</v>
      </c>
      <c r="AZ94" s="74">
        <f>ROUND(AZ95+AZ96+AZ97+AZ105,2)</f>
        <v>0</v>
      </c>
      <c r="BA94" s="74">
        <f>ROUND(BA95+BA96+BA97+BA105,2)</f>
        <v>0</v>
      </c>
      <c r="BB94" s="74">
        <f>ROUND(BB95+BB96+BB97+BB105,2)</f>
        <v>0</v>
      </c>
      <c r="BC94" s="74">
        <f>ROUND(BC95+BC96+BC97+BC105,2)</f>
        <v>0</v>
      </c>
      <c r="BD94" s="76">
        <f>ROUND(BD95+BD96+BD97+BD105,2)</f>
        <v>0</v>
      </c>
      <c r="BS94" s="77" t="s">
        <v>74</v>
      </c>
      <c r="BT94" s="77" t="s">
        <v>75</v>
      </c>
      <c r="BU94" s="78" t="s">
        <v>76</v>
      </c>
      <c r="BV94" s="77" t="s">
        <v>77</v>
      </c>
      <c r="BW94" s="77" t="s">
        <v>4</v>
      </c>
      <c r="BX94" s="77" t="s">
        <v>78</v>
      </c>
      <c r="CL94" s="77" t="s">
        <v>1</v>
      </c>
    </row>
    <row r="95" spans="1:91" s="7" customFormat="1" ht="16.5" customHeight="1">
      <c r="A95" s="79" t="s">
        <v>79</v>
      </c>
      <c r="B95" s="80"/>
      <c r="C95" s="81"/>
      <c r="D95" s="212" t="s">
        <v>80</v>
      </c>
      <c r="E95" s="212"/>
      <c r="F95" s="212"/>
      <c r="G95" s="212"/>
      <c r="H95" s="212"/>
      <c r="I95" s="82"/>
      <c r="J95" s="212" t="s">
        <v>81</v>
      </c>
      <c r="K95" s="212"/>
      <c r="L95" s="212"/>
      <c r="M95" s="212"/>
      <c r="N95" s="212"/>
      <c r="O95" s="212"/>
      <c r="P95" s="212"/>
      <c r="Q95" s="212"/>
      <c r="R95" s="212"/>
      <c r="S95" s="212"/>
      <c r="T95" s="212"/>
      <c r="U95" s="212"/>
      <c r="V95" s="212"/>
      <c r="W95" s="212"/>
      <c r="X95" s="212"/>
      <c r="Y95" s="212"/>
      <c r="Z95" s="212"/>
      <c r="AA95" s="212"/>
      <c r="AB95" s="212"/>
      <c r="AC95" s="212"/>
      <c r="AD95" s="212"/>
      <c r="AE95" s="212"/>
      <c r="AF95" s="212"/>
      <c r="AG95" s="219">
        <f>'D.1.1 - Architektonicko-s...'!J30</f>
        <v>0</v>
      </c>
      <c r="AH95" s="220"/>
      <c r="AI95" s="220"/>
      <c r="AJ95" s="220"/>
      <c r="AK95" s="220"/>
      <c r="AL95" s="220"/>
      <c r="AM95" s="220"/>
      <c r="AN95" s="219">
        <f t="shared" si="0"/>
        <v>0</v>
      </c>
      <c r="AO95" s="220"/>
      <c r="AP95" s="220"/>
      <c r="AQ95" s="83" t="s">
        <v>82</v>
      </c>
      <c r="AR95" s="80"/>
      <c r="AS95" s="84">
        <v>0</v>
      </c>
      <c r="AT95" s="85">
        <f t="shared" si="1"/>
        <v>0</v>
      </c>
      <c r="AU95" s="86">
        <f>'D.1.1 - Architektonicko-s...'!P130</f>
        <v>0</v>
      </c>
      <c r="AV95" s="85">
        <f>'D.1.1 - Architektonicko-s...'!J33</f>
        <v>0</v>
      </c>
      <c r="AW95" s="85">
        <f>'D.1.1 - Architektonicko-s...'!J34</f>
        <v>0</v>
      </c>
      <c r="AX95" s="85">
        <f>'D.1.1 - Architektonicko-s...'!J35</f>
        <v>0</v>
      </c>
      <c r="AY95" s="85">
        <f>'D.1.1 - Architektonicko-s...'!J36</f>
        <v>0</v>
      </c>
      <c r="AZ95" s="85">
        <f>'D.1.1 - Architektonicko-s...'!F33</f>
        <v>0</v>
      </c>
      <c r="BA95" s="85">
        <f>'D.1.1 - Architektonicko-s...'!F34</f>
        <v>0</v>
      </c>
      <c r="BB95" s="85">
        <f>'D.1.1 - Architektonicko-s...'!F35</f>
        <v>0</v>
      </c>
      <c r="BC95" s="85">
        <f>'D.1.1 - Architektonicko-s...'!F36</f>
        <v>0</v>
      </c>
      <c r="BD95" s="87">
        <f>'D.1.1 - Architektonicko-s...'!F37</f>
        <v>0</v>
      </c>
      <c r="BT95" s="88" t="s">
        <v>83</v>
      </c>
      <c r="BV95" s="88" t="s">
        <v>77</v>
      </c>
      <c r="BW95" s="88" t="s">
        <v>84</v>
      </c>
      <c r="BX95" s="88" t="s">
        <v>4</v>
      </c>
      <c r="CL95" s="88" t="s">
        <v>1</v>
      </c>
      <c r="CM95" s="88" t="s">
        <v>85</v>
      </c>
    </row>
    <row r="96" spans="1:91" s="7" customFormat="1" ht="16.5" customHeight="1">
      <c r="A96" s="79" t="s">
        <v>79</v>
      </c>
      <c r="B96" s="80"/>
      <c r="C96" s="81"/>
      <c r="D96" s="212" t="s">
        <v>86</v>
      </c>
      <c r="E96" s="212"/>
      <c r="F96" s="212"/>
      <c r="G96" s="212"/>
      <c r="H96" s="212"/>
      <c r="I96" s="82"/>
      <c r="J96" s="212" t="s">
        <v>87</v>
      </c>
      <c r="K96" s="212"/>
      <c r="L96" s="212"/>
      <c r="M96" s="212"/>
      <c r="N96" s="212"/>
      <c r="O96" s="212"/>
      <c r="P96" s="212"/>
      <c r="Q96" s="212"/>
      <c r="R96" s="212"/>
      <c r="S96" s="212"/>
      <c r="T96" s="212"/>
      <c r="U96" s="212"/>
      <c r="V96" s="212"/>
      <c r="W96" s="212"/>
      <c r="X96" s="212"/>
      <c r="Y96" s="212"/>
      <c r="Z96" s="212"/>
      <c r="AA96" s="212"/>
      <c r="AB96" s="212"/>
      <c r="AC96" s="212"/>
      <c r="AD96" s="212"/>
      <c r="AE96" s="212"/>
      <c r="AF96" s="212"/>
      <c r="AG96" s="219">
        <f>'D.1.4.1 - Zdravotně techn...'!J30</f>
        <v>0</v>
      </c>
      <c r="AH96" s="220"/>
      <c r="AI96" s="220"/>
      <c r="AJ96" s="220"/>
      <c r="AK96" s="220"/>
      <c r="AL96" s="220"/>
      <c r="AM96" s="220"/>
      <c r="AN96" s="219">
        <f t="shared" si="0"/>
        <v>0</v>
      </c>
      <c r="AO96" s="220"/>
      <c r="AP96" s="220"/>
      <c r="AQ96" s="83" t="s">
        <v>82</v>
      </c>
      <c r="AR96" s="80"/>
      <c r="AS96" s="84">
        <v>0</v>
      </c>
      <c r="AT96" s="85">
        <f t="shared" si="1"/>
        <v>0</v>
      </c>
      <c r="AU96" s="86">
        <f>'D.1.4.1 - Zdravotně techn...'!P120</f>
        <v>0</v>
      </c>
      <c r="AV96" s="85">
        <f>'D.1.4.1 - Zdravotně techn...'!J33</f>
        <v>0</v>
      </c>
      <c r="AW96" s="85">
        <f>'D.1.4.1 - Zdravotně techn...'!J34</f>
        <v>0</v>
      </c>
      <c r="AX96" s="85">
        <f>'D.1.4.1 - Zdravotně techn...'!J35</f>
        <v>0</v>
      </c>
      <c r="AY96" s="85">
        <f>'D.1.4.1 - Zdravotně techn...'!J36</f>
        <v>0</v>
      </c>
      <c r="AZ96" s="85">
        <f>'D.1.4.1 - Zdravotně techn...'!F33</f>
        <v>0</v>
      </c>
      <c r="BA96" s="85">
        <f>'D.1.4.1 - Zdravotně techn...'!F34</f>
        <v>0</v>
      </c>
      <c r="BB96" s="85">
        <f>'D.1.4.1 - Zdravotně techn...'!F35</f>
        <v>0</v>
      </c>
      <c r="BC96" s="85">
        <f>'D.1.4.1 - Zdravotně techn...'!F36</f>
        <v>0</v>
      </c>
      <c r="BD96" s="87">
        <f>'D.1.4.1 - Zdravotně techn...'!F37</f>
        <v>0</v>
      </c>
      <c r="BT96" s="88" t="s">
        <v>83</v>
      </c>
      <c r="BV96" s="88" t="s">
        <v>77</v>
      </c>
      <c r="BW96" s="88" t="s">
        <v>88</v>
      </c>
      <c r="BX96" s="88" t="s">
        <v>4</v>
      </c>
      <c r="CL96" s="88" t="s">
        <v>1</v>
      </c>
      <c r="CM96" s="88" t="s">
        <v>85</v>
      </c>
    </row>
    <row r="97" spans="2:91" s="7" customFormat="1" ht="16.5" customHeight="1">
      <c r="B97" s="80"/>
      <c r="C97" s="81"/>
      <c r="D97" s="212" t="s">
        <v>89</v>
      </c>
      <c r="E97" s="212"/>
      <c r="F97" s="212"/>
      <c r="G97" s="212"/>
      <c r="H97" s="212"/>
      <c r="I97" s="82"/>
      <c r="J97" s="212" t="s">
        <v>90</v>
      </c>
      <c r="K97" s="212"/>
      <c r="L97" s="212"/>
      <c r="M97" s="212"/>
      <c r="N97" s="212"/>
      <c r="O97" s="212"/>
      <c r="P97" s="212"/>
      <c r="Q97" s="212"/>
      <c r="R97" s="212"/>
      <c r="S97" s="212"/>
      <c r="T97" s="212"/>
      <c r="U97" s="212"/>
      <c r="V97" s="212"/>
      <c r="W97" s="212"/>
      <c r="X97" s="212"/>
      <c r="Y97" s="212"/>
      <c r="Z97" s="212"/>
      <c r="AA97" s="212"/>
      <c r="AB97" s="212"/>
      <c r="AC97" s="212"/>
      <c r="AD97" s="212"/>
      <c r="AE97" s="212"/>
      <c r="AF97" s="212"/>
      <c r="AG97" s="251">
        <f>ROUND(SUM(AG98:AG104),2)</f>
        <v>0</v>
      </c>
      <c r="AH97" s="220"/>
      <c r="AI97" s="220"/>
      <c r="AJ97" s="220"/>
      <c r="AK97" s="220"/>
      <c r="AL97" s="220"/>
      <c r="AM97" s="220"/>
      <c r="AN97" s="219">
        <f t="shared" si="0"/>
        <v>0</v>
      </c>
      <c r="AO97" s="220"/>
      <c r="AP97" s="220"/>
      <c r="AQ97" s="83" t="s">
        <v>82</v>
      </c>
      <c r="AR97" s="80"/>
      <c r="AS97" s="84">
        <f>ROUND(SUM(AS98:AS104),2)</f>
        <v>0</v>
      </c>
      <c r="AT97" s="85">
        <f t="shared" si="1"/>
        <v>0</v>
      </c>
      <c r="AU97" s="86">
        <f>ROUND(SUM(AU98:AU104),5)</f>
        <v>0</v>
      </c>
      <c r="AV97" s="85">
        <f>ROUND(AZ97*L29,2)</f>
        <v>0</v>
      </c>
      <c r="AW97" s="85">
        <f>ROUND(BA97*L30,2)</f>
        <v>0</v>
      </c>
      <c r="AX97" s="85">
        <f>ROUND(BB97*L29,2)</f>
        <v>0</v>
      </c>
      <c r="AY97" s="85">
        <f>ROUND(BC97*L30,2)</f>
        <v>0</v>
      </c>
      <c r="AZ97" s="85">
        <f>ROUND(SUM(AZ98:AZ104),2)</f>
        <v>0</v>
      </c>
      <c r="BA97" s="85">
        <f>ROUND(SUM(BA98:BA104),2)</f>
        <v>0</v>
      </c>
      <c r="BB97" s="85">
        <f>ROUND(SUM(BB98:BB104),2)</f>
        <v>0</v>
      </c>
      <c r="BC97" s="85">
        <f>ROUND(SUM(BC98:BC104),2)</f>
        <v>0</v>
      </c>
      <c r="BD97" s="87">
        <f>ROUND(SUM(BD98:BD104),2)</f>
        <v>0</v>
      </c>
      <c r="BS97" s="88" t="s">
        <v>74</v>
      </c>
      <c r="BT97" s="88" t="s">
        <v>83</v>
      </c>
      <c r="BU97" s="88" t="s">
        <v>76</v>
      </c>
      <c r="BV97" s="88" t="s">
        <v>77</v>
      </c>
      <c r="BW97" s="88" t="s">
        <v>91</v>
      </c>
      <c r="BX97" s="88" t="s">
        <v>4</v>
      </c>
      <c r="CL97" s="88" t="s">
        <v>1</v>
      </c>
      <c r="CM97" s="88" t="s">
        <v>85</v>
      </c>
    </row>
    <row r="98" spans="1:90" s="4" customFormat="1" ht="16.5" customHeight="1">
      <c r="A98" s="79" t="s">
        <v>79</v>
      </c>
      <c r="B98" s="51"/>
      <c r="C98" s="10"/>
      <c r="D98" s="10"/>
      <c r="E98" s="209" t="s">
        <v>92</v>
      </c>
      <c r="F98" s="209"/>
      <c r="G98" s="209"/>
      <c r="H98" s="209"/>
      <c r="I98" s="209"/>
      <c r="J98" s="10"/>
      <c r="K98" s="209" t="s">
        <v>93</v>
      </c>
      <c r="L98" s="209"/>
      <c r="M98" s="209"/>
      <c r="N98" s="209"/>
      <c r="O98" s="209"/>
      <c r="P98" s="209"/>
      <c r="Q98" s="209"/>
      <c r="R98" s="209"/>
      <c r="S98" s="209"/>
      <c r="T98" s="209"/>
      <c r="U98" s="209"/>
      <c r="V98" s="209"/>
      <c r="W98" s="209"/>
      <c r="X98" s="209"/>
      <c r="Y98" s="209"/>
      <c r="Z98" s="209"/>
      <c r="AA98" s="209"/>
      <c r="AB98" s="209"/>
      <c r="AC98" s="209"/>
      <c r="AD98" s="209"/>
      <c r="AE98" s="209"/>
      <c r="AF98" s="209"/>
      <c r="AG98" s="217">
        <f>'A - Svítidla'!J32</f>
        <v>0</v>
      </c>
      <c r="AH98" s="218"/>
      <c r="AI98" s="218"/>
      <c r="AJ98" s="218"/>
      <c r="AK98" s="218"/>
      <c r="AL98" s="218"/>
      <c r="AM98" s="218"/>
      <c r="AN98" s="217">
        <f t="shared" si="0"/>
        <v>0</v>
      </c>
      <c r="AO98" s="218"/>
      <c r="AP98" s="218"/>
      <c r="AQ98" s="89" t="s">
        <v>94</v>
      </c>
      <c r="AR98" s="51"/>
      <c r="AS98" s="90">
        <v>0</v>
      </c>
      <c r="AT98" s="91">
        <f t="shared" si="1"/>
        <v>0</v>
      </c>
      <c r="AU98" s="92">
        <f>'A - Svítidla'!P121</f>
        <v>0</v>
      </c>
      <c r="AV98" s="91">
        <f>'A - Svítidla'!J35</f>
        <v>0</v>
      </c>
      <c r="AW98" s="91">
        <f>'A - Svítidla'!J36</f>
        <v>0</v>
      </c>
      <c r="AX98" s="91">
        <f>'A - Svítidla'!J37</f>
        <v>0</v>
      </c>
      <c r="AY98" s="91">
        <f>'A - Svítidla'!J38</f>
        <v>0</v>
      </c>
      <c r="AZ98" s="91">
        <f>'A - Svítidla'!F35</f>
        <v>0</v>
      </c>
      <c r="BA98" s="91">
        <f>'A - Svítidla'!F36</f>
        <v>0</v>
      </c>
      <c r="BB98" s="91">
        <f>'A - Svítidla'!F37</f>
        <v>0</v>
      </c>
      <c r="BC98" s="91">
        <f>'A - Svítidla'!F38</f>
        <v>0</v>
      </c>
      <c r="BD98" s="93">
        <f>'A - Svítidla'!F39</f>
        <v>0</v>
      </c>
      <c r="BT98" s="25" t="s">
        <v>85</v>
      </c>
      <c r="BV98" s="25" t="s">
        <v>77</v>
      </c>
      <c r="BW98" s="25" t="s">
        <v>95</v>
      </c>
      <c r="BX98" s="25" t="s">
        <v>91</v>
      </c>
      <c r="CL98" s="25" t="s">
        <v>1</v>
      </c>
    </row>
    <row r="99" spans="1:90" s="4" customFormat="1" ht="16.5" customHeight="1">
      <c r="A99" s="79" t="s">
        <v>79</v>
      </c>
      <c r="B99" s="51"/>
      <c r="C99" s="10"/>
      <c r="D99" s="10"/>
      <c r="E99" s="209" t="s">
        <v>96</v>
      </c>
      <c r="F99" s="209"/>
      <c r="G99" s="209"/>
      <c r="H99" s="209"/>
      <c r="I99" s="209"/>
      <c r="J99" s="10"/>
      <c r="K99" s="209" t="s">
        <v>97</v>
      </c>
      <c r="L99" s="209"/>
      <c r="M99" s="209"/>
      <c r="N99" s="209"/>
      <c r="O99" s="209"/>
      <c r="P99" s="209"/>
      <c r="Q99" s="209"/>
      <c r="R99" s="209"/>
      <c r="S99" s="209"/>
      <c r="T99" s="209"/>
      <c r="U99" s="209"/>
      <c r="V99" s="209"/>
      <c r="W99" s="209"/>
      <c r="X99" s="209"/>
      <c r="Y99" s="209"/>
      <c r="Z99" s="209"/>
      <c r="AA99" s="209"/>
      <c r="AB99" s="209"/>
      <c r="AC99" s="209"/>
      <c r="AD99" s="209"/>
      <c r="AE99" s="209"/>
      <c r="AF99" s="209"/>
      <c r="AG99" s="217">
        <f>'B - Přístroje'!J32</f>
        <v>0</v>
      </c>
      <c r="AH99" s="218"/>
      <c r="AI99" s="218"/>
      <c r="AJ99" s="218"/>
      <c r="AK99" s="218"/>
      <c r="AL99" s="218"/>
      <c r="AM99" s="218"/>
      <c r="AN99" s="217">
        <f t="shared" si="0"/>
        <v>0</v>
      </c>
      <c r="AO99" s="218"/>
      <c r="AP99" s="218"/>
      <c r="AQ99" s="89" t="s">
        <v>94</v>
      </c>
      <c r="AR99" s="51"/>
      <c r="AS99" s="90">
        <v>0</v>
      </c>
      <c r="AT99" s="91">
        <f t="shared" si="1"/>
        <v>0</v>
      </c>
      <c r="AU99" s="92">
        <f>'B - Přístroje'!P121</f>
        <v>0</v>
      </c>
      <c r="AV99" s="91">
        <f>'B - Přístroje'!J35</f>
        <v>0</v>
      </c>
      <c r="AW99" s="91">
        <f>'B - Přístroje'!J36</f>
        <v>0</v>
      </c>
      <c r="AX99" s="91">
        <f>'B - Přístroje'!J37</f>
        <v>0</v>
      </c>
      <c r="AY99" s="91">
        <f>'B - Přístroje'!J38</f>
        <v>0</v>
      </c>
      <c r="AZ99" s="91">
        <f>'B - Přístroje'!F35</f>
        <v>0</v>
      </c>
      <c r="BA99" s="91">
        <f>'B - Přístroje'!F36</f>
        <v>0</v>
      </c>
      <c r="BB99" s="91">
        <f>'B - Přístroje'!F37</f>
        <v>0</v>
      </c>
      <c r="BC99" s="91">
        <f>'B - Přístroje'!F38</f>
        <v>0</v>
      </c>
      <c r="BD99" s="93">
        <f>'B - Přístroje'!F39</f>
        <v>0</v>
      </c>
      <c r="BT99" s="25" t="s">
        <v>85</v>
      </c>
      <c r="BV99" s="25" t="s">
        <v>77</v>
      </c>
      <c r="BW99" s="25" t="s">
        <v>98</v>
      </c>
      <c r="BX99" s="25" t="s">
        <v>91</v>
      </c>
      <c r="CL99" s="25" t="s">
        <v>1</v>
      </c>
    </row>
    <row r="100" spans="1:90" s="4" customFormat="1" ht="16.5" customHeight="1">
      <c r="A100" s="79" t="s">
        <v>79</v>
      </c>
      <c r="B100" s="51"/>
      <c r="C100" s="10"/>
      <c r="D100" s="10"/>
      <c r="E100" s="209" t="s">
        <v>99</v>
      </c>
      <c r="F100" s="209"/>
      <c r="G100" s="209"/>
      <c r="H100" s="209"/>
      <c r="I100" s="209"/>
      <c r="J100" s="10"/>
      <c r="K100" s="209" t="s">
        <v>100</v>
      </c>
      <c r="L100" s="209"/>
      <c r="M100" s="209"/>
      <c r="N100" s="209"/>
      <c r="O100" s="209"/>
      <c r="P100" s="209"/>
      <c r="Q100" s="209"/>
      <c r="R100" s="209"/>
      <c r="S100" s="209"/>
      <c r="T100" s="209"/>
      <c r="U100" s="209"/>
      <c r="V100" s="209"/>
      <c r="W100" s="209"/>
      <c r="X100" s="209"/>
      <c r="Y100" s="209"/>
      <c r="Z100" s="209"/>
      <c r="AA100" s="209"/>
      <c r="AB100" s="209"/>
      <c r="AC100" s="209"/>
      <c r="AD100" s="209"/>
      <c r="AE100" s="209"/>
      <c r="AF100" s="209"/>
      <c r="AG100" s="217">
        <f>'C - Instalační materiál'!J32</f>
        <v>0</v>
      </c>
      <c r="AH100" s="218"/>
      <c r="AI100" s="218"/>
      <c r="AJ100" s="218"/>
      <c r="AK100" s="218"/>
      <c r="AL100" s="218"/>
      <c r="AM100" s="218"/>
      <c r="AN100" s="217">
        <f t="shared" si="0"/>
        <v>0</v>
      </c>
      <c r="AO100" s="218"/>
      <c r="AP100" s="218"/>
      <c r="AQ100" s="89" t="s">
        <v>94</v>
      </c>
      <c r="AR100" s="51"/>
      <c r="AS100" s="90">
        <v>0</v>
      </c>
      <c r="AT100" s="91">
        <f t="shared" si="1"/>
        <v>0</v>
      </c>
      <c r="AU100" s="92">
        <f>'C - Instalační materiál'!P121</f>
        <v>0</v>
      </c>
      <c r="AV100" s="91">
        <f>'C - Instalační materiál'!J35</f>
        <v>0</v>
      </c>
      <c r="AW100" s="91">
        <f>'C - Instalační materiál'!J36</f>
        <v>0</v>
      </c>
      <c r="AX100" s="91">
        <f>'C - Instalační materiál'!J37</f>
        <v>0</v>
      </c>
      <c r="AY100" s="91">
        <f>'C - Instalační materiál'!J38</f>
        <v>0</v>
      </c>
      <c r="AZ100" s="91">
        <f>'C - Instalační materiál'!F35</f>
        <v>0</v>
      </c>
      <c r="BA100" s="91">
        <f>'C - Instalační materiál'!F36</f>
        <v>0</v>
      </c>
      <c r="BB100" s="91">
        <f>'C - Instalační materiál'!F37</f>
        <v>0</v>
      </c>
      <c r="BC100" s="91">
        <f>'C - Instalační materiál'!F38</f>
        <v>0</v>
      </c>
      <c r="BD100" s="93">
        <f>'C - Instalační materiál'!F39</f>
        <v>0</v>
      </c>
      <c r="BT100" s="25" t="s">
        <v>85</v>
      </c>
      <c r="BV100" s="25" t="s">
        <v>77</v>
      </c>
      <c r="BW100" s="25" t="s">
        <v>101</v>
      </c>
      <c r="BX100" s="25" t="s">
        <v>91</v>
      </c>
      <c r="CL100" s="25" t="s">
        <v>1</v>
      </c>
    </row>
    <row r="101" spans="1:90" s="4" customFormat="1" ht="16.5" customHeight="1">
      <c r="A101" s="79" t="s">
        <v>79</v>
      </c>
      <c r="B101" s="51"/>
      <c r="C101" s="10"/>
      <c r="D101" s="10"/>
      <c r="E101" s="209" t="s">
        <v>74</v>
      </c>
      <c r="F101" s="209"/>
      <c r="G101" s="209"/>
      <c r="H101" s="209"/>
      <c r="I101" s="209"/>
      <c r="J101" s="10"/>
      <c r="K101" s="209" t="s">
        <v>102</v>
      </c>
      <c r="L101" s="209"/>
      <c r="M101" s="209"/>
      <c r="N101" s="209"/>
      <c r="O101" s="209"/>
      <c r="P101" s="209"/>
      <c r="Q101" s="209"/>
      <c r="R101" s="209"/>
      <c r="S101" s="209"/>
      <c r="T101" s="209"/>
      <c r="U101" s="209"/>
      <c r="V101" s="209"/>
      <c r="W101" s="209"/>
      <c r="X101" s="209"/>
      <c r="Y101" s="209"/>
      <c r="Z101" s="209"/>
      <c r="AA101" s="209"/>
      <c r="AB101" s="209"/>
      <c r="AC101" s="209"/>
      <c r="AD101" s="209"/>
      <c r="AE101" s="209"/>
      <c r="AF101" s="209"/>
      <c r="AG101" s="217">
        <f>'D - Kabeláž'!J32</f>
        <v>0</v>
      </c>
      <c r="AH101" s="218"/>
      <c r="AI101" s="218"/>
      <c r="AJ101" s="218"/>
      <c r="AK101" s="218"/>
      <c r="AL101" s="218"/>
      <c r="AM101" s="218"/>
      <c r="AN101" s="217">
        <f t="shared" si="0"/>
        <v>0</v>
      </c>
      <c r="AO101" s="218"/>
      <c r="AP101" s="218"/>
      <c r="AQ101" s="89" t="s">
        <v>94</v>
      </c>
      <c r="AR101" s="51"/>
      <c r="AS101" s="90">
        <v>0</v>
      </c>
      <c r="AT101" s="91">
        <f t="shared" si="1"/>
        <v>0</v>
      </c>
      <c r="AU101" s="92">
        <f>'D - Kabeláž'!P121</f>
        <v>0</v>
      </c>
      <c r="AV101" s="91">
        <f>'D - Kabeláž'!J35</f>
        <v>0</v>
      </c>
      <c r="AW101" s="91">
        <f>'D - Kabeláž'!J36</f>
        <v>0</v>
      </c>
      <c r="AX101" s="91">
        <f>'D - Kabeláž'!J37</f>
        <v>0</v>
      </c>
      <c r="AY101" s="91">
        <f>'D - Kabeláž'!J38</f>
        <v>0</v>
      </c>
      <c r="AZ101" s="91">
        <f>'D - Kabeláž'!F35</f>
        <v>0</v>
      </c>
      <c r="BA101" s="91">
        <f>'D - Kabeláž'!F36</f>
        <v>0</v>
      </c>
      <c r="BB101" s="91">
        <f>'D - Kabeláž'!F37</f>
        <v>0</v>
      </c>
      <c r="BC101" s="91">
        <f>'D - Kabeláž'!F38</f>
        <v>0</v>
      </c>
      <c r="BD101" s="93">
        <f>'D - Kabeláž'!F39</f>
        <v>0</v>
      </c>
      <c r="BT101" s="25" t="s">
        <v>85</v>
      </c>
      <c r="BV101" s="25" t="s">
        <v>77</v>
      </c>
      <c r="BW101" s="25" t="s">
        <v>103</v>
      </c>
      <c r="BX101" s="25" t="s">
        <v>91</v>
      </c>
      <c r="CL101" s="25" t="s">
        <v>1</v>
      </c>
    </row>
    <row r="102" spans="1:90" s="4" customFormat="1" ht="16.5" customHeight="1">
      <c r="A102" s="79" t="s">
        <v>79</v>
      </c>
      <c r="B102" s="51"/>
      <c r="C102" s="10"/>
      <c r="D102" s="10"/>
      <c r="E102" s="209" t="s">
        <v>104</v>
      </c>
      <c r="F102" s="209"/>
      <c r="G102" s="209"/>
      <c r="H102" s="209"/>
      <c r="I102" s="209"/>
      <c r="J102" s="10"/>
      <c r="K102" s="209" t="s">
        <v>105</v>
      </c>
      <c r="L102" s="209"/>
      <c r="M102" s="209"/>
      <c r="N102" s="209"/>
      <c r="O102" s="209"/>
      <c r="P102" s="209"/>
      <c r="Q102" s="209"/>
      <c r="R102" s="209"/>
      <c r="S102" s="209"/>
      <c r="T102" s="209"/>
      <c r="U102" s="209"/>
      <c r="V102" s="209"/>
      <c r="W102" s="209"/>
      <c r="X102" s="209"/>
      <c r="Y102" s="209"/>
      <c r="Z102" s="209"/>
      <c r="AA102" s="209"/>
      <c r="AB102" s="209"/>
      <c r="AC102" s="209"/>
      <c r="AD102" s="209"/>
      <c r="AE102" s="209"/>
      <c r="AF102" s="209"/>
      <c r="AG102" s="217">
        <f>'E - Rozvaděče'!J32</f>
        <v>0</v>
      </c>
      <c r="AH102" s="218"/>
      <c r="AI102" s="218"/>
      <c r="AJ102" s="218"/>
      <c r="AK102" s="218"/>
      <c r="AL102" s="218"/>
      <c r="AM102" s="218"/>
      <c r="AN102" s="217">
        <f t="shared" si="0"/>
        <v>0</v>
      </c>
      <c r="AO102" s="218"/>
      <c r="AP102" s="218"/>
      <c r="AQ102" s="89" t="s">
        <v>94</v>
      </c>
      <c r="AR102" s="51"/>
      <c r="AS102" s="90">
        <v>0</v>
      </c>
      <c r="AT102" s="91">
        <f t="shared" si="1"/>
        <v>0</v>
      </c>
      <c r="AU102" s="92">
        <f>'E - Rozvaděče'!P121</f>
        <v>0</v>
      </c>
      <c r="AV102" s="91">
        <f>'E - Rozvaděče'!J35</f>
        <v>0</v>
      </c>
      <c r="AW102" s="91">
        <f>'E - Rozvaděče'!J36</f>
        <v>0</v>
      </c>
      <c r="AX102" s="91">
        <f>'E - Rozvaděče'!J37</f>
        <v>0</v>
      </c>
      <c r="AY102" s="91">
        <f>'E - Rozvaděče'!J38</f>
        <v>0</v>
      </c>
      <c r="AZ102" s="91">
        <f>'E - Rozvaděče'!F35</f>
        <v>0</v>
      </c>
      <c r="BA102" s="91">
        <f>'E - Rozvaděče'!F36</f>
        <v>0</v>
      </c>
      <c r="BB102" s="91">
        <f>'E - Rozvaděče'!F37</f>
        <v>0</v>
      </c>
      <c r="BC102" s="91">
        <f>'E - Rozvaděče'!F38</f>
        <v>0</v>
      </c>
      <c r="BD102" s="93">
        <f>'E - Rozvaděče'!F39</f>
        <v>0</v>
      </c>
      <c r="BT102" s="25" t="s">
        <v>85</v>
      </c>
      <c r="BV102" s="25" t="s">
        <v>77</v>
      </c>
      <c r="BW102" s="25" t="s">
        <v>106</v>
      </c>
      <c r="BX102" s="25" t="s">
        <v>91</v>
      </c>
      <c r="CL102" s="25" t="s">
        <v>1</v>
      </c>
    </row>
    <row r="103" spans="1:90" s="4" customFormat="1" ht="16.5" customHeight="1">
      <c r="A103" s="79" t="s">
        <v>79</v>
      </c>
      <c r="B103" s="51"/>
      <c r="C103" s="10"/>
      <c r="D103" s="10"/>
      <c r="E103" s="209" t="s">
        <v>107</v>
      </c>
      <c r="F103" s="209"/>
      <c r="G103" s="209"/>
      <c r="H103" s="209"/>
      <c r="I103" s="209"/>
      <c r="J103" s="10"/>
      <c r="K103" s="209" t="s">
        <v>108</v>
      </c>
      <c r="L103" s="209"/>
      <c r="M103" s="209"/>
      <c r="N103" s="209"/>
      <c r="O103" s="209"/>
      <c r="P103" s="209"/>
      <c r="Q103" s="209"/>
      <c r="R103" s="209"/>
      <c r="S103" s="209"/>
      <c r="T103" s="209"/>
      <c r="U103" s="209"/>
      <c r="V103" s="209"/>
      <c r="W103" s="209"/>
      <c r="X103" s="209"/>
      <c r="Y103" s="209"/>
      <c r="Z103" s="209"/>
      <c r="AA103" s="209"/>
      <c r="AB103" s="209"/>
      <c r="AC103" s="209"/>
      <c r="AD103" s="209"/>
      <c r="AE103" s="209"/>
      <c r="AF103" s="209"/>
      <c r="AG103" s="217">
        <f>'F - Ostatní'!J32</f>
        <v>0</v>
      </c>
      <c r="AH103" s="218"/>
      <c r="AI103" s="218"/>
      <c r="AJ103" s="218"/>
      <c r="AK103" s="218"/>
      <c r="AL103" s="218"/>
      <c r="AM103" s="218"/>
      <c r="AN103" s="217">
        <f t="shared" si="0"/>
        <v>0</v>
      </c>
      <c r="AO103" s="218"/>
      <c r="AP103" s="218"/>
      <c r="AQ103" s="89" t="s">
        <v>94</v>
      </c>
      <c r="AR103" s="51"/>
      <c r="AS103" s="90">
        <v>0</v>
      </c>
      <c r="AT103" s="91">
        <f t="shared" si="1"/>
        <v>0</v>
      </c>
      <c r="AU103" s="92">
        <f>'F - Ostatní'!P121</f>
        <v>0</v>
      </c>
      <c r="AV103" s="91">
        <f>'F - Ostatní'!J35</f>
        <v>0</v>
      </c>
      <c r="AW103" s="91">
        <f>'F - Ostatní'!J36</f>
        <v>0</v>
      </c>
      <c r="AX103" s="91">
        <f>'F - Ostatní'!J37</f>
        <v>0</v>
      </c>
      <c r="AY103" s="91">
        <f>'F - Ostatní'!J38</f>
        <v>0</v>
      </c>
      <c r="AZ103" s="91">
        <f>'F - Ostatní'!F35</f>
        <v>0</v>
      </c>
      <c r="BA103" s="91">
        <f>'F - Ostatní'!F36</f>
        <v>0</v>
      </c>
      <c r="BB103" s="91">
        <f>'F - Ostatní'!F37</f>
        <v>0</v>
      </c>
      <c r="BC103" s="91">
        <f>'F - Ostatní'!F38</f>
        <v>0</v>
      </c>
      <c r="BD103" s="93">
        <f>'F - Ostatní'!F39</f>
        <v>0</v>
      </c>
      <c r="BT103" s="25" t="s">
        <v>85</v>
      </c>
      <c r="BV103" s="25" t="s">
        <v>77</v>
      </c>
      <c r="BW103" s="25" t="s">
        <v>109</v>
      </c>
      <c r="BX103" s="25" t="s">
        <v>91</v>
      </c>
      <c r="CL103" s="25" t="s">
        <v>1</v>
      </c>
    </row>
    <row r="104" spans="1:90" s="4" customFormat="1" ht="16.5" customHeight="1">
      <c r="A104" s="79" t="s">
        <v>79</v>
      </c>
      <c r="B104" s="51"/>
      <c r="C104" s="10"/>
      <c r="D104" s="10"/>
      <c r="E104" s="209" t="s">
        <v>110</v>
      </c>
      <c r="F104" s="209"/>
      <c r="G104" s="209"/>
      <c r="H104" s="209"/>
      <c r="I104" s="209"/>
      <c r="J104" s="10"/>
      <c r="K104" s="209" t="s">
        <v>111</v>
      </c>
      <c r="L104" s="209"/>
      <c r="M104" s="209"/>
      <c r="N104" s="209"/>
      <c r="O104" s="209"/>
      <c r="P104" s="209"/>
      <c r="Q104" s="209"/>
      <c r="R104" s="209"/>
      <c r="S104" s="209"/>
      <c r="T104" s="209"/>
      <c r="U104" s="209"/>
      <c r="V104" s="209"/>
      <c r="W104" s="209"/>
      <c r="X104" s="209"/>
      <c r="Y104" s="209"/>
      <c r="Z104" s="209"/>
      <c r="AA104" s="209"/>
      <c r="AB104" s="209"/>
      <c r="AC104" s="209"/>
      <c r="AD104" s="209"/>
      <c r="AE104" s="209"/>
      <c r="AF104" s="209"/>
      <c r="AG104" s="217">
        <f>'G - SK - Strukturovaná ka...'!J32</f>
        <v>0</v>
      </c>
      <c r="AH104" s="218"/>
      <c r="AI104" s="218"/>
      <c r="AJ104" s="218"/>
      <c r="AK104" s="218"/>
      <c r="AL104" s="218"/>
      <c r="AM104" s="218"/>
      <c r="AN104" s="217">
        <f t="shared" si="0"/>
        <v>0</v>
      </c>
      <c r="AO104" s="218"/>
      <c r="AP104" s="218"/>
      <c r="AQ104" s="89" t="s">
        <v>94</v>
      </c>
      <c r="AR104" s="51"/>
      <c r="AS104" s="90">
        <v>0</v>
      </c>
      <c r="AT104" s="91">
        <f t="shared" si="1"/>
        <v>0</v>
      </c>
      <c r="AU104" s="92">
        <f>'G - SK - Strukturovaná ka...'!P121</f>
        <v>0</v>
      </c>
      <c r="AV104" s="91">
        <f>'G - SK - Strukturovaná ka...'!J35</f>
        <v>0</v>
      </c>
      <c r="AW104" s="91">
        <f>'G - SK - Strukturovaná ka...'!J36</f>
        <v>0</v>
      </c>
      <c r="AX104" s="91">
        <f>'G - SK - Strukturovaná ka...'!J37</f>
        <v>0</v>
      </c>
      <c r="AY104" s="91">
        <f>'G - SK - Strukturovaná ka...'!J38</f>
        <v>0</v>
      </c>
      <c r="AZ104" s="91">
        <f>'G - SK - Strukturovaná ka...'!F35</f>
        <v>0</v>
      </c>
      <c r="BA104" s="91">
        <f>'G - SK - Strukturovaná ka...'!F36</f>
        <v>0</v>
      </c>
      <c r="BB104" s="91">
        <f>'G - SK - Strukturovaná ka...'!F37</f>
        <v>0</v>
      </c>
      <c r="BC104" s="91">
        <f>'G - SK - Strukturovaná ka...'!F38</f>
        <v>0</v>
      </c>
      <c r="BD104" s="93">
        <f>'G - SK - Strukturovaná ka...'!F39</f>
        <v>0</v>
      </c>
      <c r="BT104" s="25" t="s">
        <v>85</v>
      </c>
      <c r="BV104" s="25" t="s">
        <v>77</v>
      </c>
      <c r="BW104" s="25" t="s">
        <v>112</v>
      </c>
      <c r="BX104" s="25" t="s">
        <v>91</v>
      </c>
      <c r="CL104" s="25" t="s">
        <v>1</v>
      </c>
    </row>
    <row r="105" spans="1:91" s="7" customFormat="1" ht="16.5" customHeight="1">
      <c r="A105" s="79" t="s">
        <v>79</v>
      </c>
      <c r="B105" s="80"/>
      <c r="C105" s="81"/>
      <c r="D105" s="212" t="s">
        <v>113</v>
      </c>
      <c r="E105" s="212"/>
      <c r="F105" s="212"/>
      <c r="G105" s="212"/>
      <c r="H105" s="212"/>
      <c r="I105" s="82"/>
      <c r="J105" s="212" t="s">
        <v>114</v>
      </c>
      <c r="K105" s="212"/>
      <c r="L105" s="212"/>
      <c r="M105" s="212"/>
      <c r="N105" s="212"/>
      <c r="O105" s="212"/>
      <c r="P105" s="212"/>
      <c r="Q105" s="212"/>
      <c r="R105" s="212"/>
      <c r="S105" s="212"/>
      <c r="T105" s="212"/>
      <c r="U105" s="212"/>
      <c r="V105" s="212"/>
      <c r="W105" s="212"/>
      <c r="X105" s="212"/>
      <c r="Y105" s="212"/>
      <c r="Z105" s="212"/>
      <c r="AA105" s="212"/>
      <c r="AB105" s="212"/>
      <c r="AC105" s="212"/>
      <c r="AD105" s="212"/>
      <c r="AE105" s="212"/>
      <c r="AF105" s="212"/>
      <c r="AG105" s="219">
        <f>'VON - Vedlejší a ostatní ...'!J30</f>
        <v>0</v>
      </c>
      <c r="AH105" s="220"/>
      <c r="AI105" s="220"/>
      <c r="AJ105" s="220"/>
      <c r="AK105" s="220"/>
      <c r="AL105" s="220"/>
      <c r="AM105" s="220"/>
      <c r="AN105" s="219">
        <f t="shared" si="0"/>
        <v>0</v>
      </c>
      <c r="AO105" s="220"/>
      <c r="AP105" s="220"/>
      <c r="AQ105" s="83" t="s">
        <v>82</v>
      </c>
      <c r="AR105" s="80"/>
      <c r="AS105" s="94">
        <v>0</v>
      </c>
      <c r="AT105" s="95">
        <f t="shared" si="1"/>
        <v>0</v>
      </c>
      <c r="AU105" s="96">
        <f>'VON - Vedlejší a ostatní ...'!P123</f>
        <v>0</v>
      </c>
      <c r="AV105" s="95">
        <f>'VON - Vedlejší a ostatní ...'!J33</f>
        <v>0</v>
      </c>
      <c r="AW105" s="95">
        <f>'VON - Vedlejší a ostatní ...'!J34</f>
        <v>0</v>
      </c>
      <c r="AX105" s="95">
        <f>'VON - Vedlejší a ostatní ...'!J35</f>
        <v>0</v>
      </c>
      <c r="AY105" s="95">
        <f>'VON - Vedlejší a ostatní ...'!J36</f>
        <v>0</v>
      </c>
      <c r="AZ105" s="95">
        <f>'VON - Vedlejší a ostatní ...'!F33</f>
        <v>0</v>
      </c>
      <c r="BA105" s="95">
        <f>'VON - Vedlejší a ostatní ...'!F34</f>
        <v>0</v>
      </c>
      <c r="BB105" s="95">
        <f>'VON - Vedlejší a ostatní ...'!F35</f>
        <v>0</v>
      </c>
      <c r="BC105" s="95">
        <f>'VON - Vedlejší a ostatní ...'!F36</f>
        <v>0</v>
      </c>
      <c r="BD105" s="97">
        <f>'VON - Vedlejší a ostatní ...'!F37</f>
        <v>0</v>
      </c>
      <c r="BT105" s="88" t="s">
        <v>83</v>
      </c>
      <c r="BV105" s="88" t="s">
        <v>77</v>
      </c>
      <c r="BW105" s="88" t="s">
        <v>115</v>
      </c>
      <c r="BX105" s="88" t="s">
        <v>4</v>
      </c>
      <c r="CL105" s="88" t="s">
        <v>1</v>
      </c>
      <c r="CM105" s="88" t="s">
        <v>85</v>
      </c>
    </row>
    <row r="106" spans="1:57" s="2" customFormat="1" ht="30" customHeight="1">
      <c r="A106" s="32"/>
      <c r="B106" s="33"/>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3"/>
      <c r="AS106" s="32"/>
      <c r="AT106" s="32"/>
      <c r="AU106" s="32"/>
      <c r="AV106" s="32"/>
      <c r="AW106" s="32"/>
      <c r="AX106" s="32"/>
      <c r="AY106" s="32"/>
      <c r="AZ106" s="32"/>
      <c r="BA106" s="32"/>
      <c r="BB106" s="32"/>
      <c r="BC106" s="32"/>
      <c r="BD106" s="32"/>
      <c r="BE106" s="32"/>
    </row>
    <row r="107" spans="1:57" s="2" customFormat="1" ht="6.95" customHeight="1">
      <c r="A107" s="32"/>
      <c r="B107" s="47"/>
      <c r="C107" s="48"/>
      <c r="D107" s="48"/>
      <c r="E107" s="48"/>
      <c r="F107" s="48"/>
      <c r="G107" s="48"/>
      <c r="H107" s="48"/>
      <c r="I107" s="48"/>
      <c r="J107" s="48"/>
      <c r="K107" s="48"/>
      <c r="L107" s="48"/>
      <c r="M107" s="48"/>
      <c r="N107" s="48"/>
      <c r="O107" s="48"/>
      <c r="P107" s="48"/>
      <c r="Q107" s="48"/>
      <c r="R107" s="48"/>
      <c r="S107" s="48"/>
      <c r="T107" s="48"/>
      <c r="U107" s="48"/>
      <c r="V107" s="48"/>
      <c r="W107" s="48"/>
      <c r="X107" s="48"/>
      <c r="Y107" s="48"/>
      <c r="Z107" s="48"/>
      <c r="AA107" s="48"/>
      <c r="AB107" s="48"/>
      <c r="AC107" s="48"/>
      <c r="AD107" s="48"/>
      <c r="AE107" s="48"/>
      <c r="AF107" s="48"/>
      <c r="AG107" s="48"/>
      <c r="AH107" s="48"/>
      <c r="AI107" s="48"/>
      <c r="AJ107" s="48"/>
      <c r="AK107" s="48"/>
      <c r="AL107" s="48"/>
      <c r="AM107" s="48"/>
      <c r="AN107" s="48"/>
      <c r="AO107" s="48"/>
      <c r="AP107" s="48"/>
      <c r="AQ107" s="48"/>
      <c r="AR107" s="33"/>
      <c r="AS107" s="32"/>
      <c r="AT107" s="32"/>
      <c r="AU107" s="32"/>
      <c r="AV107" s="32"/>
      <c r="AW107" s="32"/>
      <c r="AX107" s="32"/>
      <c r="AY107" s="32"/>
      <c r="AZ107" s="32"/>
      <c r="BA107" s="32"/>
      <c r="BB107" s="32"/>
      <c r="BC107" s="32"/>
      <c r="BD107" s="32"/>
      <c r="BE107" s="32"/>
    </row>
  </sheetData>
  <mergeCells count="82">
    <mergeCell ref="AS89:AT91"/>
    <mergeCell ref="AN105:AP105"/>
    <mergeCell ref="AG105:AM105"/>
    <mergeCell ref="AN94:AP94"/>
    <mergeCell ref="AR2:BE2"/>
    <mergeCell ref="AG101:AM101"/>
    <mergeCell ref="AG92:AM92"/>
    <mergeCell ref="AG97:AM97"/>
    <mergeCell ref="AG103:AM103"/>
    <mergeCell ref="AG100:AM100"/>
    <mergeCell ref="AG99:AM99"/>
    <mergeCell ref="AG95:AM95"/>
    <mergeCell ref="AG96:AM96"/>
    <mergeCell ref="AG98:AM98"/>
    <mergeCell ref="AG102:AM102"/>
    <mergeCell ref="AM89:AP89"/>
    <mergeCell ref="AM90:AP90"/>
    <mergeCell ref="AM87:AN87"/>
    <mergeCell ref="AN92:AP92"/>
    <mergeCell ref="AN103:AP103"/>
    <mergeCell ref="AK33:AO33"/>
    <mergeCell ref="L33:P33"/>
    <mergeCell ref="W33:AE33"/>
    <mergeCell ref="AK35:AO35"/>
    <mergeCell ref="X35:AB35"/>
    <mergeCell ref="W31:AE31"/>
    <mergeCell ref="AK31:AO31"/>
    <mergeCell ref="AK32:AO32"/>
    <mergeCell ref="L32:P32"/>
    <mergeCell ref="W32:AE32"/>
    <mergeCell ref="BE5:BE34"/>
    <mergeCell ref="K5:AO5"/>
    <mergeCell ref="K6:AO6"/>
    <mergeCell ref="E14:AJ14"/>
    <mergeCell ref="E23:AN23"/>
    <mergeCell ref="AK26:AO26"/>
    <mergeCell ref="L28:P28"/>
    <mergeCell ref="W28:AE28"/>
    <mergeCell ref="AK28:AO28"/>
    <mergeCell ref="W29:AE29"/>
    <mergeCell ref="L29:P29"/>
    <mergeCell ref="AK29:AO29"/>
    <mergeCell ref="AK30:AO30"/>
    <mergeCell ref="L30:P30"/>
    <mergeCell ref="W30:AE30"/>
    <mergeCell ref="L31:P31"/>
    <mergeCell ref="K104:AF104"/>
    <mergeCell ref="L85:AO85"/>
    <mergeCell ref="D105:H105"/>
    <mergeCell ref="J105:AF105"/>
    <mergeCell ref="AG94:AM94"/>
    <mergeCell ref="AG104:AM104"/>
    <mergeCell ref="AN104:AP104"/>
    <mergeCell ref="AN97:AP97"/>
    <mergeCell ref="AN101:AP101"/>
    <mergeCell ref="AN100:AP100"/>
    <mergeCell ref="AN95:AP95"/>
    <mergeCell ref="AN99:AP99"/>
    <mergeCell ref="AN96:AP96"/>
    <mergeCell ref="AN102:AP102"/>
    <mergeCell ref="AN98:AP98"/>
    <mergeCell ref="K100:AF100"/>
    <mergeCell ref="K101:AF101"/>
    <mergeCell ref="K102:AF102"/>
    <mergeCell ref="K103:AF103"/>
    <mergeCell ref="K99:AF99"/>
    <mergeCell ref="C92:G92"/>
    <mergeCell ref="D97:H97"/>
    <mergeCell ref="D95:H95"/>
    <mergeCell ref="D96:H96"/>
    <mergeCell ref="I92:AF92"/>
    <mergeCell ref="J96:AF96"/>
    <mergeCell ref="J97:AF97"/>
    <mergeCell ref="J95:AF95"/>
    <mergeCell ref="K98:AF98"/>
    <mergeCell ref="E104:I104"/>
    <mergeCell ref="E103:I103"/>
    <mergeCell ref="E102:I102"/>
    <mergeCell ref="E98:I98"/>
    <mergeCell ref="E101:I101"/>
    <mergeCell ref="E100:I100"/>
    <mergeCell ref="E99:I99"/>
  </mergeCells>
  <hyperlinks>
    <hyperlink ref="A95" location="'D.1.1 - Architektonicko-s...'!C2" display="/"/>
    <hyperlink ref="A96" location="'D.1.4.1 - Zdravotně techn...'!C2" display="/"/>
    <hyperlink ref="A98" location="'A - Svítidla'!C2" display="/"/>
    <hyperlink ref="A99" location="'B - Přístroje'!C2" display="/"/>
    <hyperlink ref="A100" location="'C - Instalační materiál'!C2" display="/"/>
    <hyperlink ref="A101" location="'D - Kabeláž'!C2" display="/"/>
    <hyperlink ref="A102" location="'E - Rozvaděče'!C2" display="/"/>
    <hyperlink ref="A103" location="'F - Ostatní'!C2" display="/"/>
    <hyperlink ref="A104" location="'G - SK - Strukturovaná ka...'!C2" display="/"/>
    <hyperlink ref="A105" location="'VON - Vedlejší a ostatní ...'!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50"/>
  <sheetViews>
    <sheetView showGridLines="0" workbookViewId="0" topLeftCell="A1">
      <selection activeCell="D2" sqref="D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9" t="s">
        <v>5</v>
      </c>
      <c r="M2" s="225"/>
      <c r="N2" s="225"/>
      <c r="O2" s="225"/>
      <c r="P2" s="225"/>
      <c r="Q2" s="225"/>
      <c r="R2" s="225"/>
      <c r="S2" s="225"/>
      <c r="T2" s="225"/>
      <c r="U2" s="225"/>
      <c r="V2" s="225"/>
      <c r="AT2" s="17" t="s">
        <v>112</v>
      </c>
    </row>
    <row r="3" spans="2:46" s="1" customFormat="1" ht="6.95" customHeight="1">
      <c r="B3" s="18"/>
      <c r="C3" s="19"/>
      <c r="D3" s="19"/>
      <c r="E3" s="19"/>
      <c r="F3" s="19"/>
      <c r="G3" s="19"/>
      <c r="H3" s="19"/>
      <c r="I3" s="19"/>
      <c r="J3" s="19"/>
      <c r="K3" s="19"/>
      <c r="L3" s="20"/>
      <c r="AT3" s="17" t="s">
        <v>85</v>
      </c>
    </row>
    <row r="4" spans="2:46" s="1" customFormat="1" ht="24.95" customHeight="1">
      <c r="B4" s="20"/>
      <c r="D4" s="21" t="s">
        <v>116</v>
      </c>
      <c r="L4" s="20"/>
      <c r="M4" s="98" t="s">
        <v>10</v>
      </c>
      <c r="AT4" s="17" t="s">
        <v>3</v>
      </c>
    </row>
    <row r="5" spans="2:12" s="1" customFormat="1" ht="6.95" customHeight="1">
      <c r="B5" s="20"/>
      <c r="L5" s="20"/>
    </row>
    <row r="6" spans="2:12" s="1" customFormat="1" ht="12" customHeight="1">
      <c r="B6" s="20"/>
      <c r="D6" s="27" t="s">
        <v>16</v>
      </c>
      <c r="L6" s="20"/>
    </row>
    <row r="7" spans="2:12" s="1" customFormat="1" ht="16.5" customHeight="1">
      <c r="B7" s="20"/>
      <c r="E7" s="253" t="str">
        <f>'Rekapitulace stavby'!K6</f>
        <v>Rekonstrukce a přemístění oddělení rehabilitace Bohumínské městské nemocnice a.s</v>
      </c>
      <c r="F7" s="254"/>
      <c r="G7" s="254"/>
      <c r="H7" s="254"/>
      <c r="L7" s="20"/>
    </row>
    <row r="8" spans="2:12" s="1" customFormat="1" ht="12" customHeight="1">
      <c r="B8" s="20"/>
      <c r="D8" s="27" t="s">
        <v>117</v>
      </c>
      <c r="L8" s="20"/>
    </row>
    <row r="9" spans="1:31" s="2" customFormat="1" ht="16.5" customHeight="1">
      <c r="A9" s="32"/>
      <c r="B9" s="33"/>
      <c r="C9" s="32"/>
      <c r="D9" s="32"/>
      <c r="E9" s="253" t="s">
        <v>512</v>
      </c>
      <c r="F9" s="252"/>
      <c r="G9" s="252"/>
      <c r="H9" s="252"/>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513</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c r="A11" s="32"/>
      <c r="B11" s="33"/>
      <c r="C11" s="32"/>
      <c r="D11" s="32"/>
      <c r="E11" s="214" t="s">
        <v>615</v>
      </c>
      <c r="F11" s="252"/>
      <c r="G11" s="252"/>
      <c r="H11" s="252"/>
      <c r="I11" s="32"/>
      <c r="J11" s="32"/>
      <c r="K11" s="32"/>
      <c r="L11" s="42"/>
      <c r="S11" s="32"/>
      <c r="T11" s="32"/>
      <c r="U11" s="32"/>
      <c r="V11" s="32"/>
      <c r="W11" s="32"/>
      <c r="X11" s="32"/>
      <c r="Y11" s="32"/>
      <c r="Z11" s="32"/>
      <c r="AA11" s="32"/>
      <c r="AB11" s="32"/>
      <c r="AC11" s="32"/>
      <c r="AD11" s="32"/>
      <c r="AE11" s="32"/>
    </row>
    <row r="12" spans="1:31" s="2" customFormat="1" ht="12">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20</v>
      </c>
      <c r="E14" s="32"/>
      <c r="F14" s="25" t="s">
        <v>21</v>
      </c>
      <c r="G14" s="32"/>
      <c r="H14" s="32"/>
      <c r="I14" s="27" t="s">
        <v>22</v>
      </c>
      <c r="J14" s="55" t="str">
        <f>'Rekapitulace stavby'!AN8</f>
        <v>14. 10. 2023</v>
      </c>
      <c r="K14" s="32"/>
      <c r="L14" s="42"/>
      <c r="S14" s="32"/>
      <c r="T14" s="32"/>
      <c r="U14" s="32"/>
      <c r="V14" s="32"/>
      <c r="W14" s="32"/>
      <c r="X14" s="32"/>
      <c r="Y14" s="32"/>
      <c r="Z14" s="32"/>
      <c r="AA14" s="32"/>
      <c r="AB14" s="32"/>
      <c r="AC14" s="32"/>
      <c r="AD14" s="32"/>
      <c r="AE14" s="32"/>
    </row>
    <row r="15" spans="1:31"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24</v>
      </c>
      <c r="E16" s="32"/>
      <c r="F16" s="32"/>
      <c r="G16" s="32"/>
      <c r="H16" s="32"/>
      <c r="I16" s="27" t="s">
        <v>25</v>
      </c>
      <c r="J16" s="25" t="str">
        <f>IF('Rekapitulace stavby'!AN10="","",'Rekapitulace stavby'!AN10)</f>
        <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tr">
        <f>IF('Rekapitulace stavby'!E11="","",'Rekapitulace stavby'!E11)</f>
        <v>Město Bohumín</v>
      </c>
      <c r="F17" s="32"/>
      <c r="G17" s="32"/>
      <c r="H17" s="32"/>
      <c r="I17" s="27" t="s">
        <v>27</v>
      </c>
      <c r="J17" s="25" t="str">
        <f>IF('Rekapitulace stavby'!AN11="","",'Rekapitulace stavby'!AN11)</f>
        <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55" t="str">
        <f>'Rekapitulace stavby'!E14</f>
        <v>Vyplň údaj</v>
      </c>
      <c r="F20" s="224"/>
      <c r="G20" s="224"/>
      <c r="H20" s="224"/>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tr">
        <f>IF('Rekapitulace stavby'!AN16="","",'Rekapitulace stavby'!AN16)</f>
        <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tr">
        <f>IF('Rekapitulace stavby'!E17="","",'Rekapitulace stavby'!E17)</f>
        <v>CHVÁLEK ATELIÉR s.r.o.</v>
      </c>
      <c r="F23" s="32"/>
      <c r="G23" s="32"/>
      <c r="H23" s="32"/>
      <c r="I23" s="27" t="s">
        <v>27</v>
      </c>
      <c r="J23" s="25" t="str">
        <f>IF('Rekapitulace stavby'!AN17="","",'Rekapitulace stavby'!AN17)</f>
        <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33</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34</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358.5" customHeight="1">
      <c r="A29" s="99"/>
      <c r="B29" s="100"/>
      <c r="C29" s="99"/>
      <c r="D29" s="99"/>
      <c r="E29" s="229" t="s">
        <v>616</v>
      </c>
      <c r="F29" s="229"/>
      <c r="G29" s="229"/>
      <c r="H29" s="229"/>
      <c r="I29" s="99"/>
      <c r="J29" s="99"/>
      <c r="K29" s="99"/>
      <c r="L29" s="101"/>
      <c r="S29" s="99"/>
      <c r="T29" s="99"/>
      <c r="U29" s="99"/>
      <c r="V29" s="99"/>
      <c r="W29" s="99"/>
      <c r="X29" s="99"/>
      <c r="Y29" s="99"/>
      <c r="Z29" s="99"/>
      <c r="AA29" s="99"/>
      <c r="AB29" s="99"/>
      <c r="AC29" s="99"/>
      <c r="AD29" s="99"/>
      <c r="AE29" s="99"/>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2" t="s">
        <v>35</v>
      </c>
      <c r="E32" s="32"/>
      <c r="F32" s="32"/>
      <c r="G32" s="32"/>
      <c r="H32" s="32"/>
      <c r="I32" s="32"/>
      <c r="J32" s="71">
        <f>ROUND(J121,2)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37</v>
      </c>
      <c r="G34" s="32"/>
      <c r="H34" s="32"/>
      <c r="I34" s="36" t="s">
        <v>36</v>
      </c>
      <c r="J34" s="36" t="s">
        <v>38</v>
      </c>
      <c r="K34" s="32"/>
      <c r="L34" s="42"/>
      <c r="S34" s="32"/>
      <c r="T34" s="32"/>
      <c r="U34" s="32"/>
      <c r="V34" s="32"/>
      <c r="W34" s="32"/>
      <c r="X34" s="32"/>
      <c r="Y34" s="32"/>
      <c r="Z34" s="32"/>
      <c r="AA34" s="32"/>
      <c r="AB34" s="32"/>
      <c r="AC34" s="32"/>
      <c r="AD34" s="32"/>
      <c r="AE34" s="32"/>
    </row>
    <row r="35" spans="1:31" s="2" customFormat="1" ht="14.45" customHeight="1">
      <c r="A35" s="32"/>
      <c r="B35" s="33"/>
      <c r="C35" s="32"/>
      <c r="D35" s="103" t="s">
        <v>39</v>
      </c>
      <c r="E35" s="27" t="s">
        <v>40</v>
      </c>
      <c r="F35" s="104">
        <f>ROUND((SUM(BE121:BE149)),2)</f>
        <v>0</v>
      </c>
      <c r="G35" s="32"/>
      <c r="H35" s="32"/>
      <c r="I35" s="105">
        <v>0.21</v>
      </c>
      <c r="J35" s="104">
        <f>ROUND(((SUM(BE121:BE149))*I35),2)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41</v>
      </c>
      <c r="F36" s="104">
        <f>ROUND((SUM(BF121:BF149)),2)</f>
        <v>0</v>
      </c>
      <c r="G36" s="32"/>
      <c r="H36" s="32"/>
      <c r="I36" s="105">
        <v>0.15</v>
      </c>
      <c r="J36" s="104">
        <f>ROUND(((SUM(BF121:BF149))*I36),2)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42</v>
      </c>
      <c r="F37" s="104">
        <f>ROUND((SUM(BG121:BG149)),2)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43</v>
      </c>
      <c r="F38" s="104">
        <f>ROUND((SUM(BH121:BH149)),2)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44</v>
      </c>
      <c r="F39" s="104">
        <f>ROUND((SUM(BI121:BI149)),2)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6"/>
      <c r="D41" s="107" t="s">
        <v>45</v>
      </c>
      <c r="E41" s="60"/>
      <c r="F41" s="60"/>
      <c r="G41" s="108" t="s">
        <v>46</v>
      </c>
      <c r="H41" s="109" t="s">
        <v>47</v>
      </c>
      <c r="I41" s="60"/>
      <c r="J41" s="110">
        <f>SUM(J32:J39)</f>
        <v>0</v>
      </c>
      <c r="K41" s="111"/>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48</v>
      </c>
      <c r="E50" s="44"/>
      <c r="F50" s="44"/>
      <c r="G50" s="43" t="s">
        <v>49</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119</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3" t="str">
        <f>E7</f>
        <v>Rekonstrukce a přemístění oddělení rehabilitace Bohumínské městské nemocnice a.s</v>
      </c>
      <c r="F85" s="254"/>
      <c r="G85" s="254"/>
      <c r="H85" s="254"/>
      <c r="I85" s="32"/>
      <c r="J85" s="32"/>
      <c r="K85" s="32"/>
      <c r="L85" s="42"/>
      <c r="S85" s="32"/>
      <c r="T85" s="32"/>
      <c r="U85" s="32"/>
      <c r="V85" s="32"/>
      <c r="W85" s="32"/>
      <c r="X85" s="32"/>
      <c r="Y85" s="32"/>
      <c r="Z85" s="32"/>
      <c r="AA85" s="32"/>
      <c r="AB85" s="32"/>
      <c r="AC85" s="32"/>
      <c r="AD85" s="32"/>
      <c r="AE85" s="32"/>
    </row>
    <row r="86" spans="2:12" s="1" customFormat="1" ht="12" customHeight="1">
      <c r="B86" s="20"/>
      <c r="C86" s="27" t="s">
        <v>117</v>
      </c>
      <c r="L86" s="20"/>
    </row>
    <row r="87" spans="1:31" s="2" customFormat="1" ht="16.5" customHeight="1">
      <c r="A87" s="32"/>
      <c r="B87" s="33"/>
      <c r="C87" s="32"/>
      <c r="D87" s="32"/>
      <c r="E87" s="253" t="s">
        <v>512</v>
      </c>
      <c r="F87" s="252"/>
      <c r="G87" s="252"/>
      <c r="H87" s="252"/>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513</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c r="A89" s="32"/>
      <c r="B89" s="33"/>
      <c r="C89" s="32"/>
      <c r="D89" s="32"/>
      <c r="E89" s="214" t="str">
        <f>E11</f>
        <v>G - SK - Strukturovaná kabeláž</v>
      </c>
      <c r="F89" s="252"/>
      <c r="G89" s="252"/>
      <c r="H89" s="252"/>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 xml:space="preserve"> </v>
      </c>
      <c r="G91" s="32"/>
      <c r="H91" s="32"/>
      <c r="I91" s="27" t="s">
        <v>22</v>
      </c>
      <c r="J91" s="55" t="str">
        <f>IF(J14="","",J14)</f>
        <v>14. 10. 2023</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25.7" customHeight="1">
      <c r="A93" s="32"/>
      <c r="B93" s="33"/>
      <c r="C93" s="27" t="s">
        <v>24</v>
      </c>
      <c r="D93" s="32"/>
      <c r="E93" s="32"/>
      <c r="F93" s="25" t="str">
        <f>E17</f>
        <v>Město Bohumín</v>
      </c>
      <c r="G93" s="32"/>
      <c r="H93" s="32"/>
      <c r="I93" s="27" t="s">
        <v>30</v>
      </c>
      <c r="J93" s="30" t="str">
        <f>E23</f>
        <v>CHVÁLEK ATELIÉR s.r.o.</v>
      </c>
      <c r="K93" s="32"/>
      <c r="L93" s="42"/>
      <c r="S93" s="32"/>
      <c r="T93" s="32"/>
      <c r="U93" s="32"/>
      <c r="V93" s="32"/>
      <c r="W93" s="32"/>
      <c r="X93" s="32"/>
      <c r="Y93" s="32"/>
      <c r="Z93" s="32"/>
      <c r="AA93" s="32"/>
      <c r="AB93" s="32"/>
      <c r="AC93" s="32"/>
      <c r="AD93" s="32"/>
      <c r="AE93" s="32"/>
    </row>
    <row r="94" spans="1:31" s="2" customFormat="1" ht="15.2" customHeight="1">
      <c r="A94" s="32"/>
      <c r="B94" s="33"/>
      <c r="C94" s="27" t="s">
        <v>28</v>
      </c>
      <c r="D94" s="32"/>
      <c r="E94" s="32"/>
      <c r="F94" s="25" t="str">
        <f>IF(E20="","",E20)</f>
        <v>Vyplň údaj</v>
      </c>
      <c r="G94" s="32"/>
      <c r="H94" s="32"/>
      <c r="I94" s="27" t="s">
        <v>33</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4" t="s">
        <v>120</v>
      </c>
      <c r="D96" s="106"/>
      <c r="E96" s="106"/>
      <c r="F96" s="106"/>
      <c r="G96" s="106"/>
      <c r="H96" s="106"/>
      <c r="I96" s="106"/>
      <c r="J96" s="115" t="s">
        <v>121</v>
      </c>
      <c r="K96" s="106"/>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6" t="s">
        <v>122</v>
      </c>
      <c r="D98" s="32"/>
      <c r="E98" s="32"/>
      <c r="F98" s="32"/>
      <c r="G98" s="32"/>
      <c r="H98" s="32"/>
      <c r="I98" s="32"/>
      <c r="J98" s="71">
        <f>J121</f>
        <v>0</v>
      </c>
      <c r="K98" s="32"/>
      <c r="L98" s="42"/>
      <c r="S98" s="32"/>
      <c r="T98" s="32"/>
      <c r="U98" s="32"/>
      <c r="V98" s="32"/>
      <c r="W98" s="32"/>
      <c r="X98" s="32"/>
      <c r="Y98" s="32"/>
      <c r="Z98" s="32"/>
      <c r="AA98" s="32"/>
      <c r="AB98" s="32"/>
      <c r="AC98" s="32"/>
      <c r="AD98" s="32"/>
      <c r="AE98" s="32"/>
      <c r="AU98" s="17" t="s">
        <v>123</v>
      </c>
    </row>
    <row r="99" spans="2:12" s="9" customFormat="1" ht="24.95" customHeight="1">
      <c r="B99" s="117"/>
      <c r="D99" s="118" t="s">
        <v>617</v>
      </c>
      <c r="E99" s="119"/>
      <c r="F99" s="119"/>
      <c r="G99" s="119"/>
      <c r="H99" s="119"/>
      <c r="I99" s="119"/>
      <c r="J99" s="120">
        <f>J122</f>
        <v>0</v>
      </c>
      <c r="L99" s="117"/>
    </row>
    <row r="100" spans="1:31" s="2" customFormat="1" ht="21.75" customHeight="1">
      <c r="A100" s="32"/>
      <c r="B100" s="33"/>
      <c r="C100" s="32"/>
      <c r="D100" s="32"/>
      <c r="E100" s="32"/>
      <c r="F100" s="32"/>
      <c r="G100" s="32"/>
      <c r="H100" s="32"/>
      <c r="I100" s="32"/>
      <c r="J100" s="32"/>
      <c r="K100" s="32"/>
      <c r="L100" s="42"/>
      <c r="S100" s="32"/>
      <c r="T100" s="32"/>
      <c r="U100" s="32"/>
      <c r="V100" s="32"/>
      <c r="W100" s="32"/>
      <c r="X100" s="32"/>
      <c r="Y100" s="32"/>
      <c r="Z100" s="32"/>
      <c r="AA100" s="32"/>
      <c r="AB100" s="32"/>
      <c r="AC100" s="32"/>
      <c r="AD100" s="32"/>
      <c r="AE100" s="32"/>
    </row>
    <row r="101" spans="1:31" s="2" customFormat="1" ht="6.95" customHeight="1">
      <c r="A101" s="32"/>
      <c r="B101" s="47"/>
      <c r="C101" s="48"/>
      <c r="D101" s="48"/>
      <c r="E101" s="48"/>
      <c r="F101" s="48"/>
      <c r="G101" s="48"/>
      <c r="H101" s="48"/>
      <c r="I101" s="48"/>
      <c r="J101" s="48"/>
      <c r="K101" s="48"/>
      <c r="L101" s="42"/>
      <c r="S101" s="32"/>
      <c r="T101" s="32"/>
      <c r="U101" s="32"/>
      <c r="V101" s="32"/>
      <c r="W101" s="32"/>
      <c r="X101" s="32"/>
      <c r="Y101" s="32"/>
      <c r="Z101" s="32"/>
      <c r="AA101" s="32"/>
      <c r="AB101" s="32"/>
      <c r="AC101" s="32"/>
      <c r="AD101" s="32"/>
      <c r="AE101" s="32"/>
    </row>
    <row r="105" spans="1:31" s="2" customFormat="1" ht="6.95" customHeight="1">
      <c r="A105" s="32"/>
      <c r="B105" s="49"/>
      <c r="C105" s="50"/>
      <c r="D105" s="50"/>
      <c r="E105" s="50"/>
      <c r="F105" s="50"/>
      <c r="G105" s="50"/>
      <c r="H105" s="50"/>
      <c r="I105" s="50"/>
      <c r="J105" s="50"/>
      <c r="K105" s="50"/>
      <c r="L105" s="42"/>
      <c r="S105" s="32"/>
      <c r="T105" s="32"/>
      <c r="U105" s="32"/>
      <c r="V105" s="32"/>
      <c r="W105" s="32"/>
      <c r="X105" s="32"/>
      <c r="Y105" s="32"/>
      <c r="Z105" s="32"/>
      <c r="AA105" s="32"/>
      <c r="AB105" s="32"/>
      <c r="AC105" s="32"/>
      <c r="AD105" s="32"/>
      <c r="AE105" s="32"/>
    </row>
    <row r="106" spans="1:31" s="2" customFormat="1" ht="24.95" customHeight="1">
      <c r="A106" s="32"/>
      <c r="B106" s="33"/>
      <c r="C106" s="21" t="s">
        <v>138</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16</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53" t="str">
        <f>E7</f>
        <v>Rekonstrukce a přemístění oddělení rehabilitace Bohumínské městské nemocnice a.s</v>
      </c>
      <c r="F109" s="254"/>
      <c r="G109" s="254"/>
      <c r="H109" s="254"/>
      <c r="I109" s="32"/>
      <c r="J109" s="32"/>
      <c r="K109" s="32"/>
      <c r="L109" s="42"/>
      <c r="S109" s="32"/>
      <c r="T109" s="32"/>
      <c r="U109" s="32"/>
      <c r="V109" s="32"/>
      <c r="W109" s="32"/>
      <c r="X109" s="32"/>
      <c r="Y109" s="32"/>
      <c r="Z109" s="32"/>
      <c r="AA109" s="32"/>
      <c r="AB109" s="32"/>
      <c r="AC109" s="32"/>
      <c r="AD109" s="32"/>
      <c r="AE109" s="32"/>
    </row>
    <row r="110" spans="2:12" s="1" customFormat="1" ht="12" customHeight="1">
      <c r="B110" s="20"/>
      <c r="C110" s="27" t="s">
        <v>117</v>
      </c>
      <c r="L110" s="20"/>
    </row>
    <row r="111" spans="1:31" s="2" customFormat="1" ht="16.5" customHeight="1">
      <c r="A111" s="32"/>
      <c r="B111" s="33"/>
      <c r="C111" s="32"/>
      <c r="D111" s="32"/>
      <c r="E111" s="253" t="s">
        <v>512</v>
      </c>
      <c r="F111" s="252"/>
      <c r="G111" s="252"/>
      <c r="H111" s="252"/>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513</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14" t="str">
        <f>E11</f>
        <v>G - SK - Strukturovaná kabeláž</v>
      </c>
      <c r="F113" s="252"/>
      <c r="G113" s="252"/>
      <c r="H113" s="252"/>
      <c r="I113" s="32"/>
      <c r="J113" s="32"/>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20</v>
      </c>
      <c r="D115" s="32"/>
      <c r="E115" s="32"/>
      <c r="F115" s="25" t="str">
        <f>F14</f>
        <v xml:space="preserve"> </v>
      </c>
      <c r="G115" s="32"/>
      <c r="H115" s="32"/>
      <c r="I115" s="27" t="s">
        <v>22</v>
      </c>
      <c r="J115" s="55" t="str">
        <f>IF(J14="","",J14)</f>
        <v>14. 10. 2023</v>
      </c>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25.7" customHeight="1">
      <c r="A117" s="32"/>
      <c r="B117" s="33"/>
      <c r="C117" s="27" t="s">
        <v>24</v>
      </c>
      <c r="D117" s="32"/>
      <c r="E117" s="32"/>
      <c r="F117" s="25" t="str">
        <f>E17</f>
        <v>Město Bohumín</v>
      </c>
      <c r="G117" s="32"/>
      <c r="H117" s="32"/>
      <c r="I117" s="27" t="s">
        <v>30</v>
      </c>
      <c r="J117" s="30" t="str">
        <f>E23</f>
        <v>CHVÁLEK ATELIÉR s.r.o.</v>
      </c>
      <c r="K117" s="32"/>
      <c r="L117" s="42"/>
      <c r="S117" s="32"/>
      <c r="T117" s="32"/>
      <c r="U117" s="32"/>
      <c r="V117" s="32"/>
      <c r="W117" s="32"/>
      <c r="X117" s="32"/>
      <c r="Y117" s="32"/>
      <c r="Z117" s="32"/>
      <c r="AA117" s="32"/>
      <c r="AB117" s="32"/>
      <c r="AC117" s="32"/>
      <c r="AD117" s="32"/>
      <c r="AE117" s="32"/>
    </row>
    <row r="118" spans="1:31" s="2" customFormat="1" ht="15.2" customHeight="1">
      <c r="A118" s="32"/>
      <c r="B118" s="33"/>
      <c r="C118" s="27" t="s">
        <v>28</v>
      </c>
      <c r="D118" s="32"/>
      <c r="E118" s="32"/>
      <c r="F118" s="25" t="str">
        <f>IF(E20="","",E20)</f>
        <v>Vyplň údaj</v>
      </c>
      <c r="G118" s="32"/>
      <c r="H118" s="32"/>
      <c r="I118" s="27" t="s">
        <v>33</v>
      </c>
      <c r="J118" s="30" t="str">
        <f>E26</f>
        <v xml:space="preserve"> </v>
      </c>
      <c r="K118" s="32"/>
      <c r="L118" s="42"/>
      <c r="S118" s="32"/>
      <c r="T118" s="32"/>
      <c r="U118" s="32"/>
      <c r="V118" s="32"/>
      <c r="W118" s="32"/>
      <c r="X118" s="32"/>
      <c r="Y118" s="32"/>
      <c r="Z118" s="32"/>
      <c r="AA118" s="32"/>
      <c r="AB118" s="32"/>
      <c r="AC118" s="32"/>
      <c r="AD118" s="32"/>
      <c r="AE118" s="32"/>
    </row>
    <row r="119" spans="1:31" s="2" customFormat="1" ht="10.3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11" customFormat="1" ht="29.25" customHeight="1">
      <c r="A120" s="125"/>
      <c r="B120" s="126"/>
      <c r="C120" s="127" t="s">
        <v>139</v>
      </c>
      <c r="D120" s="128" t="s">
        <v>60</v>
      </c>
      <c r="E120" s="128" t="s">
        <v>56</v>
      </c>
      <c r="F120" s="128" t="s">
        <v>57</v>
      </c>
      <c r="G120" s="128" t="s">
        <v>140</v>
      </c>
      <c r="H120" s="128" t="s">
        <v>141</v>
      </c>
      <c r="I120" s="128" t="s">
        <v>142</v>
      </c>
      <c r="J120" s="128" t="s">
        <v>121</v>
      </c>
      <c r="K120" s="129" t="s">
        <v>143</v>
      </c>
      <c r="L120" s="130"/>
      <c r="M120" s="62" t="s">
        <v>1</v>
      </c>
      <c r="N120" s="63" t="s">
        <v>39</v>
      </c>
      <c r="O120" s="63" t="s">
        <v>144</v>
      </c>
      <c r="P120" s="63" t="s">
        <v>145</v>
      </c>
      <c r="Q120" s="63" t="s">
        <v>146</v>
      </c>
      <c r="R120" s="63" t="s">
        <v>147</v>
      </c>
      <c r="S120" s="63" t="s">
        <v>148</v>
      </c>
      <c r="T120" s="64" t="s">
        <v>149</v>
      </c>
      <c r="U120" s="125"/>
      <c r="V120" s="125"/>
      <c r="W120" s="125"/>
      <c r="X120" s="125"/>
      <c r="Y120" s="125"/>
      <c r="Z120" s="125"/>
      <c r="AA120" s="125"/>
      <c r="AB120" s="125"/>
      <c r="AC120" s="125"/>
      <c r="AD120" s="125"/>
      <c r="AE120" s="125"/>
    </row>
    <row r="121" spans="1:63" s="2" customFormat="1" ht="22.9" customHeight="1">
      <c r="A121" s="32"/>
      <c r="B121" s="33"/>
      <c r="C121" s="69" t="s">
        <v>150</v>
      </c>
      <c r="D121" s="32"/>
      <c r="E121" s="32"/>
      <c r="F121" s="32"/>
      <c r="G121" s="32"/>
      <c r="H121" s="32"/>
      <c r="I121" s="32"/>
      <c r="J121" s="131">
        <f>BK121</f>
        <v>0</v>
      </c>
      <c r="K121" s="32"/>
      <c r="L121" s="33"/>
      <c r="M121" s="65"/>
      <c r="N121" s="56"/>
      <c r="O121" s="66"/>
      <c r="P121" s="132">
        <f>P122</f>
        <v>0</v>
      </c>
      <c r="Q121" s="66"/>
      <c r="R121" s="132">
        <f>R122</f>
        <v>0</v>
      </c>
      <c r="S121" s="66"/>
      <c r="T121" s="133">
        <f>T122</f>
        <v>0</v>
      </c>
      <c r="U121" s="32"/>
      <c r="V121" s="32"/>
      <c r="W121" s="32"/>
      <c r="X121" s="32"/>
      <c r="Y121" s="32"/>
      <c r="Z121" s="32"/>
      <c r="AA121" s="32"/>
      <c r="AB121" s="32"/>
      <c r="AC121" s="32"/>
      <c r="AD121" s="32"/>
      <c r="AE121" s="32"/>
      <c r="AT121" s="17" t="s">
        <v>74</v>
      </c>
      <c r="AU121" s="17" t="s">
        <v>123</v>
      </c>
      <c r="BK121" s="134">
        <f>BK122</f>
        <v>0</v>
      </c>
    </row>
    <row r="122" spans="2:63" s="12" customFormat="1" ht="25.9" customHeight="1">
      <c r="B122" s="135"/>
      <c r="D122" s="136" t="s">
        <v>74</v>
      </c>
      <c r="E122" s="137" t="s">
        <v>92</v>
      </c>
      <c r="F122" s="137" t="s">
        <v>111</v>
      </c>
      <c r="I122" s="138"/>
      <c r="J122" s="139">
        <f>BK122</f>
        <v>0</v>
      </c>
      <c r="L122" s="135"/>
      <c r="M122" s="140"/>
      <c r="N122" s="141"/>
      <c r="O122" s="141"/>
      <c r="P122" s="142">
        <f>SUM(P123:P149)</f>
        <v>0</v>
      </c>
      <c r="Q122" s="141"/>
      <c r="R122" s="142">
        <f>SUM(R123:R149)</f>
        <v>0</v>
      </c>
      <c r="S122" s="141"/>
      <c r="T122" s="143">
        <f>SUM(T123:T149)</f>
        <v>0</v>
      </c>
      <c r="AR122" s="136" t="s">
        <v>83</v>
      </c>
      <c r="AT122" s="144" t="s">
        <v>74</v>
      </c>
      <c r="AU122" s="144" t="s">
        <v>75</v>
      </c>
      <c r="AY122" s="136" t="s">
        <v>153</v>
      </c>
      <c r="BK122" s="145">
        <f>SUM(BK123:BK149)</f>
        <v>0</v>
      </c>
    </row>
    <row r="123" spans="1:65" s="2" customFormat="1" ht="16.5" customHeight="1">
      <c r="A123" s="32"/>
      <c r="B123" s="148"/>
      <c r="C123" s="149" t="s">
        <v>83</v>
      </c>
      <c r="D123" s="149" t="s">
        <v>156</v>
      </c>
      <c r="E123" s="150" t="s">
        <v>618</v>
      </c>
      <c r="F123" s="151" t="s">
        <v>619</v>
      </c>
      <c r="G123" s="152" t="s">
        <v>479</v>
      </c>
      <c r="H123" s="153">
        <v>2</v>
      </c>
      <c r="I123" s="154"/>
      <c r="J123" s="155">
        <f>ROUND(I123*H123,2)</f>
        <v>0</v>
      </c>
      <c r="K123" s="151" t="s">
        <v>227</v>
      </c>
      <c r="L123" s="33"/>
      <c r="M123" s="156" t="s">
        <v>1</v>
      </c>
      <c r="N123" s="157" t="s">
        <v>40</v>
      </c>
      <c r="O123" s="58"/>
      <c r="P123" s="158">
        <f>O123*H123</f>
        <v>0</v>
      </c>
      <c r="Q123" s="158">
        <v>0</v>
      </c>
      <c r="R123" s="158">
        <f>Q123*H123</f>
        <v>0</v>
      </c>
      <c r="S123" s="158">
        <v>0</v>
      </c>
      <c r="T123" s="159">
        <f>S123*H123</f>
        <v>0</v>
      </c>
      <c r="U123" s="32"/>
      <c r="V123" s="32"/>
      <c r="W123" s="32"/>
      <c r="X123" s="32"/>
      <c r="Y123" s="32"/>
      <c r="Z123" s="32"/>
      <c r="AA123" s="32"/>
      <c r="AB123" s="32"/>
      <c r="AC123" s="32"/>
      <c r="AD123" s="32"/>
      <c r="AE123" s="32"/>
      <c r="AR123" s="160" t="s">
        <v>161</v>
      </c>
      <c r="AT123" s="160" t="s">
        <v>156</v>
      </c>
      <c r="AU123" s="160" t="s">
        <v>83</v>
      </c>
      <c r="AY123" s="17" t="s">
        <v>153</v>
      </c>
      <c r="BE123" s="161">
        <f>IF(N123="základní",J123,0)</f>
        <v>0</v>
      </c>
      <c r="BF123" s="161">
        <f>IF(N123="snížená",J123,0)</f>
        <v>0</v>
      </c>
      <c r="BG123" s="161">
        <f>IF(N123="zákl. přenesená",J123,0)</f>
        <v>0</v>
      </c>
      <c r="BH123" s="161">
        <f>IF(N123="sníž. přenesená",J123,0)</f>
        <v>0</v>
      </c>
      <c r="BI123" s="161">
        <f>IF(N123="nulová",J123,0)</f>
        <v>0</v>
      </c>
      <c r="BJ123" s="17" t="s">
        <v>83</v>
      </c>
      <c r="BK123" s="161">
        <f>ROUND(I123*H123,2)</f>
        <v>0</v>
      </c>
      <c r="BL123" s="17" t="s">
        <v>161</v>
      </c>
      <c r="BM123" s="160" t="s">
        <v>85</v>
      </c>
    </row>
    <row r="124" spans="1:65" s="2" customFormat="1" ht="16.5" customHeight="1">
      <c r="A124" s="32"/>
      <c r="B124" s="148"/>
      <c r="C124" s="149" t="s">
        <v>85</v>
      </c>
      <c r="D124" s="149" t="s">
        <v>156</v>
      </c>
      <c r="E124" s="150" t="s">
        <v>620</v>
      </c>
      <c r="F124" s="151" t="s">
        <v>621</v>
      </c>
      <c r="G124" s="152" t="s">
        <v>479</v>
      </c>
      <c r="H124" s="153">
        <v>1</v>
      </c>
      <c r="I124" s="154"/>
      <c r="J124" s="155">
        <f>ROUND(I124*H124,2)</f>
        <v>0</v>
      </c>
      <c r="K124" s="151" t="s">
        <v>227</v>
      </c>
      <c r="L124" s="33"/>
      <c r="M124" s="156" t="s">
        <v>1</v>
      </c>
      <c r="N124" s="157" t="s">
        <v>40</v>
      </c>
      <c r="O124" s="58"/>
      <c r="P124" s="158">
        <f>O124*H124</f>
        <v>0</v>
      </c>
      <c r="Q124" s="158">
        <v>0</v>
      </c>
      <c r="R124" s="158">
        <f>Q124*H124</f>
        <v>0</v>
      </c>
      <c r="S124" s="158">
        <v>0</v>
      </c>
      <c r="T124" s="159">
        <f>S124*H124</f>
        <v>0</v>
      </c>
      <c r="U124" s="32"/>
      <c r="V124" s="32"/>
      <c r="W124" s="32"/>
      <c r="X124" s="32"/>
      <c r="Y124" s="32"/>
      <c r="Z124" s="32"/>
      <c r="AA124" s="32"/>
      <c r="AB124" s="32"/>
      <c r="AC124" s="32"/>
      <c r="AD124" s="32"/>
      <c r="AE124" s="32"/>
      <c r="AR124" s="160" t="s">
        <v>161</v>
      </c>
      <c r="AT124" s="160" t="s">
        <v>156</v>
      </c>
      <c r="AU124" s="160" t="s">
        <v>83</v>
      </c>
      <c r="AY124" s="17" t="s">
        <v>153</v>
      </c>
      <c r="BE124" s="161">
        <f>IF(N124="základní",J124,0)</f>
        <v>0</v>
      </c>
      <c r="BF124" s="161">
        <f>IF(N124="snížená",J124,0)</f>
        <v>0</v>
      </c>
      <c r="BG124" s="161">
        <f>IF(N124="zákl. přenesená",J124,0)</f>
        <v>0</v>
      </c>
      <c r="BH124" s="161">
        <f>IF(N124="sníž. přenesená",J124,0)</f>
        <v>0</v>
      </c>
      <c r="BI124" s="161">
        <f>IF(N124="nulová",J124,0)</f>
        <v>0</v>
      </c>
      <c r="BJ124" s="17" t="s">
        <v>83</v>
      </c>
      <c r="BK124" s="161">
        <f>ROUND(I124*H124,2)</f>
        <v>0</v>
      </c>
      <c r="BL124" s="17" t="s">
        <v>161</v>
      </c>
      <c r="BM124" s="160" t="s">
        <v>161</v>
      </c>
    </row>
    <row r="125" spans="1:47" s="2" customFormat="1" ht="29.25">
      <c r="A125" s="32"/>
      <c r="B125" s="33"/>
      <c r="C125" s="32"/>
      <c r="D125" s="163" t="s">
        <v>201</v>
      </c>
      <c r="E125" s="32"/>
      <c r="F125" s="179" t="s">
        <v>622</v>
      </c>
      <c r="G125" s="32"/>
      <c r="H125" s="32"/>
      <c r="I125" s="180"/>
      <c r="J125" s="32"/>
      <c r="K125" s="32"/>
      <c r="L125" s="33"/>
      <c r="M125" s="181"/>
      <c r="N125" s="182"/>
      <c r="O125" s="58"/>
      <c r="P125" s="58"/>
      <c r="Q125" s="58"/>
      <c r="R125" s="58"/>
      <c r="S125" s="58"/>
      <c r="T125" s="59"/>
      <c r="U125" s="32"/>
      <c r="V125" s="32"/>
      <c r="W125" s="32"/>
      <c r="X125" s="32"/>
      <c r="Y125" s="32"/>
      <c r="Z125" s="32"/>
      <c r="AA125" s="32"/>
      <c r="AB125" s="32"/>
      <c r="AC125" s="32"/>
      <c r="AD125" s="32"/>
      <c r="AE125" s="32"/>
      <c r="AT125" s="17" t="s">
        <v>201</v>
      </c>
      <c r="AU125" s="17" t="s">
        <v>83</v>
      </c>
    </row>
    <row r="126" spans="1:65" s="2" customFormat="1" ht="16.5" customHeight="1">
      <c r="A126" s="32"/>
      <c r="B126" s="148"/>
      <c r="C126" s="149" t="s">
        <v>166</v>
      </c>
      <c r="D126" s="149" t="s">
        <v>156</v>
      </c>
      <c r="E126" s="150" t="s">
        <v>623</v>
      </c>
      <c r="F126" s="151" t="s">
        <v>624</v>
      </c>
      <c r="G126" s="152" t="s">
        <v>494</v>
      </c>
      <c r="H126" s="153">
        <v>270</v>
      </c>
      <c r="I126" s="154"/>
      <c r="J126" s="155">
        <f aca="true" t="shared" si="0" ref="J126:J149">ROUND(I126*H126,2)</f>
        <v>0</v>
      </c>
      <c r="K126" s="151" t="s">
        <v>227</v>
      </c>
      <c r="L126" s="33"/>
      <c r="M126" s="156" t="s">
        <v>1</v>
      </c>
      <c r="N126" s="157" t="s">
        <v>40</v>
      </c>
      <c r="O126" s="58"/>
      <c r="P126" s="158">
        <f aca="true" t="shared" si="1" ref="P126:P149">O126*H126</f>
        <v>0</v>
      </c>
      <c r="Q126" s="158">
        <v>0</v>
      </c>
      <c r="R126" s="158">
        <f aca="true" t="shared" si="2" ref="R126:R149">Q126*H126</f>
        <v>0</v>
      </c>
      <c r="S126" s="158">
        <v>0</v>
      </c>
      <c r="T126" s="159">
        <f aca="true" t="shared" si="3" ref="T126:T149">S126*H126</f>
        <v>0</v>
      </c>
      <c r="U126" s="32"/>
      <c r="V126" s="32"/>
      <c r="W126" s="32"/>
      <c r="X126" s="32"/>
      <c r="Y126" s="32"/>
      <c r="Z126" s="32"/>
      <c r="AA126" s="32"/>
      <c r="AB126" s="32"/>
      <c r="AC126" s="32"/>
      <c r="AD126" s="32"/>
      <c r="AE126" s="32"/>
      <c r="AR126" s="160" t="s">
        <v>161</v>
      </c>
      <c r="AT126" s="160" t="s">
        <v>156</v>
      </c>
      <c r="AU126" s="160" t="s">
        <v>83</v>
      </c>
      <c r="AY126" s="17" t="s">
        <v>153</v>
      </c>
      <c r="BE126" s="161">
        <f aca="true" t="shared" si="4" ref="BE126:BE149">IF(N126="základní",J126,0)</f>
        <v>0</v>
      </c>
      <c r="BF126" s="161">
        <f aca="true" t="shared" si="5" ref="BF126:BF149">IF(N126="snížená",J126,0)</f>
        <v>0</v>
      </c>
      <c r="BG126" s="161">
        <f aca="true" t="shared" si="6" ref="BG126:BG149">IF(N126="zákl. přenesená",J126,0)</f>
        <v>0</v>
      </c>
      <c r="BH126" s="161">
        <f aca="true" t="shared" si="7" ref="BH126:BH149">IF(N126="sníž. přenesená",J126,0)</f>
        <v>0</v>
      </c>
      <c r="BI126" s="161">
        <f aca="true" t="shared" si="8" ref="BI126:BI149">IF(N126="nulová",J126,0)</f>
        <v>0</v>
      </c>
      <c r="BJ126" s="17" t="s">
        <v>83</v>
      </c>
      <c r="BK126" s="161">
        <f aca="true" t="shared" si="9" ref="BK126:BK149">ROUND(I126*H126,2)</f>
        <v>0</v>
      </c>
      <c r="BL126" s="17" t="s">
        <v>161</v>
      </c>
      <c r="BM126" s="160" t="s">
        <v>154</v>
      </c>
    </row>
    <row r="127" spans="1:65" s="2" customFormat="1" ht="21.75" customHeight="1">
      <c r="A127" s="32"/>
      <c r="B127" s="148"/>
      <c r="C127" s="149" t="s">
        <v>161</v>
      </c>
      <c r="D127" s="149" t="s">
        <v>156</v>
      </c>
      <c r="E127" s="150" t="s">
        <v>625</v>
      </c>
      <c r="F127" s="151" t="s">
        <v>626</v>
      </c>
      <c r="G127" s="152" t="s">
        <v>479</v>
      </c>
      <c r="H127" s="153">
        <v>3</v>
      </c>
      <c r="I127" s="154"/>
      <c r="J127" s="155">
        <f t="shared" si="0"/>
        <v>0</v>
      </c>
      <c r="K127" s="151" t="s">
        <v>227</v>
      </c>
      <c r="L127" s="33"/>
      <c r="M127" s="156" t="s">
        <v>1</v>
      </c>
      <c r="N127" s="157" t="s">
        <v>40</v>
      </c>
      <c r="O127" s="58"/>
      <c r="P127" s="158">
        <f t="shared" si="1"/>
        <v>0</v>
      </c>
      <c r="Q127" s="158">
        <v>0</v>
      </c>
      <c r="R127" s="158">
        <f t="shared" si="2"/>
        <v>0</v>
      </c>
      <c r="S127" s="158">
        <v>0</v>
      </c>
      <c r="T127" s="159">
        <f t="shared" si="3"/>
        <v>0</v>
      </c>
      <c r="U127" s="32"/>
      <c r="V127" s="32"/>
      <c r="W127" s="32"/>
      <c r="X127" s="32"/>
      <c r="Y127" s="32"/>
      <c r="Z127" s="32"/>
      <c r="AA127" s="32"/>
      <c r="AB127" s="32"/>
      <c r="AC127" s="32"/>
      <c r="AD127" s="32"/>
      <c r="AE127" s="32"/>
      <c r="AR127" s="160" t="s">
        <v>161</v>
      </c>
      <c r="AT127" s="160" t="s">
        <v>156</v>
      </c>
      <c r="AU127" s="160" t="s">
        <v>83</v>
      </c>
      <c r="AY127" s="17" t="s">
        <v>153</v>
      </c>
      <c r="BE127" s="161">
        <f t="shared" si="4"/>
        <v>0</v>
      </c>
      <c r="BF127" s="161">
        <f t="shared" si="5"/>
        <v>0</v>
      </c>
      <c r="BG127" s="161">
        <f t="shared" si="6"/>
        <v>0</v>
      </c>
      <c r="BH127" s="161">
        <f t="shared" si="7"/>
        <v>0</v>
      </c>
      <c r="BI127" s="161">
        <f t="shared" si="8"/>
        <v>0</v>
      </c>
      <c r="BJ127" s="17" t="s">
        <v>83</v>
      </c>
      <c r="BK127" s="161">
        <f t="shared" si="9"/>
        <v>0</v>
      </c>
      <c r="BL127" s="17" t="s">
        <v>161</v>
      </c>
      <c r="BM127" s="160" t="s">
        <v>193</v>
      </c>
    </row>
    <row r="128" spans="1:65" s="2" customFormat="1" ht="16.5" customHeight="1">
      <c r="A128" s="32"/>
      <c r="B128" s="148"/>
      <c r="C128" s="149" t="s">
        <v>179</v>
      </c>
      <c r="D128" s="149" t="s">
        <v>156</v>
      </c>
      <c r="E128" s="150" t="s">
        <v>627</v>
      </c>
      <c r="F128" s="151" t="s">
        <v>628</v>
      </c>
      <c r="G128" s="152" t="s">
        <v>479</v>
      </c>
      <c r="H128" s="153">
        <v>3</v>
      </c>
      <c r="I128" s="154"/>
      <c r="J128" s="155">
        <f t="shared" si="0"/>
        <v>0</v>
      </c>
      <c r="K128" s="151" t="s">
        <v>227</v>
      </c>
      <c r="L128" s="33"/>
      <c r="M128" s="156" t="s">
        <v>1</v>
      </c>
      <c r="N128" s="157" t="s">
        <v>40</v>
      </c>
      <c r="O128" s="58"/>
      <c r="P128" s="158">
        <f t="shared" si="1"/>
        <v>0</v>
      </c>
      <c r="Q128" s="158">
        <v>0</v>
      </c>
      <c r="R128" s="158">
        <f t="shared" si="2"/>
        <v>0</v>
      </c>
      <c r="S128" s="158">
        <v>0</v>
      </c>
      <c r="T128" s="159">
        <f t="shared" si="3"/>
        <v>0</v>
      </c>
      <c r="U128" s="32"/>
      <c r="V128" s="32"/>
      <c r="W128" s="32"/>
      <c r="X128" s="32"/>
      <c r="Y128" s="32"/>
      <c r="Z128" s="32"/>
      <c r="AA128" s="32"/>
      <c r="AB128" s="32"/>
      <c r="AC128" s="32"/>
      <c r="AD128" s="32"/>
      <c r="AE128" s="32"/>
      <c r="AR128" s="160" t="s">
        <v>161</v>
      </c>
      <c r="AT128" s="160" t="s">
        <v>156</v>
      </c>
      <c r="AU128" s="160" t="s">
        <v>83</v>
      </c>
      <c r="AY128" s="17" t="s">
        <v>153</v>
      </c>
      <c r="BE128" s="161">
        <f t="shared" si="4"/>
        <v>0</v>
      </c>
      <c r="BF128" s="161">
        <f t="shared" si="5"/>
        <v>0</v>
      </c>
      <c r="BG128" s="161">
        <f t="shared" si="6"/>
        <v>0</v>
      </c>
      <c r="BH128" s="161">
        <f t="shared" si="7"/>
        <v>0</v>
      </c>
      <c r="BI128" s="161">
        <f t="shared" si="8"/>
        <v>0</v>
      </c>
      <c r="BJ128" s="17" t="s">
        <v>83</v>
      </c>
      <c r="BK128" s="161">
        <f t="shared" si="9"/>
        <v>0</v>
      </c>
      <c r="BL128" s="17" t="s">
        <v>161</v>
      </c>
      <c r="BM128" s="160" t="s">
        <v>203</v>
      </c>
    </row>
    <row r="129" spans="1:65" s="2" customFormat="1" ht="16.5" customHeight="1">
      <c r="A129" s="32"/>
      <c r="B129" s="148"/>
      <c r="C129" s="149" t="s">
        <v>154</v>
      </c>
      <c r="D129" s="149" t="s">
        <v>156</v>
      </c>
      <c r="E129" s="150" t="s">
        <v>629</v>
      </c>
      <c r="F129" s="151" t="s">
        <v>630</v>
      </c>
      <c r="G129" s="152" t="s">
        <v>479</v>
      </c>
      <c r="H129" s="153">
        <v>6</v>
      </c>
      <c r="I129" s="154"/>
      <c r="J129" s="155">
        <f t="shared" si="0"/>
        <v>0</v>
      </c>
      <c r="K129" s="151" t="s">
        <v>227</v>
      </c>
      <c r="L129" s="33"/>
      <c r="M129" s="156" t="s">
        <v>1</v>
      </c>
      <c r="N129" s="157" t="s">
        <v>40</v>
      </c>
      <c r="O129" s="58"/>
      <c r="P129" s="158">
        <f t="shared" si="1"/>
        <v>0</v>
      </c>
      <c r="Q129" s="158">
        <v>0</v>
      </c>
      <c r="R129" s="158">
        <f t="shared" si="2"/>
        <v>0</v>
      </c>
      <c r="S129" s="158">
        <v>0</v>
      </c>
      <c r="T129" s="159">
        <f t="shared" si="3"/>
        <v>0</v>
      </c>
      <c r="U129" s="32"/>
      <c r="V129" s="32"/>
      <c r="W129" s="32"/>
      <c r="X129" s="32"/>
      <c r="Y129" s="32"/>
      <c r="Z129" s="32"/>
      <c r="AA129" s="32"/>
      <c r="AB129" s="32"/>
      <c r="AC129" s="32"/>
      <c r="AD129" s="32"/>
      <c r="AE129" s="32"/>
      <c r="AR129" s="160" t="s">
        <v>161</v>
      </c>
      <c r="AT129" s="160" t="s">
        <v>156</v>
      </c>
      <c r="AU129" s="160" t="s">
        <v>83</v>
      </c>
      <c r="AY129" s="17" t="s">
        <v>153</v>
      </c>
      <c r="BE129" s="161">
        <f t="shared" si="4"/>
        <v>0</v>
      </c>
      <c r="BF129" s="161">
        <f t="shared" si="5"/>
        <v>0</v>
      </c>
      <c r="BG129" s="161">
        <f t="shared" si="6"/>
        <v>0</v>
      </c>
      <c r="BH129" s="161">
        <f t="shared" si="7"/>
        <v>0</v>
      </c>
      <c r="BI129" s="161">
        <f t="shared" si="8"/>
        <v>0</v>
      </c>
      <c r="BJ129" s="17" t="s">
        <v>83</v>
      </c>
      <c r="BK129" s="161">
        <f t="shared" si="9"/>
        <v>0</v>
      </c>
      <c r="BL129" s="17" t="s">
        <v>161</v>
      </c>
      <c r="BM129" s="160" t="s">
        <v>216</v>
      </c>
    </row>
    <row r="130" spans="1:65" s="2" customFormat="1" ht="21.75" customHeight="1">
      <c r="A130" s="32"/>
      <c r="B130" s="148"/>
      <c r="C130" s="149" t="s">
        <v>188</v>
      </c>
      <c r="D130" s="149" t="s">
        <v>156</v>
      </c>
      <c r="E130" s="150" t="s">
        <v>631</v>
      </c>
      <c r="F130" s="151" t="s">
        <v>632</v>
      </c>
      <c r="G130" s="152" t="s">
        <v>479</v>
      </c>
      <c r="H130" s="153">
        <v>6</v>
      </c>
      <c r="I130" s="154"/>
      <c r="J130" s="155">
        <f t="shared" si="0"/>
        <v>0</v>
      </c>
      <c r="K130" s="151" t="s">
        <v>227</v>
      </c>
      <c r="L130" s="33"/>
      <c r="M130" s="156" t="s">
        <v>1</v>
      </c>
      <c r="N130" s="157" t="s">
        <v>40</v>
      </c>
      <c r="O130" s="58"/>
      <c r="P130" s="158">
        <f t="shared" si="1"/>
        <v>0</v>
      </c>
      <c r="Q130" s="158">
        <v>0</v>
      </c>
      <c r="R130" s="158">
        <f t="shared" si="2"/>
        <v>0</v>
      </c>
      <c r="S130" s="158">
        <v>0</v>
      </c>
      <c r="T130" s="159">
        <f t="shared" si="3"/>
        <v>0</v>
      </c>
      <c r="U130" s="32"/>
      <c r="V130" s="32"/>
      <c r="W130" s="32"/>
      <c r="X130" s="32"/>
      <c r="Y130" s="32"/>
      <c r="Z130" s="32"/>
      <c r="AA130" s="32"/>
      <c r="AB130" s="32"/>
      <c r="AC130" s="32"/>
      <c r="AD130" s="32"/>
      <c r="AE130" s="32"/>
      <c r="AR130" s="160" t="s">
        <v>161</v>
      </c>
      <c r="AT130" s="160" t="s">
        <v>156</v>
      </c>
      <c r="AU130" s="160" t="s">
        <v>83</v>
      </c>
      <c r="AY130" s="17" t="s">
        <v>153</v>
      </c>
      <c r="BE130" s="161">
        <f t="shared" si="4"/>
        <v>0</v>
      </c>
      <c r="BF130" s="161">
        <f t="shared" si="5"/>
        <v>0</v>
      </c>
      <c r="BG130" s="161">
        <f t="shared" si="6"/>
        <v>0</v>
      </c>
      <c r="BH130" s="161">
        <f t="shared" si="7"/>
        <v>0</v>
      </c>
      <c r="BI130" s="161">
        <f t="shared" si="8"/>
        <v>0</v>
      </c>
      <c r="BJ130" s="17" t="s">
        <v>83</v>
      </c>
      <c r="BK130" s="161">
        <f t="shared" si="9"/>
        <v>0</v>
      </c>
      <c r="BL130" s="17" t="s">
        <v>161</v>
      </c>
      <c r="BM130" s="160" t="s">
        <v>232</v>
      </c>
    </row>
    <row r="131" spans="1:65" s="2" customFormat="1" ht="16.5" customHeight="1">
      <c r="A131" s="32"/>
      <c r="B131" s="148"/>
      <c r="C131" s="149" t="s">
        <v>193</v>
      </c>
      <c r="D131" s="149" t="s">
        <v>156</v>
      </c>
      <c r="E131" s="150" t="s">
        <v>633</v>
      </c>
      <c r="F131" s="151" t="s">
        <v>634</v>
      </c>
      <c r="G131" s="152" t="s">
        <v>494</v>
      </c>
      <c r="H131" s="153">
        <v>270</v>
      </c>
      <c r="I131" s="154"/>
      <c r="J131" s="155">
        <f t="shared" si="0"/>
        <v>0</v>
      </c>
      <c r="K131" s="151" t="s">
        <v>227</v>
      </c>
      <c r="L131" s="33"/>
      <c r="M131" s="156" t="s">
        <v>1</v>
      </c>
      <c r="N131" s="157" t="s">
        <v>40</v>
      </c>
      <c r="O131" s="58"/>
      <c r="P131" s="158">
        <f t="shared" si="1"/>
        <v>0</v>
      </c>
      <c r="Q131" s="158">
        <v>0</v>
      </c>
      <c r="R131" s="158">
        <f t="shared" si="2"/>
        <v>0</v>
      </c>
      <c r="S131" s="158">
        <v>0</v>
      </c>
      <c r="T131" s="159">
        <f t="shared" si="3"/>
        <v>0</v>
      </c>
      <c r="U131" s="32"/>
      <c r="V131" s="32"/>
      <c r="W131" s="32"/>
      <c r="X131" s="32"/>
      <c r="Y131" s="32"/>
      <c r="Z131" s="32"/>
      <c r="AA131" s="32"/>
      <c r="AB131" s="32"/>
      <c r="AC131" s="32"/>
      <c r="AD131" s="32"/>
      <c r="AE131" s="32"/>
      <c r="AR131" s="160" t="s">
        <v>161</v>
      </c>
      <c r="AT131" s="160" t="s">
        <v>156</v>
      </c>
      <c r="AU131" s="160" t="s">
        <v>83</v>
      </c>
      <c r="AY131" s="17" t="s">
        <v>153</v>
      </c>
      <c r="BE131" s="161">
        <f t="shared" si="4"/>
        <v>0</v>
      </c>
      <c r="BF131" s="161">
        <f t="shared" si="5"/>
        <v>0</v>
      </c>
      <c r="BG131" s="161">
        <f t="shared" si="6"/>
        <v>0</v>
      </c>
      <c r="BH131" s="161">
        <f t="shared" si="7"/>
        <v>0</v>
      </c>
      <c r="BI131" s="161">
        <f t="shared" si="8"/>
        <v>0</v>
      </c>
      <c r="BJ131" s="17" t="s">
        <v>83</v>
      </c>
      <c r="BK131" s="161">
        <f t="shared" si="9"/>
        <v>0</v>
      </c>
      <c r="BL131" s="17" t="s">
        <v>161</v>
      </c>
      <c r="BM131" s="160" t="s">
        <v>244</v>
      </c>
    </row>
    <row r="132" spans="1:65" s="2" customFormat="1" ht="16.5" customHeight="1">
      <c r="A132" s="32"/>
      <c r="B132" s="148"/>
      <c r="C132" s="149" t="s">
        <v>174</v>
      </c>
      <c r="D132" s="149" t="s">
        <v>156</v>
      </c>
      <c r="E132" s="150" t="s">
        <v>635</v>
      </c>
      <c r="F132" s="151" t="s">
        <v>636</v>
      </c>
      <c r="G132" s="152" t="s">
        <v>494</v>
      </c>
      <c r="H132" s="153">
        <v>270</v>
      </c>
      <c r="I132" s="154"/>
      <c r="J132" s="155">
        <f t="shared" si="0"/>
        <v>0</v>
      </c>
      <c r="K132" s="151" t="s">
        <v>227</v>
      </c>
      <c r="L132" s="33"/>
      <c r="M132" s="156" t="s">
        <v>1</v>
      </c>
      <c r="N132" s="157" t="s">
        <v>40</v>
      </c>
      <c r="O132" s="58"/>
      <c r="P132" s="158">
        <f t="shared" si="1"/>
        <v>0</v>
      </c>
      <c r="Q132" s="158">
        <v>0</v>
      </c>
      <c r="R132" s="158">
        <f t="shared" si="2"/>
        <v>0</v>
      </c>
      <c r="S132" s="158">
        <v>0</v>
      </c>
      <c r="T132" s="159">
        <f t="shared" si="3"/>
        <v>0</v>
      </c>
      <c r="U132" s="32"/>
      <c r="V132" s="32"/>
      <c r="W132" s="32"/>
      <c r="X132" s="32"/>
      <c r="Y132" s="32"/>
      <c r="Z132" s="32"/>
      <c r="AA132" s="32"/>
      <c r="AB132" s="32"/>
      <c r="AC132" s="32"/>
      <c r="AD132" s="32"/>
      <c r="AE132" s="32"/>
      <c r="AR132" s="160" t="s">
        <v>161</v>
      </c>
      <c r="AT132" s="160" t="s">
        <v>156</v>
      </c>
      <c r="AU132" s="160" t="s">
        <v>83</v>
      </c>
      <c r="AY132" s="17" t="s">
        <v>153</v>
      </c>
      <c r="BE132" s="161">
        <f t="shared" si="4"/>
        <v>0</v>
      </c>
      <c r="BF132" s="161">
        <f t="shared" si="5"/>
        <v>0</v>
      </c>
      <c r="BG132" s="161">
        <f t="shared" si="6"/>
        <v>0</v>
      </c>
      <c r="BH132" s="161">
        <f t="shared" si="7"/>
        <v>0</v>
      </c>
      <c r="BI132" s="161">
        <f t="shared" si="8"/>
        <v>0</v>
      </c>
      <c r="BJ132" s="17" t="s">
        <v>83</v>
      </c>
      <c r="BK132" s="161">
        <f t="shared" si="9"/>
        <v>0</v>
      </c>
      <c r="BL132" s="17" t="s">
        <v>161</v>
      </c>
      <c r="BM132" s="160" t="s">
        <v>253</v>
      </c>
    </row>
    <row r="133" spans="1:65" s="2" customFormat="1" ht="16.5" customHeight="1">
      <c r="A133" s="32"/>
      <c r="B133" s="148"/>
      <c r="C133" s="149" t="s">
        <v>203</v>
      </c>
      <c r="D133" s="149" t="s">
        <v>156</v>
      </c>
      <c r="E133" s="150" t="s">
        <v>637</v>
      </c>
      <c r="F133" s="151" t="s">
        <v>638</v>
      </c>
      <c r="G133" s="152" t="s">
        <v>494</v>
      </c>
      <c r="H133" s="153">
        <v>270</v>
      </c>
      <c r="I133" s="154"/>
      <c r="J133" s="155">
        <f t="shared" si="0"/>
        <v>0</v>
      </c>
      <c r="K133" s="151" t="s">
        <v>227</v>
      </c>
      <c r="L133" s="33"/>
      <c r="M133" s="156" t="s">
        <v>1</v>
      </c>
      <c r="N133" s="157" t="s">
        <v>40</v>
      </c>
      <c r="O133" s="58"/>
      <c r="P133" s="158">
        <f t="shared" si="1"/>
        <v>0</v>
      </c>
      <c r="Q133" s="158">
        <v>0</v>
      </c>
      <c r="R133" s="158">
        <f t="shared" si="2"/>
        <v>0</v>
      </c>
      <c r="S133" s="158">
        <v>0</v>
      </c>
      <c r="T133" s="159">
        <f t="shared" si="3"/>
        <v>0</v>
      </c>
      <c r="U133" s="32"/>
      <c r="V133" s="32"/>
      <c r="W133" s="32"/>
      <c r="X133" s="32"/>
      <c r="Y133" s="32"/>
      <c r="Z133" s="32"/>
      <c r="AA133" s="32"/>
      <c r="AB133" s="32"/>
      <c r="AC133" s="32"/>
      <c r="AD133" s="32"/>
      <c r="AE133" s="32"/>
      <c r="AR133" s="160" t="s">
        <v>161</v>
      </c>
      <c r="AT133" s="160" t="s">
        <v>156</v>
      </c>
      <c r="AU133" s="160" t="s">
        <v>83</v>
      </c>
      <c r="AY133" s="17" t="s">
        <v>153</v>
      </c>
      <c r="BE133" s="161">
        <f t="shared" si="4"/>
        <v>0</v>
      </c>
      <c r="BF133" s="161">
        <f t="shared" si="5"/>
        <v>0</v>
      </c>
      <c r="BG133" s="161">
        <f t="shared" si="6"/>
        <v>0</v>
      </c>
      <c r="BH133" s="161">
        <f t="shared" si="7"/>
        <v>0</v>
      </c>
      <c r="BI133" s="161">
        <f t="shared" si="8"/>
        <v>0</v>
      </c>
      <c r="BJ133" s="17" t="s">
        <v>83</v>
      </c>
      <c r="BK133" s="161">
        <f t="shared" si="9"/>
        <v>0</v>
      </c>
      <c r="BL133" s="17" t="s">
        <v>161</v>
      </c>
      <c r="BM133" s="160" t="s">
        <v>264</v>
      </c>
    </row>
    <row r="134" spans="1:65" s="2" customFormat="1" ht="16.5" customHeight="1">
      <c r="A134" s="32"/>
      <c r="B134" s="148"/>
      <c r="C134" s="149" t="s">
        <v>211</v>
      </c>
      <c r="D134" s="149" t="s">
        <v>156</v>
      </c>
      <c r="E134" s="150" t="s">
        <v>639</v>
      </c>
      <c r="F134" s="151" t="s">
        <v>640</v>
      </c>
      <c r="G134" s="152" t="s">
        <v>494</v>
      </c>
      <c r="H134" s="153">
        <v>0</v>
      </c>
      <c r="I134" s="154"/>
      <c r="J134" s="155">
        <f t="shared" si="0"/>
        <v>0</v>
      </c>
      <c r="K134" s="151" t="s">
        <v>227</v>
      </c>
      <c r="L134" s="33"/>
      <c r="M134" s="156" t="s">
        <v>1</v>
      </c>
      <c r="N134" s="157" t="s">
        <v>40</v>
      </c>
      <c r="O134" s="58"/>
      <c r="P134" s="158">
        <f t="shared" si="1"/>
        <v>0</v>
      </c>
      <c r="Q134" s="158">
        <v>0</v>
      </c>
      <c r="R134" s="158">
        <f t="shared" si="2"/>
        <v>0</v>
      </c>
      <c r="S134" s="158">
        <v>0</v>
      </c>
      <c r="T134" s="159">
        <f t="shared" si="3"/>
        <v>0</v>
      </c>
      <c r="U134" s="32"/>
      <c r="V134" s="32"/>
      <c r="W134" s="32"/>
      <c r="X134" s="32"/>
      <c r="Y134" s="32"/>
      <c r="Z134" s="32"/>
      <c r="AA134" s="32"/>
      <c r="AB134" s="32"/>
      <c r="AC134" s="32"/>
      <c r="AD134" s="32"/>
      <c r="AE134" s="32"/>
      <c r="AR134" s="160" t="s">
        <v>161</v>
      </c>
      <c r="AT134" s="160" t="s">
        <v>156</v>
      </c>
      <c r="AU134" s="160" t="s">
        <v>83</v>
      </c>
      <c r="AY134" s="17" t="s">
        <v>153</v>
      </c>
      <c r="BE134" s="161">
        <f t="shared" si="4"/>
        <v>0</v>
      </c>
      <c r="BF134" s="161">
        <f t="shared" si="5"/>
        <v>0</v>
      </c>
      <c r="BG134" s="161">
        <f t="shared" si="6"/>
        <v>0</v>
      </c>
      <c r="BH134" s="161">
        <f t="shared" si="7"/>
        <v>0</v>
      </c>
      <c r="BI134" s="161">
        <f t="shared" si="8"/>
        <v>0</v>
      </c>
      <c r="BJ134" s="17" t="s">
        <v>83</v>
      </c>
      <c r="BK134" s="161">
        <f t="shared" si="9"/>
        <v>0</v>
      </c>
      <c r="BL134" s="17" t="s">
        <v>161</v>
      </c>
      <c r="BM134" s="160" t="s">
        <v>276</v>
      </c>
    </row>
    <row r="135" spans="1:65" s="2" customFormat="1" ht="16.5" customHeight="1">
      <c r="A135" s="32"/>
      <c r="B135" s="148"/>
      <c r="C135" s="149" t="s">
        <v>216</v>
      </c>
      <c r="D135" s="149" t="s">
        <v>156</v>
      </c>
      <c r="E135" s="150" t="s">
        <v>641</v>
      </c>
      <c r="F135" s="151" t="s">
        <v>642</v>
      </c>
      <c r="G135" s="152" t="s">
        <v>494</v>
      </c>
      <c r="H135" s="153">
        <v>0</v>
      </c>
      <c r="I135" s="154"/>
      <c r="J135" s="155">
        <f t="shared" si="0"/>
        <v>0</v>
      </c>
      <c r="K135" s="151" t="s">
        <v>227</v>
      </c>
      <c r="L135" s="33"/>
      <c r="M135" s="156" t="s">
        <v>1</v>
      </c>
      <c r="N135" s="157" t="s">
        <v>40</v>
      </c>
      <c r="O135" s="58"/>
      <c r="P135" s="158">
        <f t="shared" si="1"/>
        <v>0</v>
      </c>
      <c r="Q135" s="158">
        <v>0</v>
      </c>
      <c r="R135" s="158">
        <f t="shared" si="2"/>
        <v>0</v>
      </c>
      <c r="S135" s="158">
        <v>0</v>
      </c>
      <c r="T135" s="159">
        <f t="shared" si="3"/>
        <v>0</v>
      </c>
      <c r="U135" s="32"/>
      <c r="V135" s="32"/>
      <c r="W135" s="32"/>
      <c r="X135" s="32"/>
      <c r="Y135" s="32"/>
      <c r="Z135" s="32"/>
      <c r="AA135" s="32"/>
      <c r="AB135" s="32"/>
      <c r="AC135" s="32"/>
      <c r="AD135" s="32"/>
      <c r="AE135" s="32"/>
      <c r="AR135" s="160" t="s">
        <v>161</v>
      </c>
      <c r="AT135" s="160" t="s">
        <v>156</v>
      </c>
      <c r="AU135" s="160" t="s">
        <v>83</v>
      </c>
      <c r="AY135" s="17" t="s">
        <v>153</v>
      </c>
      <c r="BE135" s="161">
        <f t="shared" si="4"/>
        <v>0</v>
      </c>
      <c r="BF135" s="161">
        <f t="shared" si="5"/>
        <v>0</v>
      </c>
      <c r="BG135" s="161">
        <f t="shared" si="6"/>
        <v>0</v>
      </c>
      <c r="BH135" s="161">
        <f t="shared" si="7"/>
        <v>0</v>
      </c>
      <c r="BI135" s="161">
        <f t="shared" si="8"/>
        <v>0</v>
      </c>
      <c r="BJ135" s="17" t="s">
        <v>83</v>
      </c>
      <c r="BK135" s="161">
        <f t="shared" si="9"/>
        <v>0</v>
      </c>
      <c r="BL135" s="17" t="s">
        <v>161</v>
      </c>
      <c r="BM135" s="160" t="s">
        <v>287</v>
      </c>
    </row>
    <row r="136" spans="1:65" s="2" customFormat="1" ht="21.75" customHeight="1">
      <c r="A136" s="32"/>
      <c r="B136" s="148"/>
      <c r="C136" s="149" t="s">
        <v>224</v>
      </c>
      <c r="D136" s="149" t="s">
        <v>156</v>
      </c>
      <c r="E136" s="150" t="s">
        <v>643</v>
      </c>
      <c r="F136" s="151" t="s">
        <v>644</v>
      </c>
      <c r="G136" s="152" t="s">
        <v>479</v>
      </c>
      <c r="H136" s="153">
        <v>140</v>
      </c>
      <c r="I136" s="154"/>
      <c r="J136" s="155">
        <f t="shared" si="0"/>
        <v>0</v>
      </c>
      <c r="K136" s="151" t="s">
        <v>227</v>
      </c>
      <c r="L136" s="33"/>
      <c r="M136" s="156" t="s">
        <v>1</v>
      </c>
      <c r="N136" s="157" t="s">
        <v>40</v>
      </c>
      <c r="O136" s="58"/>
      <c r="P136" s="158">
        <f t="shared" si="1"/>
        <v>0</v>
      </c>
      <c r="Q136" s="158">
        <v>0</v>
      </c>
      <c r="R136" s="158">
        <f t="shared" si="2"/>
        <v>0</v>
      </c>
      <c r="S136" s="158">
        <v>0</v>
      </c>
      <c r="T136" s="159">
        <f t="shared" si="3"/>
        <v>0</v>
      </c>
      <c r="U136" s="32"/>
      <c r="V136" s="32"/>
      <c r="W136" s="32"/>
      <c r="X136" s="32"/>
      <c r="Y136" s="32"/>
      <c r="Z136" s="32"/>
      <c r="AA136" s="32"/>
      <c r="AB136" s="32"/>
      <c r="AC136" s="32"/>
      <c r="AD136" s="32"/>
      <c r="AE136" s="32"/>
      <c r="AR136" s="160" t="s">
        <v>161</v>
      </c>
      <c r="AT136" s="160" t="s">
        <v>156</v>
      </c>
      <c r="AU136" s="160" t="s">
        <v>83</v>
      </c>
      <c r="AY136" s="17" t="s">
        <v>153</v>
      </c>
      <c r="BE136" s="161">
        <f t="shared" si="4"/>
        <v>0</v>
      </c>
      <c r="BF136" s="161">
        <f t="shared" si="5"/>
        <v>0</v>
      </c>
      <c r="BG136" s="161">
        <f t="shared" si="6"/>
        <v>0</v>
      </c>
      <c r="BH136" s="161">
        <f t="shared" si="7"/>
        <v>0</v>
      </c>
      <c r="BI136" s="161">
        <f t="shared" si="8"/>
        <v>0</v>
      </c>
      <c r="BJ136" s="17" t="s">
        <v>83</v>
      </c>
      <c r="BK136" s="161">
        <f t="shared" si="9"/>
        <v>0</v>
      </c>
      <c r="BL136" s="17" t="s">
        <v>161</v>
      </c>
      <c r="BM136" s="160" t="s">
        <v>299</v>
      </c>
    </row>
    <row r="137" spans="1:65" s="2" customFormat="1" ht="16.5" customHeight="1">
      <c r="A137" s="32"/>
      <c r="B137" s="148"/>
      <c r="C137" s="149" t="s">
        <v>232</v>
      </c>
      <c r="D137" s="149" t="s">
        <v>156</v>
      </c>
      <c r="E137" s="150" t="s">
        <v>645</v>
      </c>
      <c r="F137" s="151" t="s">
        <v>646</v>
      </c>
      <c r="G137" s="152" t="s">
        <v>159</v>
      </c>
      <c r="H137" s="153">
        <v>0.2</v>
      </c>
      <c r="I137" s="154"/>
      <c r="J137" s="155">
        <f t="shared" si="0"/>
        <v>0</v>
      </c>
      <c r="K137" s="151" t="s">
        <v>227</v>
      </c>
      <c r="L137" s="33"/>
      <c r="M137" s="156" t="s">
        <v>1</v>
      </c>
      <c r="N137" s="157" t="s">
        <v>40</v>
      </c>
      <c r="O137" s="58"/>
      <c r="P137" s="158">
        <f t="shared" si="1"/>
        <v>0</v>
      </c>
      <c r="Q137" s="158">
        <v>0</v>
      </c>
      <c r="R137" s="158">
        <f t="shared" si="2"/>
        <v>0</v>
      </c>
      <c r="S137" s="158">
        <v>0</v>
      </c>
      <c r="T137" s="159">
        <f t="shared" si="3"/>
        <v>0</v>
      </c>
      <c r="U137" s="32"/>
      <c r="V137" s="32"/>
      <c r="W137" s="32"/>
      <c r="X137" s="32"/>
      <c r="Y137" s="32"/>
      <c r="Z137" s="32"/>
      <c r="AA137" s="32"/>
      <c r="AB137" s="32"/>
      <c r="AC137" s="32"/>
      <c r="AD137" s="32"/>
      <c r="AE137" s="32"/>
      <c r="AR137" s="160" t="s">
        <v>161</v>
      </c>
      <c r="AT137" s="160" t="s">
        <v>156</v>
      </c>
      <c r="AU137" s="160" t="s">
        <v>83</v>
      </c>
      <c r="AY137" s="17" t="s">
        <v>153</v>
      </c>
      <c r="BE137" s="161">
        <f t="shared" si="4"/>
        <v>0</v>
      </c>
      <c r="BF137" s="161">
        <f t="shared" si="5"/>
        <v>0</v>
      </c>
      <c r="BG137" s="161">
        <f t="shared" si="6"/>
        <v>0</v>
      </c>
      <c r="BH137" s="161">
        <f t="shared" si="7"/>
        <v>0</v>
      </c>
      <c r="BI137" s="161">
        <f t="shared" si="8"/>
        <v>0</v>
      </c>
      <c r="BJ137" s="17" t="s">
        <v>83</v>
      </c>
      <c r="BK137" s="161">
        <f t="shared" si="9"/>
        <v>0</v>
      </c>
      <c r="BL137" s="17" t="s">
        <v>161</v>
      </c>
      <c r="BM137" s="160" t="s">
        <v>309</v>
      </c>
    </row>
    <row r="138" spans="1:65" s="2" customFormat="1" ht="16.5" customHeight="1">
      <c r="A138" s="32"/>
      <c r="B138" s="148"/>
      <c r="C138" s="149" t="s">
        <v>8</v>
      </c>
      <c r="D138" s="149" t="s">
        <v>156</v>
      </c>
      <c r="E138" s="150" t="s">
        <v>647</v>
      </c>
      <c r="F138" s="151" t="s">
        <v>100</v>
      </c>
      <c r="G138" s="152" t="s">
        <v>479</v>
      </c>
      <c r="H138" s="153">
        <v>3</v>
      </c>
      <c r="I138" s="154"/>
      <c r="J138" s="155">
        <f t="shared" si="0"/>
        <v>0</v>
      </c>
      <c r="K138" s="151" t="s">
        <v>227</v>
      </c>
      <c r="L138" s="33"/>
      <c r="M138" s="156" t="s">
        <v>1</v>
      </c>
      <c r="N138" s="157" t="s">
        <v>40</v>
      </c>
      <c r="O138" s="58"/>
      <c r="P138" s="158">
        <f t="shared" si="1"/>
        <v>0</v>
      </c>
      <c r="Q138" s="158">
        <v>0</v>
      </c>
      <c r="R138" s="158">
        <f t="shared" si="2"/>
        <v>0</v>
      </c>
      <c r="S138" s="158">
        <v>0</v>
      </c>
      <c r="T138" s="159">
        <f t="shared" si="3"/>
        <v>0</v>
      </c>
      <c r="U138" s="32"/>
      <c r="V138" s="32"/>
      <c r="W138" s="32"/>
      <c r="X138" s="32"/>
      <c r="Y138" s="32"/>
      <c r="Z138" s="32"/>
      <c r="AA138" s="32"/>
      <c r="AB138" s="32"/>
      <c r="AC138" s="32"/>
      <c r="AD138" s="32"/>
      <c r="AE138" s="32"/>
      <c r="AR138" s="160" t="s">
        <v>161</v>
      </c>
      <c r="AT138" s="160" t="s">
        <v>156</v>
      </c>
      <c r="AU138" s="160" t="s">
        <v>83</v>
      </c>
      <c r="AY138" s="17" t="s">
        <v>153</v>
      </c>
      <c r="BE138" s="161">
        <f t="shared" si="4"/>
        <v>0</v>
      </c>
      <c r="BF138" s="161">
        <f t="shared" si="5"/>
        <v>0</v>
      </c>
      <c r="BG138" s="161">
        <f t="shared" si="6"/>
        <v>0</v>
      </c>
      <c r="BH138" s="161">
        <f t="shared" si="7"/>
        <v>0</v>
      </c>
      <c r="BI138" s="161">
        <f t="shared" si="8"/>
        <v>0</v>
      </c>
      <c r="BJ138" s="17" t="s">
        <v>83</v>
      </c>
      <c r="BK138" s="161">
        <f t="shared" si="9"/>
        <v>0</v>
      </c>
      <c r="BL138" s="17" t="s">
        <v>161</v>
      </c>
      <c r="BM138" s="160" t="s">
        <v>319</v>
      </c>
    </row>
    <row r="139" spans="1:65" s="2" customFormat="1" ht="16.5" customHeight="1">
      <c r="A139" s="32"/>
      <c r="B139" s="148"/>
      <c r="C139" s="149" t="s">
        <v>244</v>
      </c>
      <c r="D139" s="149" t="s">
        <v>156</v>
      </c>
      <c r="E139" s="150" t="s">
        <v>648</v>
      </c>
      <c r="F139" s="151" t="s">
        <v>649</v>
      </c>
      <c r="G139" s="152" t="s">
        <v>479</v>
      </c>
      <c r="H139" s="153">
        <v>24</v>
      </c>
      <c r="I139" s="154"/>
      <c r="J139" s="155">
        <f t="shared" si="0"/>
        <v>0</v>
      </c>
      <c r="K139" s="151" t="s">
        <v>227</v>
      </c>
      <c r="L139" s="33"/>
      <c r="M139" s="156" t="s">
        <v>1</v>
      </c>
      <c r="N139" s="157" t="s">
        <v>40</v>
      </c>
      <c r="O139" s="58"/>
      <c r="P139" s="158">
        <f t="shared" si="1"/>
        <v>0</v>
      </c>
      <c r="Q139" s="158">
        <v>0</v>
      </c>
      <c r="R139" s="158">
        <f t="shared" si="2"/>
        <v>0</v>
      </c>
      <c r="S139" s="158">
        <v>0</v>
      </c>
      <c r="T139" s="159">
        <f t="shared" si="3"/>
        <v>0</v>
      </c>
      <c r="U139" s="32"/>
      <c r="V139" s="32"/>
      <c r="W139" s="32"/>
      <c r="X139" s="32"/>
      <c r="Y139" s="32"/>
      <c r="Z139" s="32"/>
      <c r="AA139" s="32"/>
      <c r="AB139" s="32"/>
      <c r="AC139" s="32"/>
      <c r="AD139" s="32"/>
      <c r="AE139" s="32"/>
      <c r="AR139" s="160" t="s">
        <v>161</v>
      </c>
      <c r="AT139" s="160" t="s">
        <v>156</v>
      </c>
      <c r="AU139" s="160" t="s">
        <v>83</v>
      </c>
      <c r="AY139" s="17" t="s">
        <v>153</v>
      </c>
      <c r="BE139" s="161">
        <f t="shared" si="4"/>
        <v>0</v>
      </c>
      <c r="BF139" s="161">
        <f t="shared" si="5"/>
        <v>0</v>
      </c>
      <c r="BG139" s="161">
        <f t="shared" si="6"/>
        <v>0</v>
      </c>
      <c r="BH139" s="161">
        <f t="shared" si="7"/>
        <v>0</v>
      </c>
      <c r="BI139" s="161">
        <f t="shared" si="8"/>
        <v>0</v>
      </c>
      <c r="BJ139" s="17" t="s">
        <v>83</v>
      </c>
      <c r="BK139" s="161">
        <f t="shared" si="9"/>
        <v>0</v>
      </c>
      <c r="BL139" s="17" t="s">
        <v>161</v>
      </c>
      <c r="BM139" s="160" t="s">
        <v>330</v>
      </c>
    </row>
    <row r="140" spans="1:65" s="2" customFormat="1" ht="16.5" customHeight="1">
      <c r="A140" s="32"/>
      <c r="B140" s="148"/>
      <c r="C140" s="149" t="s">
        <v>249</v>
      </c>
      <c r="D140" s="149" t="s">
        <v>156</v>
      </c>
      <c r="E140" s="150" t="s">
        <v>650</v>
      </c>
      <c r="F140" s="151" t="s">
        <v>651</v>
      </c>
      <c r="G140" s="152" t="s">
        <v>479</v>
      </c>
      <c r="H140" s="153">
        <v>24</v>
      </c>
      <c r="I140" s="154"/>
      <c r="J140" s="155">
        <f t="shared" si="0"/>
        <v>0</v>
      </c>
      <c r="K140" s="151" t="s">
        <v>227</v>
      </c>
      <c r="L140" s="33"/>
      <c r="M140" s="156" t="s">
        <v>1</v>
      </c>
      <c r="N140" s="157" t="s">
        <v>40</v>
      </c>
      <c r="O140" s="58"/>
      <c r="P140" s="158">
        <f t="shared" si="1"/>
        <v>0</v>
      </c>
      <c r="Q140" s="158">
        <v>0</v>
      </c>
      <c r="R140" s="158">
        <f t="shared" si="2"/>
        <v>0</v>
      </c>
      <c r="S140" s="158">
        <v>0</v>
      </c>
      <c r="T140" s="159">
        <f t="shared" si="3"/>
        <v>0</v>
      </c>
      <c r="U140" s="32"/>
      <c r="V140" s="32"/>
      <c r="W140" s="32"/>
      <c r="X140" s="32"/>
      <c r="Y140" s="32"/>
      <c r="Z140" s="32"/>
      <c r="AA140" s="32"/>
      <c r="AB140" s="32"/>
      <c r="AC140" s="32"/>
      <c r="AD140" s="32"/>
      <c r="AE140" s="32"/>
      <c r="AR140" s="160" t="s">
        <v>161</v>
      </c>
      <c r="AT140" s="160" t="s">
        <v>156</v>
      </c>
      <c r="AU140" s="160" t="s">
        <v>83</v>
      </c>
      <c r="AY140" s="17" t="s">
        <v>153</v>
      </c>
      <c r="BE140" s="161">
        <f t="shared" si="4"/>
        <v>0</v>
      </c>
      <c r="BF140" s="161">
        <f t="shared" si="5"/>
        <v>0</v>
      </c>
      <c r="BG140" s="161">
        <f t="shared" si="6"/>
        <v>0</v>
      </c>
      <c r="BH140" s="161">
        <f t="shared" si="7"/>
        <v>0</v>
      </c>
      <c r="BI140" s="161">
        <f t="shared" si="8"/>
        <v>0</v>
      </c>
      <c r="BJ140" s="17" t="s">
        <v>83</v>
      </c>
      <c r="BK140" s="161">
        <f t="shared" si="9"/>
        <v>0</v>
      </c>
      <c r="BL140" s="17" t="s">
        <v>161</v>
      </c>
      <c r="BM140" s="160" t="s">
        <v>344</v>
      </c>
    </row>
    <row r="141" spans="1:65" s="2" customFormat="1" ht="16.5" customHeight="1">
      <c r="A141" s="32"/>
      <c r="B141" s="148"/>
      <c r="C141" s="149" t="s">
        <v>253</v>
      </c>
      <c r="D141" s="149" t="s">
        <v>156</v>
      </c>
      <c r="E141" s="150" t="s">
        <v>652</v>
      </c>
      <c r="F141" s="151" t="s">
        <v>653</v>
      </c>
      <c r="G141" s="152" t="s">
        <v>479</v>
      </c>
      <c r="H141" s="153">
        <v>12</v>
      </c>
      <c r="I141" s="154"/>
      <c r="J141" s="155">
        <f t="shared" si="0"/>
        <v>0</v>
      </c>
      <c r="K141" s="151" t="s">
        <v>227</v>
      </c>
      <c r="L141" s="33"/>
      <c r="M141" s="156" t="s">
        <v>1</v>
      </c>
      <c r="N141" s="157" t="s">
        <v>40</v>
      </c>
      <c r="O141" s="58"/>
      <c r="P141" s="158">
        <f t="shared" si="1"/>
        <v>0</v>
      </c>
      <c r="Q141" s="158">
        <v>0</v>
      </c>
      <c r="R141" s="158">
        <f t="shared" si="2"/>
        <v>0</v>
      </c>
      <c r="S141" s="158">
        <v>0</v>
      </c>
      <c r="T141" s="159">
        <f t="shared" si="3"/>
        <v>0</v>
      </c>
      <c r="U141" s="32"/>
      <c r="V141" s="32"/>
      <c r="W141" s="32"/>
      <c r="X141" s="32"/>
      <c r="Y141" s="32"/>
      <c r="Z141" s="32"/>
      <c r="AA141" s="32"/>
      <c r="AB141" s="32"/>
      <c r="AC141" s="32"/>
      <c r="AD141" s="32"/>
      <c r="AE141" s="32"/>
      <c r="AR141" s="160" t="s">
        <v>161</v>
      </c>
      <c r="AT141" s="160" t="s">
        <v>156</v>
      </c>
      <c r="AU141" s="160" t="s">
        <v>83</v>
      </c>
      <c r="AY141" s="17" t="s">
        <v>153</v>
      </c>
      <c r="BE141" s="161">
        <f t="shared" si="4"/>
        <v>0</v>
      </c>
      <c r="BF141" s="161">
        <f t="shared" si="5"/>
        <v>0</v>
      </c>
      <c r="BG141" s="161">
        <f t="shared" si="6"/>
        <v>0</v>
      </c>
      <c r="BH141" s="161">
        <f t="shared" si="7"/>
        <v>0</v>
      </c>
      <c r="BI141" s="161">
        <f t="shared" si="8"/>
        <v>0</v>
      </c>
      <c r="BJ141" s="17" t="s">
        <v>83</v>
      </c>
      <c r="BK141" s="161">
        <f t="shared" si="9"/>
        <v>0</v>
      </c>
      <c r="BL141" s="17" t="s">
        <v>161</v>
      </c>
      <c r="BM141" s="160" t="s">
        <v>352</v>
      </c>
    </row>
    <row r="142" spans="1:65" s="2" customFormat="1" ht="16.5" customHeight="1">
      <c r="A142" s="32"/>
      <c r="B142" s="148"/>
      <c r="C142" s="149" t="s">
        <v>258</v>
      </c>
      <c r="D142" s="149" t="s">
        <v>156</v>
      </c>
      <c r="E142" s="150" t="s">
        <v>654</v>
      </c>
      <c r="F142" s="151" t="s">
        <v>655</v>
      </c>
      <c r="G142" s="152" t="s">
        <v>602</v>
      </c>
      <c r="H142" s="153">
        <v>8</v>
      </c>
      <c r="I142" s="154"/>
      <c r="J142" s="155">
        <f t="shared" si="0"/>
        <v>0</v>
      </c>
      <c r="K142" s="151" t="s">
        <v>227</v>
      </c>
      <c r="L142" s="33"/>
      <c r="M142" s="156" t="s">
        <v>1</v>
      </c>
      <c r="N142" s="157" t="s">
        <v>40</v>
      </c>
      <c r="O142" s="58"/>
      <c r="P142" s="158">
        <f t="shared" si="1"/>
        <v>0</v>
      </c>
      <c r="Q142" s="158">
        <v>0</v>
      </c>
      <c r="R142" s="158">
        <f t="shared" si="2"/>
        <v>0</v>
      </c>
      <c r="S142" s="158">
        <v>0</v>
      </c>
      <c r="T142" s="159">
        <f t="shared" si="3"/>
        <v>0</v>
      </c>
      <c r="U142" s="32"/>
      <c r="V142" s="32"/>
      <c r="W142" s="32"/>
      <c r="X142" s="32"/>
      <c r="Y142" s="32"/>
      <c r="Z142" s="32"/>
      <c r="AA142" s="32"/>
      <c r="AB142" s="32"/>
      <c r="AC142" s="32"/>
      <c r="AD142" s="32"/>
      <c r="AE142" s="32"/>
      <c r="AR142" s="160" t="s">
        <v>161</v>
      </c>
      <c r="AT142" s="160" t="s">
        <v>156</v>
      </c>
      <c r="AU142" s="160" t="s">
        <v>83</v>
      </c>
      <c r="AY142" s="17" t="s">
        <v>153</v>
      </c>
      <c r="BE142" s="161">
        <f t="shared" si="4"/>
        <v>0</v>
      </c>
      <c r="BF142" s="161">
        <f t="shared" si="5"/>
        <v>0</v>
      </c>
      <c r="BG142" s="161">
        <f t="shared" si="6"/>
        <v>0</v>
      </c>
      <c r="BH142" s="161">
        <f t="shared" si="7"/>
        <v>0</v>
      </c>
      <c r="BI142" s="161">
        <f t="shared" si="8"/>
        <v>0</v>
      </c>
      <c r="BJ142" s="17" t="s">
        <v>83</v>
      </c>
      <c r="BK142" s="161">
        <f t="shared" si="9"/>
        <v>0</v>
      </c>
      <c r="BL142" s="17" t="s">
        <v>161</v>
      </c>
      <c r="BM142" s="160" t="s">
        <v>360</v>
      </c>
    </row>
    <row r="143" spans="1:65" s="2" customFormat="1" ht="16.5" customHeight="1">
      <c r="A143" s="32"/>
      <c r="B143" s="148"/>
      <c r="C143" s="149" t="s">
        <v>264</v>
      </c>
      <c r="D143" s="149" t="s">
        <v>156</v>
      </c>
      <c r="E143" s="150" t="s">
        <v>656</v>
      </c>
      <c r="F143" s="151" t="s">
        <v>657</v>
      </c>
      <c r="G143" s="152" t="s">
        <v>479</v>
      </c>
      <c r="H143" s="153">
        <v>16</v>
      </c>
      <c r="I143" s="154"/>
      <c r="J143" s="155">
        <f t="shared" si="0"/>
        <v>0</v>
      </c>
      <c r="K143" s="151" t="s">
        <v>227</v>
      </c>
      <c r="L143" s="33"/>
      <c r="M143" s="156" t="s">
        <v>1</v>
      </c>
      <c r="N143" s="157" t="s">
        <v>40</v>
      </c>
      <c r="O143" s="58"/>
      <c r="P143" s="158">
        <f t="shared" si="1"/>
        <v>0</v>
      </c>
      <c r="Q143" s="158">
        <v>0</v>
      </c>
      <c r="R143" s="158">
        <f t="shared" si="2"/>
        <v>0</v>
      </c>
      <c r="S143" s="158">
        <v>0</v>
      </c>
      <c r="T143" s="159">
        <f t="shared" si="3"/>
        <v>0</v>
      </c>
      <c r="U143" s="32"/>
      <c r="V143" s="32"/>
      <c r="W143" s="32"/>
      <c r="X143" s="32"/>
      <c r="Y143" s="32"/>
      <c r="Z143" s="32"/>
      <c r="AA143" s="32"/>
      <c r="AB143" s="32"/>
      <c r="AC143" s="32"/>
      <c r="AD143" s="32"/>
      <c r="AE143" s="32"/>
      <c r="AR143" s="160" t="s">
        <v>161</v>
      </c>
      <c r="AT143" s="160" t="s">
        <v>156</v>
      </c>
      <c r="AU143" s="160" t="s">
        <v>83</v>
      </c>
      <c r="AY143" s="17" t="s">
        <v>153</v>
      </c>
      <c r="BE143" s="161">
        <f t="shared" si="4"/>
        <v>0</v>
      </c>
      <c r="BF143" s="161">
        <f t="shared" si="5"/>
        <v>0</v>
      </c>
      <c r="BG143" s="161">
        <f t="shared" si="6"/>
        <v>0</v>
      </c>
      <c r="BH143" s="161">
        <f t="shared" si="7"/>
        <v>0</v>
      </c>
      <c r="BI143" s="161">
        <f t="shared" si="8"/>
        <v>0</v>
      </c>
      <c r="BJ143" s="17" t="s">
        <v>83</v>
      </c>
      <c r="BK143" s="161">
        <f t="shared" si="9"/>
        <v>0</v>
      </c>
      <c r="BL143" s="17" t="s">
        <v>161</v>
      </c>
      <c r="BM143" s="160" t="s">
        <v>371</v>
      </c>
    </row>
    <row r="144" spans="1:65" s="2" customFormat="1" ht="16.5" customHeight="1">
      <c r="A144" s="32"/>
      <c r="B144" s="148"/>
      <c r="C144" s="149" t="s">
        <v>7</v>
      </c>
      <c r="D144" s="149" t="s">
        <v>156</v>
      </c>
      <c r="E144" s="150" t="s">
        <v>658</v>
      </c>
      <c r="F144" s="151" t="s">
        <v>659</v>
      </c>
      <c r="G144" s="152" t="s">
        <v>479</v>
      </c>
      <c r="H144" s="153">
        <v>16</v>
      </c>
      <c r="I144" s="154"/>
      <c r="J144" s="155">
        <f t="shared" si="0"/>
        <v>0</v>
      </c>
      <c r="K144" s="151" t="s">
        <v>227</v>
      </c>
      <c r="L144" s="33"/>
      <c r="M144" s="156" t="s">
        <v>1</v>
      </c>
      <c r="N144" s="157" t="s">
        <v>40</v>
      </c>
      <c r="O144" s="58"/>
      <c r="P144" s="158">
        <f t="shared" si="1"/>
        <v>0</v>
      </c>
      <c r="Q144" s="158">
        <v>0</v>
      </c>
      <c r="R144" s="158">
        <f t="shared" si="2"/>
        <v>0</v>
      </c>
      <c r="S144" s="158">
        <v>0</v>
      </c>
      <c r="T144" s="159">
        <f t="shared" si="3"/>
        <v>0</v>
      </c>
      <c r="U144" s="32"/>
      <c r="V144" s="32"/>
      <c r="W144" s="32"/>
      <c r="X144" s="32"/>
      <c r="Y144" s="32"/>
      <c r="Z144" s="32"/>
      <c r="AA144" s="32"/>
      <c r="AB144" s="32"/>
      <c r="AC144" s="32"/>
      <c r="AD144" s="32"/>
      <c r="AE144" s="32"/>
      <c r="AR144" s="160" t="s">
        <v>161</v>
      </c>
      <c r="AT144" s="160" t="s">
        <v>156</v>
      </c>
      <c r="AU144" s="160" t="s">
        <v>83</v>
      </c>
      <c r="AY144" s="17" t="s">
        <v>153</v>
      </c>
      <c r="BE144" s="161">
        <f t="shared" si="4"/>
        <v>0</v>
      </c>
      <c r="BF144" s="161">
        <f t="shared" si="5"/>
        <v>0</v>
      </c>
      <c r="BG144" s="161">
        <f t="shared" si="6"/>
        <v>0</v>
      </c>
      <c r="BH144" s="161">
        <f t="shared" si="7"/>
        <v>0</v>
      </c>
      <c r="BI144" s="161">
        <f t="shared" si="8"/>
        <v>0</v>
      </c>
      <c r="BJ144" s="17" t="s">
        <v>83</v>
      </c>
      <c r="BK144" s="161">
        <f t="shared" si="9"/>
        <v>0</v>
      </c>
      <c r="BL144" s="17" t="s">
        <v>161</v>
      </c>
      <c r="BM144" s="160" t="s">
        <v>379</v>
      </c>
    </row>
    <row r="145" spans="1:65" s="2" customFormat="1" ht="16.5" customHeight="1">
      <c r="A145" s="32"/>
      <c r="B145" s="148"/>
      <c r="C145" s="149" t="s">
        <v>276</v>
      </c>
      <c r="D145" s="149" t="s">
        <v>156</v>
      </c>
      <c r="E145" s="150" t="s">
        <v>660</v>
      </c>
      <c r="F145" s="151" t="s">
        <v>661</v>
      </c>
      <c r="G145" s="152" t="s">
        <v>662</v>
      </c>
      <c r="H145" s="153">
        <v>1</v>
      </c>
      <c r="I145" s="154"/>
      <c r="J145" s="155">
        <f t="shared" si="0"/>
        <v>0</v>
      </c>
      <c r="K145" s="151" t="s">
        <v>227</v>
      </c>
      <c r="L145" s="33"/>
      <c r="M145" s="156" t="s">
        <v>1</v>
      </c>
      <c r="N145" s="157" t="s">
        <v>40</v>
      </c>
      <c r="O145" s="58"/>
      <c r="P145" s="158">
        <f t="shared" si="1"/>
        <v>0</v>
      </c>
      <c r="Q145" s="158">
        <v>0</v>
      </c>
      <c r="R145" s="158">
        <f t="shared" si="2"/>
        <v>0</v>
      </c>
      <c r="S145" s="158">
        <v>0</v>
      </c>
      <c r="T145" s="159">
        <f t="shared" si="3"/>
        <v>0</v>
      </c>
      <c r="U145" s="32"/>
      <c r="V145" s="32"/>
      <c r="W145" s="32"/>
      <c r="X145" s="32"/>
      <c r="Y145" s="32"/>
      <c r="Z145" s="32"/>
      <c r="AA145" s="32"/>
      <c r="AB145" s="32"/>
      <c r="AC145" s="32"/>
      <c r="AD145" s="32"/>
      <c r="AE145" s="32"/>
      <c r="AR145" s="160" t="s">
        <v>161</v>
      </c>
      <c r="AT145" s="160" t="s">
        <v>156</v>
      </c>
      <c r="AU145" s="160" t="s">
        <v>83</v>
      </c>
      <c r="AY145" s="17" t="s">
        <v>153</v>
      </c>
      <c r="BE145" s="161">
        <f t="shared" si="4"/>
        <v>0</v>
      </c>
      <c r="BF145" s="161">
        <f t="shared" si="5"/>
        <v>0</v>
      </c>
      <c r="BG145" s="161">
        <f t="shared" si="6"/>
        <v>0</v>
      </c>
      <c r="BH145" s="161">
        <f t="shared" si="7"/>
        <v>0</v>
      </c>
      <c r="BI145" s="161">
        <f t="shared" si="8"/>
        <v>0</v>
      </c>
      <c r="BJ145" s="17" t="s">
        <v>83</v>
      </c>
      <c r="BK145" s="161">
        <f t="shared" si="9"/>
        <v>0</v>
      </c>
      <c r="BL145" s="17" t="s">
        <v>161</v>
      </c>
      <c r="BM145" s="160" t="s">
        <v>392</v>
      </c>
    </row>
    <row r="146" spans="1:65" s="2" customFormat="1" ht="24.2" customHeight="1">
      <c r="A146" s="32"/>
      <c r="B146" s="148"/>
      <c r="C146" s="149" t="s">
        <v>280</v>
      </c>
      <c r="D146" s="149" t="s">
        <v>156</v>
      </c>
      <c r="E146" s="150" t="s">
        <v>663</v>
      </c>
      <c r="F146" s="151" t="s">
        <v>664</v>
      </c>
      <c r="G146" s="152" t="s">
        <v>479</v>
      </c>
      <c r="H146" s="153">
        <v>24</v>
      </c>
      <c r="I146" s="154"/>
      <c r="J146" s="155">
        <f t="shared" si="0"/>
        <v>0</v>
      </c>
      <c r="K146" s="151" t="s">
        <v>227</v>
      </c>
      <c r="L146" s="33"/>
      <c r="M146" s="156" t="s">
        <v>1</v>
      </c>
      <c r="N146" s="157" t="s">
        <v>40</v>
      </c>
      <c r="O146" s="58"/>
      <c r="P146" s="158">
        <f t="shared" si="1"/>
        <v>0</v>
      </c>
      <c r="Q146" s="158">
        <v>0</v>
      </c>
      <c r="R146" s="158">
        <f t="shared" si="2"/>
        <v>0</v>
      </c>
      <c r="S146" s="158">
        <v>0</v>
      </c>
      <c r="T146" s="159">
        <f t="shared" si="3"/>
        <v>0</v>
      </c>
      <c r="U146" s="32"/>
      <c r="V146" s="32"/>
      <c r="W146" s="32"/>
      <c r="X146" s="32"/>
      <c r="Y146" s="32"/>
      <c r="Z146" s="32"/>
      <c r="AA146" s="32"/>
      <c r="AB146" s="32"/>
      <c r="AC146" s="32"/>
      <c r="AD146" s="32"/>
      <c r="AE146" s="32"/>
      <c r="AR146" s="160" t="s">
        <v>161</v>
      </c>
      <c r="AT146" s="160" t="s">
        <v>156</v>
      </c>
      <c r="AU146" s="160" t="s">
        <v>83</v>
      </c>
      <c r="AY146" s="17" t="s">
        <v>153</v>
      </c>
      <c r="BE146" s="161">
        <f t="shared" si="4"/>
        <v>0</v>
      </c>
      <c r="BF146" s="161">
        <f t="shared" si="5"/>
        <v>0</v>
      </c>
      <c r="BG146" s="161">
        <f t="shared" si="6"/>
        <v>0</v>
      </c>
      <c r="BH146" s="161">
        <f t="shared" si="7"/>
        <v>0</v>
      </c>
      <c r="BI146" s="161">
        <f t="shared" si="8"/>
        <v>0</v>
      </c>
      <c r="BJ146" s="17" t="s">
        <v>83</v>
      </c>
      <c r="BK146" s="161">
        <f t="shared" si="9"/>
        <v>0</v>
      </c>
      <c r="BL146" s="17" t="s">
        <v>161</v>
      </c>
      <c r="BM146" s="160" t="s">
        <v>402</v>
      </c>
    </row>
    <row r="147" spans="1:65" s="2" customFormat="1" ht="16.5" customHeight="1">
      <c r="A147" s="32"/>
      <c r="B147" s="148"/>
      <c r="C147" s="149" t="s">
        <v>287</v>
      </c>
      <c r="D147" s="149" t="s">
        <v>156</v>
      </c>
      <c r="E147" s="150" t="s">
        <v>665</v>
      </c>
      <c r="F147" s="151" t="s">
        <v>666</v>
      </c>
      <c r="G147" s="152" t="s">
        <v>479</v>
      </c>
      <c r="H147" s="153">
        <v>1</v>
      </c>
      <c r="I147" s="154"/>
      <c r="J147" s="155">
        <f t="shared" si="0"/>
        <v>0</v>
      </c>
      <c r="K147" s="151" t="s">
        <v>227</v>
      </c>
      <c r="L147" s="33"/>
      <c r="M147" s="156" t="s">
        <v>1</v>
      </c>
      <c r="N147" s="157" t="s">
        <v>40</v>
      </c>
      <c r="O147" s="58"/>
      <c r="P147" s="158">
        <f t="shared" si="1"/>
        <v>0</v>
      </c>
      <c r="Q147" s="158">
        <v>0</v>
      </c>
      <c r="R147" s="158">
        <f t="shared" si="2"/>
        <v>0</v>
      </c>
      <c r="S147" s="158">
        <v>0</v>
      </c>
      <c r="T147" s="159">
        <f t="shared" si="3"/>
        <v>0</v>
      </c>
      <c r="U147" s="32"/>
      <c r="V147" s="32"/>
      <c r="W147" s="32"/>
      <c r="X147" s="32"/>
      <c r="Y147" s="32"/>
      <c r="Z147" s="32"/>
      <c r="AA147" s="32"/>
      <c r="AB147" s="32"/>
      <c r="AC147" s="32"/>
      <c r="AD147" s="32"/>
      <c r="AE147" s="32"/>
      <c r="AR147" s="160" t="s">
        <v>161</v>
      </c>
      <c r="AT147" s="160" t="s">
        <v>156</v>
      </c>
      <c r="AU147" s="160" t="s">
        <v>83</v>
      </c>
      <c r="AY147" s="17" t="s">
        <v>153</v>
      </c>
      <c r="BE147" s="161">
        <f t="shared" si="4"/>
        <v>0</v>
      </c>
      <c r="BF147" s="161">
        <f t="shared" si="5"/>
        <v>0</v>
      </c>
      <c r="BG147" s="161">
        <f t="shared" si="6"/>
        <v>0</v>
      </c>
      <c r="BH147" s="161">
        <f t="shared" si="7"/>
        <v>0</v>
      </c>
      <c r="BI147" s="161">
        <f t="shared" si="8"/>
        <v>0</v>
      </c>
      <c r="BJ147" s="17" t="s">
        <v>83</v>
      </c>
      <c r="BK147" s="161">
        <f t="shared" si="9"/>
        <v>0</v>
      </c>
      <c r="BL147" s="17" t="s">
        <v>161</v>
      </c>
      <c r="BM147" s="160" t="s">
        <v>412</v>
      </c>
    </row>
    <row r="148" spans="1:65" s="2" customFormat="1" ht="16.5" customHeight="1">
      <c r="A148" s="32"/>
      <c r="B148" s="148"/>
      <c r="C148" s="149" t="s">
        <v>292</v>
      </c>
      <c r="D148" s="149" t="s">
        <v>156</v>
      </c>
      <c r="E148" s="150" t="s">
        <v>667</v>
      </c>
      <c r="F148" s="151" t="s">
        <v>668</v>
      </c>
      <c r="G148" s="152" t="s">
        <v>479</v>
      </c>
      <c r="H148" s="153">
        <v>1</v>
      </c>
      <c r="I148" s="154"/>
      <c r="J148" s="155">
        <f t="shared" si="0"/>
        <v>0</v>
      </c>
      <c r="K148" s="151" t="s">
        <v>227</v>
      </c>
      <c r="L148" s="33"/>
      <c r="M148" s="156" t="s">
        <v>1</v>
      </c>
      <c r="N148" s="157" t="s">
        <v>40</v>
      </c>
      <c r="O148" s="58"/>
      <c r="P148" s="158">
        <f t="shared" si="1"/>
        <v>0</v>
      </c>
      <c r="Q148" s="158">
        <v>0</v>
      </c>
      <c r="R148" s="158">
        <f t="shared" si="2"/>
        <v>0</v>
      </c>
      <c r="S148" s="158">
        <v>0</v>
      </c>
      <c r="T148" s="159">
        <f t="shared" si="3"/>
        <v>0</v>
      </c>
      <c r="U148" s="32"/>
      <c r="V148" s="32"/>
      <c r="W148" s="32"/>
      <c r="X148" s="32"/>
      <c r="Y148" s="32"/>
      <c r="Z148" s="32"/>
      <c r="AA148" s="32"/>
      <c r="AB148" s="32"/>
      <c r="AC148" s="32"/>
      <c r="AD148" s="32"/>
      <c r="AE148" s="32"/>
      <c r="AR148" s="160" t="s">
        <v>161</v>
      </c>
      <c r="AT148" s="160" t="s">
        <v>156</v>
      </c>
      <c r="AU148" s="160" t="s">
        <v>83</v>
      </c>
      <c r="AY148" s="17" t="s">
        <v>153</v>
      </c>
      <c r="BE148" s="161">
        <f t="shared" si="4"/>
        <v>0</v>
      </c>
      <c r="BF148" s="161">
        <f t="shared" si="5"/>
        <v>0</v>
      </c>
      <c r="BG148" s="161">
        <f t="shared" si="6"/>
        <v>0</v>
      </c>
      <c r="BH148" s="161">
        <f t="shared" si="7"/>
        <v>0</v>
      </c>
      <c r="BI148" s="161">
        <f t="shared" si="8"/>
        <v>0</v>
      </c>
      <c r="BJ148" s="17" t="s">
        <v>83</v>
      </c>
      <c r="BK148" s="161">
        <f t="shared" si="9"/>
        <v>0</v>
      </c>
      <c r="BL148" s="17" t="s">
        <v>161</v>
      </c>
      <c r="BM148" s="160" t="s">
        <v>420</v>
      </c>
    </row>
    <row r="149" spans="1:65" s="2" customFormat="1" ht="16.5" customHeight="1">
      <c r="A149" s="32"/>
      <c r="B149" s="148"/>
      <c r="C149" s="149" t="s">
        <v>299</v>
      </c>
      <c r="D149" s="149" t="s">
        <v>156</v>
      </c>
      <c r="E149" s="150" t="s">
        <v>669</v>
      </c>
      <c r="F149" s="151" t="s">
        <v>670</v>
      </c>
      <c r="G149" s="152" t="s">
        <v>479</v>
      </c>
      <c r="H149" s="153">
        <v>1</v>
      </c>
      <c r="I149" s="154"/>
      <c r="J149" s="155">
        <f t="shared" si="0"/>
        <v>0</v>
      </c>
      <c r="K149" s="151" t="s">
        <v>227</v>
      </c>
      <c r="L149" s="33"/>
      <c r="M149" s="201" t="s">
        <v>1</v>
      </c>
      <c r="N149" s="202" t="s">
        <v>40</v>
      </c>
      <c r="O149" s="203"/>
      <c r="P149" s="204">
        <f t="shared" si="1"/>
        <v>0</v>
      </c>
      <c r="Q149" s="204">
        <v>0</v>
      </c>
      <c r="R149" s="204">
        <f t="shared" si="2"/>
        <v>0</v>
      </c>
      <c r="S149" s="204">
        <v>0</v>
      </c>
      <c r="T149" s="205">
        <f t="shared" si="3"/>
        <v>0</v>
      </c>
      <c r="U149" s="32"/>
      <c r="V149" s="32"/>
      <c r="W149" s="32"/>
      <c r="X149" s="32"/>
      <c r="Y149" s="32"/>
      <c r="Z149" s="32"/>
      <c r="AA149" s="32"/>
      <c r="AB149" s="32"/>
      <c r="AC149" s="32"/>
      <c r="AD149" s="32"/>
      <c r="AE149" s="32"/>
      <c r="AR149" s="160" t="s">
        <v>161</v>
      </c>
      <c r="AT149" s="160" t="s">
        <v>156</v>
      </c>
      <c r="AU149" s="160" t="s">
        <v>83</v>
      </c>
      <c r="AY149" s="17" t="s">
        <v>153</v>
      </c>
      <c r="BE149" s="161">
        <f t="shared" si="4"/>
        <v>0</v>
      </c>
      <c r="BF149" s="161">
        <f t="shared" si="5"/>
        <v>0</v>
      </c>
      <c r="BG149" s="161">
        <f t="shared" si="6"/>
        <v>0</v>
      </c>
      <c r="BH149" s="161">
        <f t="shared" si="7"/>
        <v>0</v>
      </c>
      <c r="BI149" s="161">
        <f t="shared" si="8"/>
        <v>0</v>
      </c>
      <c r="BJ149" s="17" t="s">
        <v>83</v>
      </c>
      <c r="BK149" s="161">
        <f t="shared" si="9"/>
        <v>0</v>
      </c>
      <c r="BL149" s="17" t="s">
        <v>161</v>
      </c>
      <c r="BM149" s="160" t="s">
        <v>430</v>
      </c>
    </row>
    <row r="150" spans="1:31" s="2" customFormat="1" ht="6.95" customHeight="1">
      <c r="A150" s="32"/>
      <c r="B150" s="47"/>
      <c r="C150" s="48"/>
      <c r="D150" s="48"/>
      <c r="E150" s="48"/>
      <c r="F150" s="48"/>
      <c r="G150" s="48"/>
      <c r="H150" s="48"/>
      <c r="I150" s="48"/>
      <c r="J150" s="48"/>
      <c r="K150" s="48"/>
      <c r="L150" s="33"/>
      <c r="M150" s="32"/>
      <c r="O150" s="32"/>
      <c r="P150" s="32"/>
      <c r="Q150" s="32"/>
      <c r="R150" s="32"/>
      <c r="S150" s="32"/>
      <c r="T150" s="32"/>
      <c r="U150" s="32"/>
      <c r="V150" s="32"/>
      <c r="W150" s="32"/>
      <c r="X150" s="32"/>
      <c r="Y150" s="32"/>
      <c r="Z150" s="32"/>
      <c r="AA150" s="32"/>
      <c r="AB150" s="32"/>
      <c r="AC150" s="32"/>
      <c r="AD150" s="32"/>
      <c r="AE150" s="32"/>
    </row>
  </sheetData>
  <autoFilter ref="C120:K149"/>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49"/>
  <sheetViews>
    <sheetView showGridLines="0" workbookViewId="0" topLeftCell="A1">
      <selection activeCell="C2" sqref="C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9" t="s">
        <v>5</v>
      </c>
      <c r="M2" s="225"/>
      <c r="N2" s="225"/>
      <c r="O2" s="225"/>
      <c r="P2" s="225"/>
      <c r="Q2" s="225"/>
      <c r="R2" s="225"/>
      <c r="S2" s="225"/>
      <c r="T2" s="225"/>
      <c r="U2" s="225"/>
      <c r="V2" s="225"/>
      <c r="AT2" s="17" t="s">
        <v>115</v>
      </c>
    </row>
    <row r="3" spans="2:46" s="1" customFormat="1" ht="6.95" customHeight="1">
      <c r="B3" s="18"/>
      <c r="C3" s="19"/>
      <c r="D3" s="19"/>
      <c r="E3" s="19"/>
      <c r="F3" s="19"/>
      <c r="G3" s="19"/>
      <c r="H3" s="19"/>
      <c r="I3" s="19"/>
      <c r="J3" s="19"/>
      <c r="K3" s="19"/>
      <c r="L3" s="20"/>
      <c r="AT3" s="17" t="s">
        <v>85</v>
      </c>
    </row>
    <row r="4" spans="2:46" s="1" customFormat="1" ht="24.95" customHeight="1">
      <c r="B4" s="20"/>
      <c r="D4" s="21" t="s">
        <v>116</v>
      </c>
      <c r="L4" s="20"/>
      <c r="M4" s="98" t="s">
        <v>10</v>
      </c>
      <c r="AT4" s="17" t="s">
        <v>3</v>
      </c>
    </row>
    <row r="5" spans="2:12" s="1" customFormat="1" ht="6.95" customHeight="1">
      <c r="B5" s="20"/>
      <c r="L5" s="20"/>
    </row>
    <row r="6" spans="2:12" s="1" customFormat="1" ht="12" customHeight="1">
      <c r="B6" s="20"/>
      <c r="D6" s="27" t="s">
        <v>16</v>
      </c>
      <c r="L6" s="20"/>
    </row>
    <row r="7" spans="2:12" s="1" customFormat="1" ht="16.5" customHeight="1">
      <c r="B7" s="20"/>
      <c r="E7" s="253" t="str">
        <f>'Rekapitulace stavby'!K6</f>
        <v>Rekonstrukce a přemístění oddělení rehabilitace Bohumínské městské nemocnice a.s</v>
      </c>
      <c r="F7" s="254"/>
      <c r="G7" s="254"/>
      <c r="H7" s="254"/>
      <c r="L7" s="20"/>
    </row>
    <row r="8" spans="1:31" s="2" customFormat="1" ht="12" customHeight="1">
      <c r="A8" s="32"/>
      <c r="B8" s="33"/>
      <c r="C8" s="32"/>
      <c r="D8" s="27" t="s">
        <v>117</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214" t="s">
        <v>671</v>
      </c>
      <c r="F9" s="252"/>
      <c r="G9" s="252"/>
      <c r="H9" s="252"/>
      <c r="I9" s="32"/>
      <c r="J9" s="32"/>
      <c r="K9" s="32"/>
      <c r="L9" s="42"/>
      <c r="S9" s="32"/>
      <c r="T9" s="32"/>
      <c r="U9" s="32"/>
      <c r="V9" s="32"/>
      <c r="W9" s="32"/>
      <c r="X9" s="32"/>
      <c r="Y9" s="32"/>
      <c r="Z9" s="32"/>
      <c r="AA9" s="32"/>
      <c r="AB9" s="32"/>
      <c r="AC9" s="32"/>
      <c r="AD9" s="32"/>
      <c r="AE9" s="32"/>
    </row>
    <row r="10" spans="1:31" s="2" customFormat="1" ht="12">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14. 10. 2023</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24</v>
      </c>
      <c r="E14" s="32"/>
      <c r="F14" s="32"/>
      <c r="G14" s="32"/>
      <c r="H14" s="32"/>
      <c r="I14" s="27" t="s">
        <v>25</v>
      </c>
      <c r="J14" s="25" t="s">
        <v>1</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
        <v>26</v>
      </c>
      <c r="F15" s="32"/>
      <c r="G15" s="32"/>
      <c r="H15" s="32"/>
      <c r="I15" s="27" t="s">
        <v>27</v>
      </c>
      <c r="J15" s="25" t="s">
        <v>1</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55" t="str">
        <f>'Rekapitulace stavby'!E14</f>
        <v>Vyplň údaj</v>
      </c>
      <c r="F18" s="224"/>
      <c r="G18" s="224"/>
      <c r="H18" s="224"/>
      <c r="I18" s="27" t="s">
        <v>27</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27" t="s">
        <v>25</v>
      </c>
      <c r="J20" s="25" t="s">
        <v>1</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
        <v>31</v>
      </c>
      <c r="F21" s="32"/>
      <c r="G21" s="32"/>
      <c r="H21" s="32"/>
      <c r="I21" s="27" t="s">
        <v>27</v>
      </c>
      <c r="J21" s="25" t="s">
        <v>1</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33</v>
      </c>
      <c r="E23" s="32"/>
      <c r="F23" s="32"/>
      <c r="G23" s="32"/>
      <c r="H23" s="32"/>
      <c r="I23" s="27" t="s">
        <v>25</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27" t="s">
        <v>27</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34</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07.25" customHeight="1">
      <c r="A27" s="99"/>
      <c r="B27" s="100"/>
      <c r="C27" s="99"/>
      <c r="D27" s="99"/>
      <c r="E27" s="229" t="s">
        <v>729</v>
      </c>
      <c r="F27" s="229"/>
      <c r="G27" s="229"/>
      <c r="H27" s="229"/>
      <c r="I27" s="99"/>
      <c r="J27" s="99"/>
      <c r="K27" s="99"/>
      <c r="L27" s="101"/>
      <c r="S27" s="99"/>
      <c r="T27" s="99"/>
      <c r="U27" s="99"/>
      <c r="V27" s="99"/>
      <c r="W27" s="99"/>
      <c r="X27" s="99"/>
      <c r="Y27" s="99"/>
      <c r="Z27" s="99"/>
      <c r="AA27" s="99"/>
      <c r="AB27" s="99"/>
      <c r="AC27" s="99"/>
      <c r="AD27" s="99"/>
      <c r="AE27" s="99"/>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102" t="s">
        <v>35</v>
      </c>
      <c r="E30" s="32"/>
      <c r="F30" s="32"/>
      <c r="G30" s="32"/>
      <c r="H30" s="32"/>
      <c r="I30" s="32"/>
      <c r="J30" s="71">
        <f>ROUND(J123,2)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37</v>
      </c>
      <c r="G32" s="32"/>
      <c r="H32" s="32"/>
      <c r="I32" s="36" t="s">
        <v>36</v>
      </c>
      <c r="J32" s="36" t="s">
        <v>38</v>
      </c>
      <c r="K32" s="32"/>
      <c r="L32" s="42"/>
      <c r="S32" s="32"/>
      <c r="T32" s="32"/>
      <c r="U32" s="32"/>
      <c r="V32" s="32"/>
      <c r="W32" s="32"/>
      <c r="X32" s="32"/>
      <c r="Y32" s="32"/>
      <c r="Z32" s="32"/>
      <c r="AA32" s="32"/>
      <c r="AB32" s="32"/>
      <c r="AC32" s="32"/>
      <c r="AD32" s="32"/>
      <c r="AE32" s="32"/>
    </row>
    <row r="33" spans="1:31" s="2" customFormat="1" ht="14.45" customHeight="1">
      <c r="A33" s="32"/>
      <c r="B33" s="33"/>
      <c r="C33" s="32"/>
      <c r="D33" s="103" t="s">
        <v>39</v>
      </c>
      <c r="E33" s="27" t="s">
        <v>40</v>
      </c>
      <c r="F33" s="104">
        <f>ROUND((SUM(BE123:BE148)),2)</f>
        <v>0</v>
      </c>
      <c r="G33" s="32"/>
      <c r="H33" s="32"/>
      <c r="I33" s="105">
        <v>0.21</v>
      </c>
      <c r="J33" s="104">
        <f>ROUND(((SUM(BE123:BE148))*I33),2)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41</v>
      </c>
      <c r="F34" s="104">
        <f>ROUND((SUM(BF123:BF148)),2)</f>
        <v>0</v>
      </c>
      <c r="G34" s="32"/>
      <c r="H34" s="32"/>
      <c r="I34" s="105">
        <v>0.15</v>
      </c>
      <c r="J34" s="104">
        <f>ROUND(((SUM(BF123:BF148))*I34),2)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42</v>
      </c>
      <c r="F35" s="104">
        <f>ROUND((SUM(BG123:BG148)),2)</f>
        <v>0</v>
      </c>
      <c r="G35" s="32"/>
      <c r="H35" s="32"/>
      <c r="I35" s="105">
        <v>0.21</v>
      </c>
      <c r="J35" s="104">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43</v>
      </c>
      <c r="F36" s="104">
        <f>ROUND((SUM(BH123:BH148)),2)</f>
        <v>0</v>
      </c>
      <c r="G36" s="32"/>
      <c r="H36" s="32"/>
      <c r="I36" s="105">
        <v>0.15</v>
      </c>
      <c r="J36" s="104">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44</v>
      </c>
      <c r="F37" s="104">
        <f>ROUND((SUM(BI123:BI148)),2)</f>
        <v>0</v>
      </c>
      <c r="G37" s="32"/>
      <c r="H37" s="32"/>
      <c r="I37" s="105">
        <v>0</v>
      </c>
      <c r="J37" s="104">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6"/>
      <c r="D39" s="107" t="s">
        <v>45</v>
      </c>
      <c r="E39" s="60"/>
      <c r="F39" s="60"/>
      <c r="G39" s="108" t="s">
        <v>46</v>
      </c>
      <c r="H39" s="109" t="s">
        <v>47</v>
      </c>
      <c r="I39" s="60"/>
      <c r="J39" s="110">
        <f>SUM(J30:J37)</f>
        <v>0</v>
      </c>
      <c r="K39" s="111"/>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48</v>
      </c>
      <c r="E50" s="44"/>
      <c r="F50" s="44"/>
      <c r="G50" s="43" t="s">
        <v>49</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119</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3" t="str">
        <f>E7</f>
        <v>Rekonstrukce a přemístění oddělení rehabilitace Bohumínské městské nemocnice a.s</v>
      </c>
      <c r="F85" s="254"/>
      <c r="G85" s="254"/>
      <c r="H85" s="254"/>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117</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14" t="str">
        <f>E9</f>
        <v xml:space="preserve">VON - Vedlejší a ostatní náklady stavby </v>
      </c>
      <c r="F87" s="252"/>
      <c r="G87" s="252"/>
      <c r="H87" s="252"/>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14. 10. 2023</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7" customHeight="1">
      <c r="A91" s="32"/>
      <c r="B91" s="33"/>
      <c r="C91" s="27" t="s">
        <v>24</v>
      </c>
      <c r="D91" s="32"/>
      <c r="E91" s="32"/>
      <c r="F91" s="25" t="str">
        <f>E15</f>
        <v>Město Bohumín</v>
      </c>
      <c r="G91" s="32"/>
      <c r="H91" s="32"/>
      <c r="I91" s="27" t="s">
        <v>30</v>
      </c>
      <c r="J91" s="30" t="str">
        <f>E21</f>
        <v>CHVÁLEK ATELIÉR s.r.o.</v>
      </c>
      <c r="K91" s="32"/>
      <c r="L91" s="42"/>
      <c r="S91" s="32"/>
      <c r="T91" s="32"/>
      <c r="U91" s="32"/>
      <c r="V91" s="32"/>
      <c r="W91" s="32"/>
      <c r="X91" s="32"/>
      <c r="Y91" s="32"/>
      <c r="Z91" s="32"/>
      <c r="AA91" s="32"/>
      <c r="AB91" s="32"/>
      <c r="AC91" s="32"/>
      <c r="AD91" s="32"/>
      <c r="AE91" s="32"/>
    </row>
    <row r="92" spans="1:31" s="2" customFormat="1" ht="15.2" customHeight="1">
      <c r="A92" s="32"/>
      <c r="B92" s="33"/>
      <c r="C92" s="27" t="s">
        <v>28</v>
      </c>
      <c r="D92" s="32"/>
      <c r="E92" s="32"/>
      <c r="F92" s="25" t="str">
        <f>IF(E18="","",E18)</f>
        <v>Vyplň údaj</v>
      </c>
      <c r="G92" s="32"/>
      <c r="H92" s="32"/>
      <c r="I92" s="27" t="s">
        <v>33</v>
      </c>
      <c r="J92" s="30" t="str">
        <f>E24</f>
        <v xml:space="preserve"> </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14" t="s">
        <v>120</v>
      </c>
      <c r="D94" s="106"/>
      <c r="E94" s="106"/>
      <c r="F94" s="106"/>
      <c r="G94" s="106"/>
      <c r="H94" s="106"/>
      <c r="I94" s="106"/>
      <c r="J94" s="115" t="s">
        <v>121</v>
      </c>
      <c r="K94" s="106"/>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6" t="s">
        <v>122</v>
      </c>
      <c r="D96" s="32"/>
      <c r="E96" s="32"/>
      <c r="F96" s="32"/>
      <c r="G96" s="32"/>
      <c r="H96" s="32"/>
      <c r="I96" s="32"/>
      <c r="J96" s="71">
        <f>J123</f>
        <v>0</v>
      </c>
      <c r="K96" s="32"/>
      <c r="L96" s="42"/>
      <c r="S96" s="32"/>
      <c r="T96" s="32"/>
      <c r="U96" s="32"/>
      <c r="V96" s="32"/>
      <c r="W96" s="32"/>
      <c r="X96" s="32"/>
      <c r="Y96" s="32"/>
      <c r="Z96" s="32"/>
      <c r="AA96" s="32"/>
      <c r="AB96" s="32"/>
      <c r="AC96" s="32"/>
      <c r="AD96" s="32"/>
      <c r="AE96" s="32"/>
      <c r="AU96" s="17" t="s">
        <v>123</v>
      </c>
    </row>
    <row r="97" spans="2:12" s="9" customFormat="1" ht="24.95" customHeight="1">
      <c r="B97" s="117"/>
      <c r="D97" s="118" t="s">
        <v>672</v>
      </c>
      <c r="E97" s="119"/>
      <c r="F97" s="119"/>
      <c r="G97" s="119"/>
      <c r="H97" s="119"/>
      <c r="I97" s="119"/>
      <c r="J97" s="120">
        <f>J124</f>
        <v>0</v>
      </c>
      <c r="L97" s="117"/>
    </row>
    <row r="98" spans="2:12" s="10" customFormat="1" ht="19.9" customHeight="1">
      <c r="B98" s="121"/>
      <c r="D98" s="122" t="s">
        <v>673</v>
      </c>
      <c r="E98" s="123"/>
      <c r="F98" s="123"/>
      <c r="G98" s="123"/>
      <c r="H98" s="123"/>
      <c r="I98" s="123"/>
      <c r="J98" s="124">
        <f>J125</f>
        <v>0</v>
      </c>
      <c r="L98" s="121"/>
    </row>
    <row r="99" spans="2:12" s="10" customFormat="1" ht="19.9" customHeight="1">
      <c r="B99" s="121"/>
      <c r="D99" s="122" t="s">
        <v>674</v>
      </c>
      <c r="E99" s="123"/>
      <c r="F99" s="123"/>
      <c r="G99" s="123"/>
      <c r="H99" s="123"/>
      <c r="I99" s="123"/>
      <c r="J99" s="124">
        <f>J130</f>
        <v>0</v>
      </c>
      <c r="L99" s="121"/>
    </row>
    <row r="100" spans="2:12" s="10" customFormat="1" ht="19.9" customHeight="1">
      <c r="B100" s="121"/>
      <c r="D100" s="122" t="s">
        <v>675</v>
      </c>
      <c r="E100" s="123"/>
      <c r="F100" s="123"/>
      <c r="G100" s="123"/>
      <c r="H100" s="123"/>
      <c r="I100" s="123"/>
      <c r="J100" s="124">
        <f>J133</f>
        <v>0</v>
      </c>
      <c r="L100" s="121"/>
    </row>
    <row r="101" spans="2:12" s="10" customFormat="1" ht="19.9" customHeight="1">
      <c r="B101" s="121"/>
      <c r="D101" s="122" t="s">
        <v>676</v>
      </c>
      <c r="E101" s="123"/>
      <c r="F101" s="123"/>
      <c r="G101" s="123"/>
      <c r="H101" s="123"/>
      <c r="I101" s="123"/>
      <c r="J101" s="124">
        <f>J138</f>
        <v>0</v>
      </c>
      <c r="L101" s="121"/>
    </row>
    <row r="102" spans="2:12" s="10" customFormat="1" ht="19.9" customHeight="1">
      <c r="B102" s="121"/>
      <c r="D102" s="122" t="s">
        <v>677</v>
      </c>
      <c r="E102" s="123"/>
      <c r="F102" s="123"/>
      <c r="G102" s="123"/>
      <c r="H102" s="123"/>
      <c r="I102" s="123"/>
      <c r="J102" s="124">
        <f>J143</f>
        <v>0</v>
      </c>
      <c r="L102" s="121"/>
    </row>
    <row r="103" spans="2:12" s="10" customFormat="1" ht="19.9" customHeight="1">
      <c r="B103" s="121"/>
      <c r="D103" s="122" t="s">
        <v>678</v>
      </c>
      <c r="E103" s="123"/>
      <c r="F103" s="123"/>
      <c r="G103" s="123"/>
      <c r="H103" s="123"/>
      <c r="I103" s="123"/>
      <c r="J103" s="124">
        <f>J146</f>
        <v>0</v>
      </c>
      <c r="L103" s="121"/>
    </row>
    <row r="104" spans="1:31" s="2" customFormat="1" ht="21.75" customHeight="1">
      <c r="A104" s="32"/>
      <c r="B104" s="33"/>
      <c r="C104" s="32"/>
      <c r="D104" s="32"/>
      <c r="E104" s="32"/>
      <c r="F104" s="32"/>
      <c r="G104" s="32"/>
      <c r="H104" s="32"/>
      <c r="I104" s="32"/>
      <c r="J104" s="32"/>
      <c r="K104" s="32"/>
      <c r="L104" s="42"/>
      <c r="S104" s="32"/>
      <c r="T104" s="32"/>
      <c r="U104" s="32"/>
      <c r="V104" s="32"/>
      <c r="W104" s="32"/>
      <c r="X104" s="32"/>
      <c r="Y104" s="32"/>
      <c r="Z104" s="32"/>
      <c r="AA104" s="32"/>
      <c r="AB104" s="32"/>
      <c r="AC104" s="32"/>
      <c r="AD104" s="32"/>
      <c r="AE104" s="32"/>
    </row>
    <row r="105" spans="1:31" s="2" customFormat="1" ht="6.95" customHeight="1">
      <c r="A105" s="32"/>
      <c r="B105" s="47"/>
      <c r="C105" s="48"/>
      <c r="D105" s="48"/>
      <c r="E105" s="48"/>
      <c r="F105" s="48"/>
      <c r="G105" s="48"/>
      <c r="H105" s="48"/>
      <c r="I105" s="48"/>
      <c r="J105" s="48"/>
      <c r="K105" s="48"/>
      <c r="L105" s="42"/>
      <c r="S105" s="32"/>
      <c r="T105" s="32"/>
      <c r="U105" s="32"/>
      <c r="V105" s="32"/>
      <c r="W105" s="32"/>
      <c r="X105" s="32"/>
      <c r="Y105" s="32"/>
      <c r="Z105" s="32"/>
      <c r="AA105" s="32"/>
      <c r="AB105" s="32"/>
      <c r="AC105" s="32"/>
      <c r="AD105" s="32"/>
      <c r="AE105" s="32"/>
    </row>
    <row r="109" spans="1:31" s="2" customFormat="1" ht="6.95" customHeight="1">
      <c r="A109" s="32"/>
      <c r="B109" s="49"/>
      <c r="C109" s="50"/>
      <c r="D109" s="50"/>
      <c r="E109" s="50"/>
      <c r="F109" s="50"/>
      <c r="G109" s="50"/>
      <c r="H109" s="50"/>
      <c r="I109" s="50"/>
      <c r="J109" s="50"/>
      <c r="K109" s="50"/>
      <c r="L109" s="42"/>
      <c r="S109" s="32"/>
      <c r="T109" s="32"/>
      <c r="U109" s="32"/>
      <c r="V109" s="32"/>
      <c r="W109" s="32"/>
      <c r="X109" s="32"/>
      <c r="Y109" s="32"/>
      <c r="Z109" s="32"/>
      <c r="AA109" s="32"/>
      <c r="AB109" s="32"/>
      <c r="AC109" s="32"/>
      <c r="AD109" s="32"/>
      <c r="AE109" s="32"/>
    </row>
    <row r="110" spans="1:31" s="2" customFormat="1" ht="24.95" customHeight="1">
      <c r="A110" s="32"/>
      <c r="B110" s="33"/>
      <c r="C110" s="21" t="s">
        <v>138</v>
      </c>
      <c r="D110" s="32"/>
      <c r="E110" s="32"/>
      <c r="F110" s="32"/>
      <c r="G110" s="32"/>
      <c r="H110" s="32"/>
      <c r="I110" s="32"/>
      <c r="J110" s="32"/>
      <c r="K110" s="32"/>
      <c r="L110" s="42"/>
      <c r="S110" s="32"/>
      <c r="T110" s="32"/>
      <c r="U110" s="32"/>
      <c r="V110" s="32"/>
      <c r="W110" s="32"/>
      <c r="X110" s="32"/>
      <c r="Y110" s="32"/>
      <c r="Z110" s="32"/>
      <c r="AA110" s="32"/>
      <c r="AB110" s="32"/>
      <c r="AC110" s="32"/>
      <c r="AD110" s="32"/>
      <c r="AE110" s="32"/>
    </row>
    <row r="111" spans="1:31" s="2" customFormat="1" ht="6.95" customHeight="1">
      <c r="A111" s="32"/>
      <c r="B111" s="33"/>
      <c r="C111" s="32"/>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16</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53" t="str">
        <f>E7</f>
        <v>Rekonstrukce a přemístění oddělení rehabilitace Bohumínské městské nemocnice a.s</v>
      </c>
      <c r="F113" s="254"/>
      <c r="G113" s="254"/>
      <c r="H113" s="254"/>
      <c r="I113" s="32"/>
      <c r="J113" s="32"/>
      <c r="K113" s="32"/>
      <c r="L113" s="42"/>
      <c r="S113" s="32"/>
      <c r="T113" s="32"/>
      <c r="U113" s="32"/>
      <c r="V113" s="32"/>
      <c r="W113" s="32"/>
      <c r="X113" s="32"/>
      <c r="Y113" s="32"/>
      <c r="Z113" s="32"/>
      <c r="AA113" s="32"/>
      <c r="AB113" s="32"/>
      <c r="AC113" s="32"/>
      <c r="AD113" s="32"/>
      <c r="AE113" s="32"/>
    </row>
    <row r="114" spans="1:31" s="2" customFormat="1" ht="12" customHeight="1">
      <c r="A114" s="32"/>
      <c r="B114" s="33"/>
      <c r="C114" s="27" t="s">
        <v>117</v>
      </c>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6.5" customHeight="1">
      <c r="A115" s="32"/>
      <c r="B115" s="33"/>
      <c r="C115" s="32"/>
      <c r="D115" s="32"/>
      <c r="E115" s="214" t="str">
        <f>E9</f>
        <v xml:space="preserve">VON - Vedlejší a ostatní náklady stavby </v>
      </c>
      <c r="F115" s="252"/>
      <c r="G115" s="252"/>
      <c r="H115" s="252"/>
      <c r="I115" s="32"/>
      <c r="J115" s="32"/>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12" customHeight="1">
      <c r="A117" s="32"/>
      <c r="B117" s="33"/>
      <c r="C117" s="27" t="s">
        <v>20</v>
      </c>
      <c r="D117" s="32"/>
      <c r="E117" s="32"/>
      <c r="F117" s="25" t="str">
        <f>F12</f>
        <v xml:space="preserve"> </v>
      </c>
      <c r="G117" s="32"/>
      <c r="H117" s="32"/>
      <c r="I117" s="27" t="s">
        <v>22</v>
      </c>
      <c r="J117" s="55" t="str">
        <f>IF(J12="","",J12)</f>
        <v>14. 10. 2023</v>
      </c>
      <c r="K117" s="32"/>
      <c r="L117" s="42"/>
      <c r="S117" s="32"/>
      <c r="T117" s="32"/>
      <c r="U117" s="32"/>
      <c r="V117" s="32"/>
      <c r="W117" s="32"/>
      <c r="X117" s="32"/>
      <c r="Y117" s="32"/>
      <c r="Z117" s="32"/>
      <c r="AA117" s="32"/>
      <c r="AB117" s="32"/>
      <c r="AC117" s="32"/>
      <c r="AD117" s="32"/>
      <c r="AE117" s="32"/>
    </row>
    <row r="118" spans="1:31" s="2" customFormat="1" ht="6.95" customHeight="1">
      <c r="A118" s="32"/>
      <c r="B118" s="33"/>
      <c r="C118" s="32"/>
      <c r="D118" s="32"/>
      <c r="E118" s="32"/>
      <c r="F118" s="32"/>
      <c r="G118" s="32"/>
      <c r="H118" s="32"/>
      <c r="I118" s="32"/>
      <c r="J118" s="32"/>
      <c r="K118" s="32"/>
      <c r="L118" s="42"/>
      <c r="S118" s="32"/>
      <c r="T118" s="32"/>
      <c r="U118" s="32"/>
      <c r="V118" s="32"/>
      <c r="W118" s="32"/>
      <c r="X118" s="32"/>
      <c r="Y118" s="32"/>
      <c r="Z118" s="32"/>
      <c r="AA118" s="32"/>
      <c r="AB118" s="32"/>
      <c r="AC118" s="32"/>
      <c r="AD118" s="32"/>
      <c r="AE118" s="32"/>
    </row>
    <row r="119" spans="1:31" s="2" customFormat="1" ht="25.7" customHeight="1">
      <c r="A119" s="32"/>
      <c r="B119" s="33"/>
      <c r="C119" s="27" t="s">
        <v>24</v>
      </c>
      <c r="D119" s="32"/>
      <c r="E119" s="32"/>
      <c r="F119" s="25" t="str">
        <f>E15</f>
        <v>Město Bohumín</v>
      </c>
      <c r="G119" s="32"/>
      <c r="H119" s="32"/>
      <c r="I119" s="27" t="s">
        <v>30</v>
      </c>
      <c r="J119" s="30" t="str">
        <f>E21</f>
        <v>CHVÁLEK ATELIÉR s.r.o.</v>
      </c>
      <c r="K119" s="32"/>
      <c r="L119" s="42"/>
      <c r="S119" s="32"/>
      <c r="T119" s="32"/>
      <c r="U119" s="32"/>
      <c r="V119" s="32"/>
      <c r="W119" s="32"/>
      <c r="X119" s="32"/>
      <c r="Y119" s="32"/>
      <c r="Z119" s="32"/>
      <c r="AA119" s="32"/>
      <c r="AB119" s="32"/>
      <c r="AC119" s="32"/>
      <c r="AD119" s="32"/>
      <c r="AE119" s="32"/>
    </row>
    <row r="120" spans="1:31" s="2" customFormat="1" ht="15.2" customHeight="1">
      <c r="A120" s="32"/>
      <c r="B120" s="33"/>
      <c r="C120" s="27" t="s">
        <v>28</v>
      </c>
      <c r="D120" s="32"/>
      <c r="E120" s="32"/>
      <c r="F120" s="25" t="str">
        <f>IF(E18="","",E18)</f>
        <v>Vyplň údaj</v>
      </c>
      <c r="G120" s="32"/>
      <c r="H120" s="32"/>
      <c r="I120" s="27" t="s">
        <v>33</v>
      </c>
      <c r="J120" s="30" t="str">
        <f>E24</f>
        <v xml:space="preserve"> </v>
      </c>
      <c r="K120" s="32"/>
      <c r="L120" s="42"/>
      <c r="S120" s="32"/>
      <c r="T120" s="32"/>
      <c r="U120" s="32"/>
      <c r="V120" s="32"/>
      <c r="W120" s="32"/>
      <c r="X120" s="32"/>
      <c r="Y120" s="32"/>
      <c r="Z120" s="32"/>
      <c r="AA120" s="32"/>
      <c r="AB120" s="32"/>
      <c r="AC120" s="32"/>
      <c r="AD120" s="32"/>
      <c r="AE120" s="32"/>
    </row>
    <row r="121" spans="1:31" s="2" customFormat="1" ht="10.35" customHeight="1">
      <c r="A121" s="32"/>
      <c r="B121" s="33"/>
      <c r="C121" s="32"/>
      <c r="D121" s="32"/>
      <c r="E121" s="32"/>
      <c r="F121" s="32"/>
      <c r="G121" s="32"/>
      <c r="H121" s="32"/>
      <c r="I121" s="32"/>
      <c r="J121" s="32"/>
      <c r="K121" s="32"/>
      <c r="L121" s="42"/>
      <c r="S121" s="32"/>
      <c r="T121" s="32"/>
      <c r="U121" s="32"/>
      <c r="V121" s="32"/>
      <c r="W121" s="32"/>
      <c r="X121" s="32"/>
      <c r="Y121" s="32"/>
      <c r="Z121" s="32"/>
      <c r="AA121" s="32"/>
      <c r="AB121" s="32"/>
      <c r="AC121" s="32"/>
      <c r="AD121" s="32"/>
      <c r="AE121" s="32"/>
    </row>
    <row r="122" spans="1:31" s="11" customFormat="1" ht="29.25" customHeight="1">
      <c r="A122" s="125"/>
      <c r="B122" s="126"/>
      <c r="C122" s="127" t="s">
        <v>139</v>
      </c>
      <c r="D122" s="128" t="s">
        <v>60</v>
      </c>
      <c r="E122" s="128" t="s">
        <v>56</v>
      </c>
      <c r="F122" s="128" t="s">
        <v>57</v>
      </c>
      <c r="G122" s="128" t="s">
        <v>140</v>
      </c>
      <c r="H122" s="128" t="s">
        <v>141</v>
      </c>
      <c r="I122" s="128" t="s">
        <v>142</v>
      </c>
      <c r="J122" s="128" t="s">
        <v>121</v>
      </c>
      <c r="K122" s="129" t="s">
        <v>143</v>
      </c>
      <c r="L122" s="130"/>
      <c r="M122" s="62" t="s">
        <v>1</v>
      </c>
      <c r="N122" s="63" t="s">
        <v>39</v>
      </c>
      <c r="O122" s="63" t="s">
        <v>144</v>
      </c>
      <c r="P122" s="63" t="s">
        <v>145</v>
      </c>
      <c r="Q122" s="63" t="s">
        <v>146</v>
      </c>
      <c r="R122" s="63" t="s">
        <v>147</v>
      </c>
      <c r="S122" s="63" t="s">
        <v>148</v>
      </c>
      <c r="T122" s="64" t="s">
        <v>149</v>
      </c>
      <c r="U122" s="125"/>
      <c r="V122" s="125"/>
      <c r="W122" s="125"/>
      <c r="X122" s="125"/>
      <c r="Y122" s="125"/>
      <c r="Z122" s="125"/>
      <c r="AA122" s="125"/>
      <c r="AB122" s="125"/>
      <c r="AC122" s="125"/>
      <c r="AD122" s="125"/>
      <c r="AE122" s="125"/>
    </row>
    <row r="123" spans="1:63" s="2" customFormat="1" ht="22.9" customHeight="1">
      <c r="A123" s="32"/>
      <c r="B123" s="33"/>
      <c r="C123" s="69" t="s">
        <v>150</v>
      </c>
      <c r="D123" s="32"/>
      <c r="E123" s="32"/>
      <c r="F123" s="32"/>
      <c r="G123" s="32"/>
      <c r="H123" s="32"/>
      <c r="I123" s="32"/>
      <c r="J123" s="131">
        <f>BK123</f>
        <v>0</v>
      </c>
      <c r="K123" s="32"/>
      <c r="L123" s="33"/>
      <c r="M123" s="65"/>
      <c r="N123" s="56"/>
      <c r="O123" s="66"/>
      <c r="P123" s="132">
        <f>P124</f>
        <v>0</v>
      </c>
      <c r="Q123" s="66"/>
      <c r="R123" s="132">
        <f>R124</f>
        <v>0</v>
      </c>
      <c r="S123" s="66"/>
      <c r="T123" s="133">
        <f>T124</f>
        <v>0</v>
      </c>
      <c r="U123" s="32"/>
      <c r="V123" s="32"/>
      <c r="W123" s="32"/>
      <c r="X123" s="32"/>
      <c r="Y123" s="32"/>
      <c r="Z123" s="32"/>
      <c r="AA123" s="32"/>
      <c r="AB123" s="32"/>
      <c r="AC123" s="32"/>
      <c r="AD123" s="32"/>
      <c r="AE123" s="32"/>
      <c r="AT123" s="17" t="s">
        <v>74</v>
      </c>
      <c r="AU123" s="17" t="s">
        <v>123</v>
      </c>
      <c r="BK123" s="134">
        <f>BK124</f>
        <v>0</v>
      </c>
    </row>
    <row r="124" spans="2:63" s="12" customFormat="1" ht="25.9" customHeight="1">
      <c r="B124" s="135"/>
      <c r="D124" s="136" t="s">
        <v>74</v>
      </c>
      <c r="E124" s="137" t="s">
        <v>679</v>
      </c>
      <c r="F124" s="137" t="s">
        <v>679</v>
      </c>
      <c r="I124" s="138"/>
      <c r="J124" s="139">
        <f>BK124</f>
        <v>0</v>
      </c>
      <c r="L124" s="135"/>
      <c r="M124" s="140"/>
      <c r="N124" s="141"/>
      <c r="O124" s="141"/>
      <c r="P124" s="142">
        <f>P125+P130+P133+P138+P143+P146</f>
        <v>0</v>
      </c>
      <c r="Q124" s="141"/>
      <c r="R124" s="142">
        <f>R125+R130+R133+R138+R143+R146</f>
        <v>0</v>
      </c>
      <c r="S124" s="141"/>
      <c r="T124" s="143">
        <f>T125+T130+T133+T138+T143+T146</f>
        <v>0</v>
      </c>
      <c r="AR124" s="136" t="s">
        <v>179</v>
      </c>
      <c r="AT124" s="144" t="s">
        <v>74</v>
      </c>
      <c r="AU124" s="144" t="s">
        <v>75</v>
      </c>
      <c r="AY124" s="136" t="s">
        <v>153</v>
      </c>
      <c r="BK124" s="145">
        <f>BK125+BK130+BK133+BK138+BK143+BK146</f>
        <v>0</v>
      </c>
    </row>
    <row r="125" spans="2:63" s="12" customFormat="1" ht="22.9" customHeight="1">
      <c r="B125" s="135"/>
      <c r="D125" s="136" t="s">
        <v>74</v>
      </c>
      <c r="E125" s="146" t="s">
        <v>680</v>
      </c>
      <c r="F125" s="146" t="s">
        <v>681</v>
      </c>
      <c r="I125" s="138"/>
      <c r="J125" s="147">
        <f>BK125</f>
        <v>0</v>
      </c>
      <c r="L125" s="135"/>
      <c r="M125" s="140"/>
      <c r="N125" s="141"/>
      <c r="O125" s="141"/>
      <c r="P125" s="142">
        <f>SUM(P126:P129)</f>
        <v>0</v>
      </c>
      <c r="Q125" s="141"/>
      <c r="R125" s="142">
        <f>SUM(R126:R129)</f>
        <v>0</v>
      </c>
      <c r="S125" s="141"/>
      <c r="T125" s="143">
        <f>SUM(T126:T129)</f>
        <v>0</v>
      </c>
      <c r="AR125" s="136" t="s">
        <v>179</v>
      </c>
      <c r="AT125" s="144" t="s">
        <v>74</v>
      </c>
      <c r="AU125" s="144" t="s">
        <v>83</v>
      </c>
      <c r="AY125" s="136" t="s">
        <v>153</v>
      </c>
      <c r="BK125" s="145">
        <f>SUM(BK126:BK129)</f>
        <v>0</v>
      </c>
    </row>
    <row r="126" spans="1:65" s="2" customFormat="1" ht="16.5" customHeight="1">
      <c r="A126" s="32"/>
      <c r="B126" s="148"/>
      <c r="C126" s="149" t="s">
        <v>83</v>
      </c>
      <c r="D126" s="149" t="s">
        <v>156</v>
      </c>
      <c r="E126" s="150" t="s">
        <v>682</v>
      </c>
      <c r="F126" s="151" t="s">
        <v>683</v>
      </c>
      <c r="G126" s="152" t="s">
        <v>684</v>
      </c>
      <c r="H126" s="153">
        <v>1</v>
      </c>
      <c r="I126" s="154"/>
      <c r="J126" s="155">
        <f>ROUND(I126*H126,2)</f>
        <v>0</v>
      </c>
      <c r="K126" s="151" t="s">
        <v>160</v>
      </c>
      <c r="L126" s="33"/>
      <c r="M126" s="156" t="s">
        <v>1</v>
      </c>
      <c r="N126" s="157" t="s">
        <v>40</v>
      </c>
      <c r="O126" s="58"/>
      <c r="P126" s="158">
        <f>O126*H126</f>
        <v>0</v>
      </c>
      <c r="Q126" s="158">
        <v>0</v>
      </c>
      <c r="R126" s="158">
        <f>Q126*H126</f>
        <v>0</v>
      </c>
      <c r="S126" s="158">
        <v>0</v>
      </c>
      <c r="T126" s="159">
        <f>S126*H126</f>
        <v>0</v>
      </c>
      <c r="U126" s="32"/>
      <c r="V126" s="32"/>
      <c r="W126" s="32"/>
      <c r="X126" s="32"/>
      <c r="Y126" s="32"/>
      <c r="Z126" s="32"/>
      <c r="AA126" s="32"/>
      <c r="AB126" s="32"/>
      <c r="AC126" s="32"/>
      <c r="AD126" s="32"/>
      <c r="AE126" s="32"/>
      <c r="AR126" s="160" t="s">
        <v>685</v>
      </c>
      <c r="AT126" s="160" t="s">
        <v>156</v>
      </c>
      <c r="AU126" s="160" t="s">
        <v>85</v>
      </c>
      <c r="AY126" s="17" t="s">
        <v>153</v>
      </c>
      <c r="BE126" s="161">
        <f>IF(N126="základní",J126,0)</f>
        <v>0</v>
      </c>
      <c r="BF126" s="161">
        <f>IF(N126="snížená",J126,0)</f>
        <v>0</v>
      </c>
      <c r="BG126" s="161">
        <f>IF(N126="zákl. přenesená",J126,0)</f>
        <v>0</v>
      </c>
      <c r="BH126" s="161">
        <f>IF(N126="sníž. přenesená",J126,0)</f>
        <v>0</v>
      </c>
      <c r="BI126" s="161">
        <f>IF(N126="nulová",J126,0)</f>
        <v>0</v>
      </c>
      <c r="BJ126" s="17" t="s">
        <v>83</v>
      </c>
      <c r="BK126" s="161">
        <f>ROUND(I126*H126,2)</f>
        <v>0</v>
      </c>
      <c r="BL126" s="17" t="s">
        <v>685</v>
      </c>
      <c r="BM126" s="160" t="s">
        <v>686</v>
      </c>
    </row>
    <row r="127" spans="1:47" s="2" customFormat="1" ht="48.75">
      <c r="A127" s="32"/>
      <c r="B127" s="33"/>
      <c r="C127" s="32"/>
      <c r="D127" s="163" t="s">
        <v>201</v>
      </c>
      <c r="E127" s="32"/>
      <c r="F127" s="179" t="s">
        <v>687</v>
      </c>
      <c r="G127" s="32"/>
      <c r="H127" s="32"/>
      <c r="I127" s="180"/>
      <c r="J127" s="32"/>
      <c r="K127" s="32"/>
      <c r="L127" s="33"/>
      <c r="M127" s="181"/>
      <c r="N127" s="182"/>
      <c r="O127" s="58"/>
      <c r="P127" s="58"/>
      <c r="Q127" s="58"/>
      <c r="R127" s="58"/>
      <c r="S127" s="58"/>
      <c r="T127" s="59"/>
      <c r="U127" s="32"/>
      <c r="V127" s="32"/>
      <c r="W127" s="32"/>
      <c r="X127" s="32"/>
      <c r="Y127" s="32"/>
      <c r="Z127" s="32"/>
      <c r="AA127" s="32"/>
      <c r="AB127" s="32"/>
      <c r="AC127" s="32"/>
      <c r="AD127" s="32"/>
      <c r="AE127" s="32"/>
      <c r="AT127" s="17" t="s">
        <v>201</v>
      </c>
      <c r="AU127" s="17" t="s">
        <v>85</v>
      </c>
    </row>
    <row r="128" spans="1:65" s="2" customFormat="1" ht="16.5" customHeight="1">
      <c r="A128" s="32"/>
      <c r="B128" s="148"/>
      <c r="C128" s="149" t="s">
        <v>85</v>
      </c>
      <c r="D128" s="149" t="s">
        <v>156</v>
      </c>
      <c r="E128" s="150" t="s">
        <v>688</v>
      </c>
      <c r="F128" s="151" t="s">
        <v>689</v>
      </c>
      <c r="G128" s="152" t="s">
        <v>684</v>
      </c>
      <c r="H128" s="153">
        <v>1</v>
      </c>
      <c r="I128" s="154"/>
      <c r="J128" s="155">
        <f>ROUND(I128*H128,2)</f>
        <v>0</v>
      </c>
      <c r="K128" s="151" t="s">
        <v>160</v>
      </c>
      <c r="L128" s="33"/>
      <c r="M128" s="156" t="s">
        <v>1</v>
      </c>
      <c r="N128" s="157" t="s">
        <v>40</v>
      </c>
      <c r="O128" s="58"/>
      <c r="P128" s="158">
        <f>O128*H128</f>
        <v>0</v>
      </c>
      <c r="Q128" s="158">
        <v>0</v>
      </c>
      <c r="R128" s="158">
        <f>Q128*H128</f>
        <v>0</v>
      </c>
      <c r="S128" s="158">
        <v>0</v>
      </c>
      <c r="T128" s="159">
        <f>S128*H128</f>
        <v>0</v>
      </c>
      <c r="U128" s="32"/>
      <c r="V128" s="32"/>
      <c r="W128" s="32"/>
      <c r="X128" s="32"/>
      <c r="Y128" s="32"/>
      <c r="Z128" s="32"/>
      <c r="AA128" s="32"/>
      <c r="AB128" s="32"/>
      <c r="AC128" s="32"/>
      <c r="AD128" s="32"/>
      <c r="AE128" s="32"/>
      <c r="AR128" s="160" t="s">
        <v>685</v>
      </c>
      <c r="AT128" s="160" t="s">
        <v>156</v>
      </c>
      <c r="AU128" s="160" t="s">
        <v>85</v>
      </c>
      <c r="AY128" s="17" t="s">
        <v>153</v>
      </c>
      <c r="BE128" s="161">
        <f>IF(N128="základní",J128,0)</f>
        <v>0</v>
      </c>
      <c r="BF128" s="161">
        <f>IF(N128="snížená",J128,0)</f>
        <v>0</v>
      </c>
      <c r="BG128" s="161">
        <f>IF(N128="zákl. přenesená",J128,0)</f>
        <v>0</v>
      </c>
      <c r="BH128" s="161">
        <f>IF(N128="sníž. přenesená",J128,0)</f>
        <v>0</v>
      </c>
      <c r="BI128" s="161">
        <f>IF(N128="nulová",J128,0)</f>
        <v>0</v>
      </c>
      <c r="BJ128" s="17" t="s">
        <v>83</v>
      </c>
      <c r="BK128" s="161">
        <f>ROUND(I128*H128,2)</f>
        <v>0</v>
      </c>
      <c r="BL128" s="17" t="s">
        <v>685</v>
      </c>
      <c r="BM128" s="160" t="s">
        <v>690</v>
      </c>
    </row>
    <row r="129" spans="1:47" s="2" customFormat="1" ht="19.5">
      <c r="A129" s="32"/>
      <c r="B129" s="33"/>
      <c r="C129" s="32"/>
      <c r="D129" s="163" t="s">
        <v>201</v>
      </c>
      <c r="E129" s="32"/>
      <c r="F129" s="179" t="s">
        <v>691</v>
      </c>
      <c r="G129" s="32"/>
      <c r="H129" s="32"/>
      <c r="I129" s="180"/>
      <c r="J129" s="32"/>
      <c r="K129" s="32"/>
      <c r="L129" s="33"/>
      <c r="M129" s="181"/>
      <c r="N129" s="182"/>
      <c r="O129" s="58"/>
      <c r="P129" s="58"/>
      <c r="Q129" s="58"/>
      <c r="R129" s="58"/>
      <c r="S129" s="58"/>
      <c r="T129" s="59"/>
      <c r="U129" s="32"/>
      <c r="V129" s="32"/>
      <c r="W129" s="32"/>
      <c r="X129" s="32"/>
      <c r="Y129" s="32"/>
      <c r="Z129" s="32"/>
      <c r="AA129" s="32"/>
      <c r="AB129" s="32"/>
      <c r="AC129" s="32"/>
      <c r="AD129" s="32"/>
      <c r="AE129" s="32"/>
      <c r="AT129" s="17" t="s">
        <v>201</v>
      </c>
      <c r="AU129" s="17" t="s">
        <v>85</v>
      </c>
    </row>
    <row r="130" spans="2:63" s="12" customFormat="1" ht="22.9" customHeight="1">
      <c r="B130" s="135"/>
      <c r="D130" s="136" t="s">
        <v>74</v>
      </c>
      <c r="E130" s="146" t="s">
        <v>692</v>
      </c>
      <c r="F130" s="146" t="s">
        <v>693</v>
      </c>
      <c r="I130" s="138"/>
      <c r="J130" s="147">
        <f>BK130</f>
        <v>0</v>
      </c>
      <c r="L130" s="135"/>
      <c r="M130" s="140"/>
      <c r="N130" s="141"/>
      <c r="O130" s="141"/>
      <c r="P130" s="142">
        <f>SUM(P131:P132)</f>
        <v>0</v>
      </c>
      <c r="Q130" s="141"/>
      <c r="R130" s="142">
        <f>SUM(R131:R132)</f>
        <v>0</v>
      </c>
      <c r="S130" s="141"/>
      <c r="T130" s="143">
        <f>SUM(T131:T132)</f>
        <v>0</v>
      </c>
      <c r="AR130" s="136" t="s">
        <v>179</v>
      </c>
      <c r="AT130" s="144" t="s">
        <v>74</v>
      </c>
      <c r="AU130" s="144" t="s">
        <v>83</v>
      </c>
      <c r="AY130" s="136" t="s">
        <v>153</v>
      </c>
      <c r="BK130" s="145">
        <f>SUM(BK131:BK132)</f>
        <v>0</v>
      </c>
    </row>
    <row r="131" spans="1:65" s="2" customFormat="1" ht="16.5" customHeight="1">
      <c r="A131" s="32"/>
      <c r="B131" s="148"/>
      <c r="C131" s="149" t="s">
        <v>166</v>
      </c>
      <c r="D131" s="149" t="s">
        <v>156</v>
      </c>
      <c r="E131" s="150" t="s">
        <v>694</v>
      </c>
      <c r="F131" s="151" t="s">
        <v>695</v>
      </c>
      <c r="G131" s="152" t="s">
        <v>684</v>
      </c>
      <c r="H131" s="153">
        <v>1</v>
      </c>
      <c r="I131" s="154"/>
      <c r="J131" s="155">
        <f>ROUND(I131*H131,2)</f>
        <v>0</v>
      </c>
      <c r="K131" s="151" t="s">
        <v>160</v>
      </c>
      <c r="L131" s="33"/>
      <c r="M131" s="156" t="s">
        <v>1</v>
      </c>
      <c r="N131" s="157" t="s">
        <v>40</v>
      </c>
      <c r="O131" s="58"/>
      <c r="P131" s="158">
        <f>O131*H131</f>
        <v>0</v>
      </c>
      <c r="Q131" s="158">
        <v>0</v>
      </c>
      <c r="R131" s="158">
        <f>Q131*H131</f>
        <v>0</v>
      </c>
      <c r="S131" s="158">
        <v>0</v>
      </c>
      <c r="T131" s="159">
        <f>S131*H131</f>
        <v>0</v>
      </c>
      <c r="U131" s="32"/>
      <c r="V131" s="32"/>
      <c r="W131" s="32"/>
      <c r="X131" s="32"/>
      <c r="Y131" s="32"/>
      <c r="Z131" s="32"/>
      <c r="AA131" s="32"/>
      <c r="AB131" s="32"/>
      <c r="AC131" s="32"/>
      <c r="AD131" s="32"/>
      <c r="AE131" s="32"/>
      <c r="AR131" s="160" t="s">
        <v>685</v>
      </c>
      <c r="AT131" s="160" t="s">
        <v>156</v>
      </c>
      <c r="AU131" s="160" t="s">
        <v>85</v>
      </c>
      <c r="AY131" s="17" t="s">
        <v>153</v>
      </c>
      <c r="BE131" s="161">
        <f>IF(N131="základní",J131,0)</f>
        <v>0</v>
      </c>
      <c r="BF131" s="161">
        <f>IF(N131="snížená",J131,0)</f>
        <v>0</v>
      </c>
      <c r="BG131" s="161">
        <f>IF(N131="zákl. přenesená",J131,0)</f>
        <v>0</v>
      </c>
      <c r="BH131" s="161">
        <f>IF(N131="sníž. přenesená",J131,0)</f>
        <v>0</v>
      </c>
      <c r="BI131" s="161">
        <f>IF(N131="nulová",J131,0)</f>
        <v>0</v>
      </c>
      <c r="BJ131" s="17" t="s">
        <v>83</v>
      </c>
      <c r="BK131" s="161">
        <f>ROUND(I131*H131,2)</f>
        <v>0</v>
      </c>
      <c r="BL131" s="17" t="s">
        <v>685</v>
      </c>
      <c r="BM131" s="160" t="s">
        <v>696</v>
      </c>
    </row>
    <row r="132" spans="1:47" s="2" customFormat="1" ht="97.5">
      <c r="A132" s="32"/>
      <c r="B132" s="33"/>
      <c r="C132" s="32"/>
      <c r="D132" s="163" t="s">
        <v>201</v>
      </c>
      <c r="E132" s="32"/>
      <c r="F132" s="179" t="s">
        <v>697</v>
      </c>
      <c r="G132" s="32"/>
      <c r="H132" s="32"/>
      <c r="I132" s="180"/>
      <c r="J132" s="32"/>
      <c r="K132" s="32"/>
      <c r="L132" s="33"/>
      <c r="M132" s="181"/>
      <c r="N132" s="182"/>
      <c r="O132" s="58"/>
      <c r="P132" s="58"/>
      <c r="Q132" s="58"/>
      <c r="R132" s="58"/>
      <c r="S132" s="58"/>
      <c r="T132" s="59"/>
      <c r="U132" s="32"/>
      <c r="V132" s="32"/>
      <c r="W132" s="32"/>
      <c r="X132" s="32"/>
      <c r="Y132" s="32"/>
      <c r="Z132" s="32"/>
      <c r="AA132" s="32"/>
      <c r="AB132" s="32"/>
      <c r="AC132" s="32"/>
      <c r="AD132" s="32"/>
      <c r="AE132" s="32"/>
      <c r="AT132" s="17" t="s">
        <v>201</v>
      </c>
      <c r="AU132" s="17" t="s">
        <v>85</v>
      </c>
    </row>
    <row r="133" spans="2:63" s="12" customFormat="1" ht="22.9" customHeight="1">
      <c r="B133" s="135"/>
      <c r="D133" s="136" t="s">
        <v>74</v>
      </c>
      <c r="E133" s="146" t="s">
        <v>698</v>
      </c>
      <c r="F133" s="146" t="s">
        <v>699</v>
      </c>
      <c r="I133" s="138"/>
      <c r="J133" s="147">
        <f>BK133</f>
        <v>0</v>
      </c>
      <c r="L133" s="135"/>
      <c r="M133" s="140"/>
      <c r="N133" s="141"/>
      <c r="O133" s="141"/>
      <c r="P133" s="142">
        <f>SUM(P134:P137)</f>
        <v>0</v>
      </c>
      <c r="Q133" s="141"/>
      <c r="R133" s="142">
        <f>SUM(R134:R137)</f>
        <v>0</v>
      </c>
      <c r="S133" s="141"/>
      <c r="T133" s="143">
        <f>SUM(T134:T137)</f>
        <v>0</v>
      </c>
      <c r="AR133" s="136" t="s">
        <v>179</v>
      </c>
      <c r="AT133" s="144" t="s">
        <v>74</v>
      </c>
      <c r="AU133" s="144" t="s">
        <v>83</v>
      </c>
      <c r="AY133" s="136" t="s">
        <v>153</v>
      </c>
      <c r="BK133" s="145">
        <f>SUM(BK134:BK137)</f>
        <v>0</v>
      </c>
    </row>
    <row r="134" spans="1:65" s="2" customFormat="1" ht="16.5" customHeight="1">
      <c r="A134" s="32"/>
      <c r="B134" s="148"/>
      <c r="C134" s="149" t="s">
        <v>161</v>
      </c>
      <c r="D134" s="149" t="s">
        <v>156</v>
      </c>
      <c r="E134" s="150" t="s">
        <v>700</v>
      </c>
      <c r="F134" s="151" t="s">
        <v>701</v>
      </c>
      <c r="G134" s="152" t="s">
        <v>684</v>
      </c>
      <c r="H134" s="153">
        <v>1</v>
      </c>
      <c r="I134" s="154"/>
      <c r="J134" s="155">
        <f>ROUND(I134*H134,2)</f>
        <v>0</v>
      </c>
      <c r="K134" s="151" t="s">
        <v>160</v>
      </c>
      <c r="L134" s="33"/>
      <c r="M134" s="156" t="s">
        <v>1</v>
      </c>
      <c r="N134" s="157" t="s">
        <v>40</v>
      </c>
      <c r="O134" s="58"/>
      <c r="P134" s="158">
        <f>O134*H134</f>
        <v>0</v>
      </c>
      <c r="Q134" s="158">
        <v>0</v>
      </c>
      <c r="R134" s="158">
        <f>Q134*H134</f>
        <v>0</v>
      </c>
      <c r="S134" s="158">
        <v>0</v>
      </c>
      <c r="T134" s="159">
        <f>S134*H134</f>
        <v>0</v>
      </c>
      <c r="U134" s="32"/>
      <c r="V134" s="32"/>
      <c r="W134" s="32"/>
      <c r="X134" s="32"/>
      <c r="Y134" s="32"/>
      <c r="Z134" s="32"/>
      <c r="AA134" s="32"/>
      <c r="AB134" s="32"/>
      <c r="AC134" s="32"/>
      <c r="AD134" s="32"/>
      <c r="AE134" s="32"/>
      <c r="AR134" s="160" t="s">
        <v>685</v>
      </c>
      <c r="AT134" s="160" t="s">
        <v>156</v>
      </c>
      <c r="AU134" s="160" t="s">
        <v>85</v>
      </c>
      <c r="AY134" s="17" t="s">
        <v>153</v>
      </c>
      <c r="BE134" s="161">
        <f>IF(N134="základní",J134,0)</f>
        <v>0</v>
      </c>
      <c r="BF134" s="161">
        <f>IF(N134="snížená",J134,0)</f>
        <v>0</v>
      </c>
      <c r="BG134" s="161">
        <f>IF(N134="zákl. přenesená",J134,0)</f>
        <v>0</v>
      </c>
      <c r="BH134" s="161">
        <f>IF(N134="sníž. přenesená",J134,0)</f>
        <v>0</v>
      </c>
      <c r="BI134" s="161">
        <f>IF(N134="nulová",J134,0)</f>
        <v>0</v>
      </c>
      <c r="BJ134" s="17" t="s">
        <v>83</v>
      </c>
      <c r="BK134" s="161">
        <f>ROUND(I134*H134,2)</f>
        <v>0</v>
      </c>
      <c r="BL134" s="17" t="s">
        <v>685</v>
      </c>
      <c r="BM134" s="160" t="s">
        <v>702</v>
      </c>
    </row>
    <row r="135" spans="1:47" s="2" customFormat="1" ht="39">
      <c r="A135" s="32"/>
      <c r="B135" s="33"/>
      <c r="C135" s="32"/>
      <c r="D135" s="163" t="s">
        <v>201</v>
      </c>
      <c r="E135" s="32"/>
      <c r="F135" s="179" t="s">
        <v>703</v>
      </c>
      <c r="G135" s="32"/>
      <c r="H135" s="32"/>
      <c r="I135" s="180"/>
      <c r="J135" s="32"/>
      <c r="K135" s="32"/>
      <c r="L135" s="33"/>
      <c r="M135" s="181"/>
      <c r="N135" s="182"/>
      <c r="O135" s="58"/>
      <c r="P135" s="58"/>
      <c r="Q135" s="58"/>
      <c r="R135" s="58"/>
      <c r="S135" s="58"/>
      <c r="T135" s="59"/>
      <c r="U135" s="32"/>
      <c r="V135" s="32"/>
      <c r="W135" s="32"/>
      <c r="X135" s="32"/>
      <c r="Y135" s="32"/>
      <c r="Z135" s="32"/>
      <c r="AA135" s="32"/>
      <c r="AB135" s="32"/>
      <c r="AC135" s="32"/>
      <c r="AD135" s="32"/>
      <c r="AE135" s="32"/>
      <c r="AT135" s="17" t="s">
        <v>201</v>
      </c>
      <c r="AU135" s="17" t="s">
        <v>85</v>
      </c>
    </row>
    <row r="136" spans="1:65" s="2" customFormat="1" ht="16.5" customHeight="1">
      <c r="A136" s="32"/>
      <c r="B136" s="148"/>
      <c r="C136" s="149" t="s">
        <v>179</v>
      </c>
      <c r="D136" s="149" t="s">
        <v>156</v>
      </c>
      <c r="E136" s="150" t="s">
        <v>704</v>
      </c>
      <c r="F136" s="151" t="s">
        <v>705</v>
      </c>
      <c r="G136" s="152" t="s">
        <v>684</v>
      </c>
      <c r="H136" s="153">
        <v>1</v>
      </c>
      <c r="I136" s="154"/>
      <c r="J136" s="155">
        <f>ROUND(I136*H136,2)</f>
        <v>0</v>
      </c>
      <c r="K136" s="151" t="s">
        <v>160</v>
      </c>
      <c r="L136" s="33"/>
      <c r="M136" s="156" t="s">
        <v>1</v>
      </c>
      <c r="N136" s="157" t="s">
        <v>40</v>
      </c>
      <c r="O136" s="58"/>
      <c r="P136" s="158">
        <f>O136*H136</f>
        <v>0</v>
      </c>
      <c r="Q136" s="158">
        <v>0</v>
      </c>
      <c r="R136" s="158">
        <f>Q136*H136</f>
        <v>0</v>
      </c>
      <c r="S136" s="158">
        <v>0</v>
      </c>
      <c r="T136" s="159">
        <f>S136*H136</f>
        <v>0</v>
      </c>
      <c r="U136" s="32"/>
      <c r="V136" s="32"/>
      <c r="W136" s="32"/>
      <c r="X136" s="32"/>
      <c r="Y136" s="32"/>
      <c r="Z136" s="32"/>
      <c r="AA136" s="32"/>
      <c r="AB136" s="32"/>
      <c r="AC136" s="32"/>
      <c r="AD136" s="32"/>
      <c r="AE136" s="32"/>
      <c r="AR136" s="160" t="s">
        <v>685</v>
      </c>
      <c r="AT136" s="160" t="s">
        <v>156</v>
      </c>
      <c r="AU136" s="160" t="s">
        <v>85</v>
      </c>
      <c r="AY136" s="17" t="s">
        <v>153</v>
      </c>
      <c r="BE136" s="161">
        <f>IF(N136="základní",J136,0)</f>
        <v>0</v>
      </c>
      <c r="BF136" s="161">
        <f>IF(N136="snížená",J136,0)</f>
        <v>0</v>
      </c>
      <c r="BG136" s="161">
        <f>IF(N136="zákl. přenesená",J136,0)</f>
        <v>0</v>
      </c>
      <c r="BH136" s="161">
        <f>IF(N136="sníž. přenesená",J136,0)</f>
        <v>0</v>
      </c>
      <c r="BI136" s="161">
        <f>IF(N136="nulová",J136,0)</f>
        <v>0</v>
      </c>
      <c r="BJ136" s="17" t="s">
        <v>83</v>
      </c>
      <c r="BK136" s="161">
        <f>ROUND(I136*H136,2)</f>
        <v>0</v>
      </c>
      <c r="BL136" s="17" t="s">
        <v>685</v>
      </c>
      <c r="BM136" s="160" t="s">
        <v>706</v>
      </c>
    </row>
    <row r="137" spans="1:47" s="2" customFormat="1" ht="19.5">
      <c r="A137" s="32"/>
      <c r="B137" s="33"/>
      <c r="C137" s="32"/>
      <c r="D137" s="163" t="s">
        <v>201</v>
      </c>
      <c r="E137" s="32"/>
      <c r="F137" s="179" t="s">
        <v>707</v>
      </c>
      <c r="G137" s="32"/>
      <c r="H137" s="32"/>
      <c r="I137" s="180"/>
      <c r="J137" s="32"/>
      <c r="K137" s="32"/>
      <c r="L137" s="33"/>
      <c r="M137" s="181"/>
      <c r="N137" s="182"/>
      <c r="O137" s="58"/>
      <c r="P137" s="58"/>
      <c r="Q137" s="58"/>
      <c r="R137" s="58"/>
      <c r="S137" s="58"/>
      <c r="T137" s="59"/>
      <c r="U137" s="32"/>
      <c r="V137" s="32"/>
      <c r="W137" s="32"/>
      <c r="X137" s="32"/>
      <c r="Y137" s="32"/>
      <c r="Z137" s="32"/>
      <c r="AA137" s="32"/>
      <c r="AB137" s="32"/>
      <c r="AC137" s="32"/>
      <c r="AD137" s="32"/>
      <c r="AE137" s="32"/>
      <c r="AT137" s="17" t="s">
        <v>201</v>
      </c>
      <c r="AU137" s="17" t="s">
        <v>85</v>
      </c>
    </row>
    <row r="138" spans="2:63" s="12" customFormat="1" ht="22.9" customHeight="1">
      <c r="B138" s="135"/>
      <c r="D138" s="136" t="s">
        <v>74</v>
      </c>
      <c r="E138" s="146" t="s">
        <v>708</v>
      </c>
      <c r="F138" s="146" t="s">
        <v>709</v>
      </c>
      <c r="I138" s="138"/>
      <c r="J138" s="147">
        <f>BK138</f>
        <v>0</v>
      </c>
      <c r="L138" s="135"/>
      <c r="M138" s="140"/>
      <c r="N138" s="141"/>
      <c r="O138" s="141"/>
      <c r="P138" s="142">
        <f>SUM(P139:P142)</f>
        <v>0</v>
      </c>
      <c r="Q138" s="141"/>
      <c r="R138" s="142">
        <f>SUM(R139:R142)</f>
        <v>0</v>
      </c>
      <c r="S138" s="141"/>
      <c r="T138" s="143">
        <f>SUM(T139:T142)</f>
        <v>0</v>
      </c>
      <c r="AR138" s="136" t="s">
        <v>179</v>
      </c>
      <c r="AT138" s="144" t="s">
        <v>74</v>
      </c>
      <c r="AU138" s="144" t="s">
        <v>83</v>
      </c>
      <c r="AY138" s="136" t="s">
        <v>153</v>
      </c>
      <c r="BK138" s="145">
        <f>SUM(BK139:BK142)</f>
        <v>0</v>
      </c>
    </row>
    <row r="139" spans="1:65" s="2" customFormat="1" ht="16.5" customHeight="1">
      <c r="A139" s="32"/>
      <c r="B139" s="148"/>
      <c r="C139" s="149" t="s">
        <v>154</v>
      </c>
      <c r="D139" s="149" t="s">
        <v>156</v>
      </c>
      <c r="E139" s="150" t="s">
        <v>710</v>
      </c>
      <c r="F139" s="151" t="s">
        <v>711</v>
      </c>
      <c r="G139" s="152" t="s">
        <v>684</v>
      </c>
      <c r="H139" s="153">
        <v>1</v>
      </c>
      <c r="I139" s="154"/>
      <c r="J139" s="155">
        <f>ROUND(I139*H139,2)</f>
        <v>0</v>
      </c>
      <c r="K139" s="151" t="s">
        <v>160</v>
      </c>
      <c r="L139" s="33"/>
      <c r="M139" s="156" t="s">
        <v>1</v>
      </c>
      <c r="N139" s="157" t="s">
        <v>40</v>
      </c>
      <c r="O139" s="58"/>
      <c r="P139" s="158">
        <f>O139*H139</f>
        <v>0</v>
      </c>
      <c r="Q139" s="158">
        <v>0</v>
      </c>
      <c r="R139" s="158">
        <f>Q139*H139</f>
        <v>0</v>
      </c>
      <c r="S139" s="158">
        <v>0</v>
      </c>
      <c r="T139" s="159">
        <f>S139*H139</f>
        <v>0</v>
      </c>
      <c r="U139" s="32"/>
      <c r="V139" s="32"/>
      <c r="W139" s="32"/>
      <c r="X139" s="32"/>
      <c r="Y139" s="32"/>
      <c r="Z139" s="32"/>
      <c r="AA139" s="32"/>
      <c r="AB139" s="32"/>
      <c r="AC139" s="32"/>
      <c r="AD139" s="32"/>
      <c r="AE139" s="32"/>
      <c r="AR139" s="160" t="s">
        <v>685</v>
      </c>
      <c r="AT139" s="160" t="s">
        <v>156</v>
      </c>
      <c r="AU139" s="160" t="s">
        <v>85</v>
      </c>
      <c r="AY139" s="17" t="s">
        <v>153</v>
      </c>
      <c r="BE139" s="161">
        <f>IF(N139="základní",J139,0)</f>
        <v>0</v>
      </c>
      <c r="BF139" s="161">
        <f>IF(N139="snížená",J139,0)</f>
        <v>0</v>
      </c>
      <c r="BG139" s="161">
        <f>IF(N139="zákl. přenesená",J139,0)</f>
        <v>0</v>
      </c>
      <c r="BH139" s="161">
        <f>IF(N139="sníž. přenesená",J139,0)</f>
        <v>0</v>
      </c>
      <c r="BI139" s="161">
        <f>IF(N139="nulová",J139,0)</f>
        <v>0</v>
      </c>
      <c r="BJ139" s="17" t="s">
        <v>83</v>
      </c>
      <c r="BK139" s="161">
        <f>ROUND(I139*H139,2)</f>
        <v>0</v>
      </c>
      <c r="BL139" s="17" t="s">
        <v>685</v>
      </c>
      <c r="BM139" s="160" t="s">
        <v>712</v>
      </c>
    </row>
    <row r="140" spans="1:47" s="2" customFormat="1" ht="29.25">
      <c r="A140" s="32"/>
      <c r="B140" s="33"/>
      <c r="C140" s="32"/>
      <c r="D140" s="163" t="s">
        <v>201</v>
      </c>
      <c r="E140" s="32"/>
      <c r="F140" s="179" t="s">
        <v>713</v>
      </c>
      <c r="G140" s="32"/>
      <c r="H140" s="32"/>
      <c r="I140" s="180"/>
      <c r="J140" s="32"/>
      <c r="K140" s="32"/>
      <c r="L140" s="33"/>
      <c r="M140" s="181"/>
      <c r="N140" s="182"/>
      <c r="O140" s="58"/>
      <c r="P140" s="58"/>
      <c r="Q140" s="58"/>
      <c r="R140" s="58"/>
      <c r="S140" s="58"/>
      <c r="T140" s="59"/>
      <c r="U140" s="32"/>
      <c r="V140" s="32"/>
      <c r="W140" s="32"/>
      <c r="X140" s="32"/>
      <c r="Y140" s="32"/>
      <c r="Z140" s="32"/>
      <c r="AA140" s="32"/>
      <c r="AB140" s="32"/>
      <c r="AC140" s="32"/>
      <c r="AD140" s="32"/>
      <c r="AE140" s="32"/>
      <c r="AT140" s="17" t="s">
        <v>201</v>
      </c>
      <c r="AU140" s="17" t="s">
        <v>85</v>
      </c>
    </row>
    <row r="141" spans="1:65" s="2" customFormat="1" ht="16.5" customHeight="1">
      <c r="A141" s="32"/>
      <c r="B141" s="148"/>
      <c r="C141" s="149" t="s">
        <v>188</v>
      </c>
      <c r="D141" s="149" t="s">
        <v>156</v>
      </c>
      <c r="E141" s="150" t="s">
        <v>714</v>
      </c>
      <c r="F141" s="151" t="s">
        <v>715</v>
      </c>
      <c r="G141" s="152" t="s">
        <v>684</v>
      </c>
      <c r="H141" s="153">
        <v>1</v>
      </c>
      <c r="I141" s="154"/>
      <c r="J141" s="155">
        <f>ROUND(I141*H141,2)</f>
        <v>0</v>
      </c>
      <c r="K141" s="151" t="s">
        <v>160</v>
      </c>
      <c r="L141" s="33"/>
      <c r="M141" s="156" t="s">
        <v>1</v>
      </c>
      <c r="N141" s="157" t="s">
        <v>40</v>
      </c>
      <c r="O141" s="58"/>
      <c r="P141" s="158">
        <f>O141*H141</f>
        <v>0</v>
      </c>
      <c r="Q141" s="158">
        <v>0</v>
      </c>
      <c r="R141" s="158">
        <f>Q141*H141</f>
        <v>0</v>
      </c>
      <c r="S141" s="158">
        <v>0</v>
      </c>
      <c r="T141" s="159">
        <f>S141*H141</f>
        <v>0</v>
      </c>
      <c r="U141" s="32"/>
      <c r="V141" s="32"/>
      <c r="W141" s="32"/>
      <c r="X141" s="32"/>
      <c r="Y141" s="32"/>
      <c r="Z141" s="32"/>
      <c r="AA141" s="32"/>
      <c r="AB141" s="32"/>
      <c r="AC141" s="32"/>
      <c r="AD141" s="32"/>
      <c r="AE141" s="32"/>
      <c r="AR141" s="160" t="s">
        <v>685</v>
      </c>
      <c r="AT141" s="160" t="s">
        <v>156</v>
      </c>
      <c r="AU141" s="160" t="s">
        <v>85</v>
      </c>
      <c r="AY141" s="17" t="s">
        <v>153</v>
      </c>
      <c r="BE141" s="161">
        <f>IF(N141="základní",J141,0)</f>
        <v>0</v>
      </c>
      <c r="BF141" s="161">
        <f>IF(N141="snížená",J141,0)</f>
        <v>0</v>
      </c>
      <c r="BG141" s="161">
        <f>IF(N141="zákl. přenesená",J141,0)</f>
        <v>0</v>
      </c>
      <c r="BH141" s="161">
        <f>IF(N141="sníž. přenesená",J141,0)</f>
        <v>0</v>
      </c>
      <c r="BI141" s="161">
        <f>IF(N141="nulová",J141,0)</f>
        <v>0</v>
      </c>
      <c r="BJ141" s="17" t="s">
        <v>83</v>
      </c>
      <c r="BK141" s="161">
        <f>ROUND(I141*H141,2)</f>
        <v>0</v>
      </c>
      <c r="BL141" s="17" t="s">
        <v>685</v>
      </c>
      <c r="BM141" s="160" t="s">
        <v>716</v>
      </c>
    </row>
    <row r="142" spans="1:47" s="2" customFormat="1" ht="29.25">
      <c r="A142" s="32"/>
      <c r="B142" s="33"/>
      <c r="C142" s="32"/>
      <c r="D142" s="163" t="s">
        <v>201</v>
      </c>
      <c r="E142" s="32"/>
      <c r="F142" s="179" t="s">
        <v>717</v>
      </c>
      <c r="G142" s="32"/>
      <c r="H142" s="32"/>
      <c r="I142" s="180"/>
      <c r="J142" s="32"/>
      <c r="K142" s="32"/>
      <c r="L142" s="33"/>
      <c r="M142" s="181"/>
      <c r="N142" s="182"/>
      <c r="O142" s="58"/>
      <c r="P142" s="58"/>
      <c r="Q142" s="58"/>
      <c r="R142" s="58"/>
      <c r="S142" s="58"/>
      <c r="T142" s="59"/>
      <c r="U142" s="32"/>
      <c r="V142" s="32"/>
      <c r="W142" s="32"/>
      <c r="X142" s="32"/>
      <c r="Y142" s="32"/>
      <c r="Z142" s="32"/>
      <c r="AA142" s="32"/>
      <c r="AB142" s="32"/>
      <c r="AC142" s="32"/>
      <c r="AD142" s="32"/>
      <c r="AE142" s="32"/>
      <c r="AT142" s="17" t="s">
        <v>201</v>
      </c>
      <c r="AU142" s="17" t="s">
        <v>85</v>
      </c>
    </row>
    <row r="143" spans="2:63" s="12" customFormat="1" ht="22.9" customHeight="1">
      <c r="B143" s="135"/>
      <c r="D143" s="136" t="s">
        <v>74</v>
      </c>
      <c r="E143" s="146" t="s">
        <v>718</v>
      </c>
      <c r="F143" s="146" t="s">
        <v>719</v>
      </c>
      <c r="I143" s="138"/>
      <c r="J143" s="147">
        <f>BK143</f>
        <v>0</v>
      </c>
      <c r="L143" s="135"/>
      <c r="M143" s="140"/>
      <c r="N143" s="141"/>
      <c r="O143" s="141"/>
      <c r="P143" s="142">
        <f>SUM(P144:P145)</f>
        <v>0</v>
      </c>
      <c r="Q143" s="141"/>
      <c r="R143" s="142">
        <f>SUM(R144:R145)</f>
        <v>0</v>
      </c>
      <c r="S143" s="141"/>
      <c r="T143" s="143">
        <f>SUM(T144:T145)</f>
        <v>0</v>
      </c>
      <c r="AR143" s="136" t="s">
        <v>179</v>
      </c>
      <c r="AT143" s="144" t="s">
        <v>74</v>
      </c>
      <c r="AU143" s="144" t="s">
        <v>83</v>
      </c>
      <c r="AY143" s="136" t="s">
        <v>153</v>
      </c>
      <c r="BK143" s="145">
        <f>SUM(BK144:BK145)</f>
        <v>0</v>
      </c>
    </row>
    <row r="144" spans="1:65" s="2" customFormat="1" ht="16.5" customHeight="1">
      <c r="A144" s="32"/>
      <c r="B144" s="148"/>
      <c r="C144" s="149" t="s">
        <v>193</v>
      </c>
      <c r="D144" s="149" t="s">
        <v>156</v>
      </c>
      <c r="E144" s="150" t="s">
        <v>720</v>
      </c>
      <c r="F144" s="151" t="s">
        <v>721</v>
      </c>
      <c r="G144" s="152" t="s">
        <v>684</v>
      </c>
      <c r="H144" s="153">
        <v>1</v>
      </c>
      <c r="I144" s="154"/>
      <c r="J144" s="155">
        <f>ROUND(I144*H144,2)</f>
        <v>0</v>
      </c>
      <c r="K144" s="151" t="s">
        <v>160</v>
      </c>
      <c r="L144" s="33"/>
      <c r="M144" s="156" t="s">
        <v>1</v>
      </c>
      <c r="N144" s="157" t="s">
        <v>40</v>
      </c>
      <c r="O144" s="58"/>
      <c r="P144" s="158">
        <f>O144*H144</f>
        <v>0</v>
      </c>
      <c r="Q144" s="158">
        <v>0</v>
      </c>
      <c r="R144" s="158">
        <f>Q144*H144</f>
        <v>0</v>
      </c>
      <c r="S144" s="158">
        <v>0</v>
      </c>
      <c r="T144" s="159">
        <f>S144*H144</f>
        <v>0</v>
      </c>
      <c r="U144" s="32"/>
      <c r="V144" s="32"/>
      <c r="W144" s="32"/>
      <c r="X144" s="32"/>
      <c r="Y144" s="32"/>
      <c r="Z144" s="32"/>
      <c r="AA144" s="32"/>
      <c r="AB144" s="32"/>
      <c r="AC144" s="32"/>
      <c r="AD144" s="32"/>
      <c r="AE144" s="32"/>
      <c r="AR144" s="160" t="s">
        <v>685</v>
      </c>
      <c r="AT144" s="160" t="s">
        <v>156</v>
      </c>
      <c r="AU144" s="160" t="s">
        <v>85</v>
      </c>
      <c r="AY144" s="17" t="s">
        <v>153</v>
      </c>
      <c r="BE144" s="161">
        <f>IF(N144="základní",J144,0)</f>
        <v>0</v>
      </c>
      <c r="BF144" s="161">
        <f>IF(N144="snížená",J144,0)</f>
        <v>0</v>
      </c>
      <c r="BG144" s="161">
        <f>IF(N144="zákl. přenesená",J144,0)</f>
        <v>0</v>
      </c>
      <c r="BH144" s="161">
        <f>IF(N144="sníž. přenesená",J144,0)</f>
        <v>0</v>
      </c>
      <c r="BI144" s="161">
        <f>IF(N144="nulová",J144,0)</f>
        <v>0</v>
      </c>
      <c r="BJ144" s="17" t="s">
        <v>83</v>
      </c>
      <c r="BK144" s="161">
        <f>ROUND(I144*H144,2)</f>
        <v>0</v>
      </c>
      <c r="BL144" s="17" t="s">
        <v>685</v>
      </c>
      <c r="BM144" s="160" t="s">
        <v>722</v>
      </c>
    </row>
    <row r="145" spans="1:47" s="2" customFormat="1" ht="48.75">
      <c r="A145" s="32"/>
      <c r="B145" s="33"/>
      <c r="C145" s="32"/>
      <c r="D145" s="163" t="s">
        <v>201</v>
      </c>
      <c r="E145" s="32"/>
      <c r="F145" s="179" t="s">
        <v>723</v>
      </c>
      <c r="G145" s="32"/>
      <c r="H145" s="32"/>
      <c r="I145" s="180"/>
      <c r="J145" s="32"/>
      <c r="K145" s="32"/>
      <c r="L145" s="33"/>
      <c r="M145" s="181"/>
      <c r="N145" s="182"/>
      <c r="O145" s="58"/>
      <c r="P145" s="58"/>
      <c r="Q145" s="58"/>
      <c r="R145" s="58"/>
      <c r="S145" s="58"/>
      <c r="T145" s="59"/>
      <c r="U145" s="32"/>
      <c r="V145" s="32"/>
      <c r="W145" s="32"/>
      <c r="X145" s="32"/>
      <c r="Y145" s="32"/>
      <c r="Z145" s="32"/>
      <c r="AA145" s="32"/>
      <c r="AB145" s="32"/>
      <c r="AC145" s="32"/>
      <c r="AD145" s="32"/>
      <c r="AE145" s="32"/>
      <c r="AT145" s="17" t="s">
        <v>201</v>
      </c>
      <c r="AU145" s="17" t="s">
        <v>85</v>
      </c>
    </row>
    <row r="146" spans="2:63" s="12" customFormat="1" ht="22.9" customHeight="1">
      <c r="B146" s="135"/>
      <c r="D146" s="136" t="s">
        <v>74</v>
      </c>
      <c r="E146" s="146" t="s">
        <v>724</v>
      </c>
      <c r="F146" s="146" t="s">
        <v>725</v>
      </c>
      <c r="I146" s="138"/>
      <c r="J146" s="147">
        <f>BK146</f>
        <v>0</v>
      </c>
      <c r="L146" s="135"/>
      <c r="M146" s="140"/>
      <c r="N146" s="141"/>
      <c r="O146" s="141"/>
      <c r="P146" s="142">
        <f>SUM(P147:P148)</f>
        <v>0</v>
      </c>
      <c r="Q146" s="141"/>
      <c r="R146" s="142">
        <f>SUM(R147:R148)</f>
        <v>0</v>
      </c>
      <c r="S146" s="141"/>
      <c r="T146" s="143">
        <f>SUM(T147:T148)</f>
        <v>0</v>
      </c>
      <c r="AR146" s="136" t="s">
        <v>179</v>
      </c>
      <c r="AT146" s="144" t="s">
        <v>74</v>
      </c>
      <c r="AU146" s="144" t="s">
        <v>83</v>
      </c>
      <c r="AY146" s="136" t="s">
        <v>153</v>
      </c>
      <c r="BK146" s="145">
        <f>SUM(BK147:BK148)</f>
        <v>0</v>
      </c>
    </row>
    <row r="147" spans="1:65" s="2" customFormat="1" ht="16.5" customHeight="1">
      <c r="A147" s="32"/>
      <c r="B147" s="148"/>
      <c r="C147" s="149" t="s">
        <v>174</v>
      </c>
      <c r="D147" s="149" t="s">
        <v>156</v>
      </c>
      <c r="E147" s="150" t="s">
        <v>726</v>
      </c>
      <c r="F147" s="151" t="s">
        <v>725</v>
      </c>
      <c r="G147" s="152" t="s">
        <v>684</v>
      </c>
      <c r="H147" s="153">
        <v>1</v>
      </c>
      <c r="I147" s="154"/>
      <c r="J147" s="155">
        <f>ROUND(I147*H147,2)</f>
        <v>0</v>
      </c>
      <c r="K147" s="151" t="s">
        <v>160</v>
      </c>
      <c r="L147" s="33"/>
      <c r="M147" s="156" t="s">
        <v>1</v>
      </c>
      <c r="N147" s="157" t="s">
        <v>40</v>
      </c>
      <c r="O147" s="58"/>
      <c r="P147" s="158">
        <f>O147*H147</f>
        <v>0</v>
      </c>
      <c r="Q147" s="158">
        <v>0</v>
      </c>
      <c r="R147" s="158">
        <f>Q147*H147</f>
        <v>0</v>
      </c>
      <c r="S147" s="158">
        <v>0</v>
      </c>
      <c r="T147" s="159">
        <f>S147*H147</f>
        <v>0</v>
      </c>
      <c r="U147" s="32"/>
      <c r="V147" s="32"/>
      <c r="W147" s="32"/>
      <c r="X147" s="32"/>
      <c r="Y147" s="32"/>
      <c r="Z147" s="32"/>
      <c r="AA147" s="32"/>
      <c r="AB147" s="32"/>
      <c r="AC147" s="32"/>
      <c r="AD147" s="32"/>
      <c r="AE147" s="32"/>
      <c r="AR147" s="160" t="s">
        <v>685</v>
      </c>
      <c r="AT147" s="160" t="s">
        <v>156</v>
      </c>
      <c r="AU147" s="160" t="s">
        <v>85</v>
      </c>
      <c r="AY147" s="17" t="s">
        <v>153</v>
      </c>
      <c r="BE147" s="161">
        <f>IF(N147="základní",J147,0)</f>
        <v>0</v>
      </c>
      <c r="BF147" s="161">
        <f>IF(N147="snížená",J147,0)</f>
        <v>0</v>
      </c>
      <c r="BG147" s="161">
        <f>IF(N147="zákl. přenesená",J147,0)</f>
        <v>0</v>
      </c>
      <c r="BH147" s="161">
        <f>IF(N147="sníž. přenesená",J147,0)</f>
        <v>0</v>
      </c>
      <c r="BI147" s="161">
        <f>IF(N147="nulová",J147,0)</f>
        <v>0</v>
      </c>
      <c r="BJ147" s="17" t="s">
        <v>83</v>
      </c>
      <c r="BK147" s="161">
        <f>ROUND(I147*H147,2)</f>
        <v>0</v>
      </c>
      <c r="BL147" s="17" t="s">
        <v>685</v>
      </c>
      <c r="BM147" s="160" t="s">
        <v>727</v>
      </c>
    </row>
    <row r="148" spans="1:47" s="2" customFormat="1" ht="68.25">
      <c r="A148" s="32"/>
      <c r="B148" s="33"/>
      <c r="C148" s="32"/>
      <c r="D148" s="163" t="s">
        <v>201</v>
      </c>
      <c r="E148" s="32"/>
      <c r="F148" s="179" t="s">
        <v>728</v>
      </c>
      <c r="G148" s="32"/>
      <c r="H148" s="32"/>
      <c r="I148" s="180"/>
      <c r="J148" s="32"/>
      <c r="K148" s="32"/>
      <c r="L148" s="33"/>
      <c r="M148" s="206"/>
      <c r="N148" s="207"/>
      <c r="O148" s="203"/>
      <c r="P148" s="203"/>
      <c r="Q148" s="203"/>
      <c r="R148" s="203"/>
      <c r="S148" s="203"/>
      <c r="T148" s="208"/>
      <c r="U148" s="32"/>
      <c r="V148" s="32"/>
      <c r="W148" s="32"/>
      <c r="X148" s="32"/>
      <c r="Y148" s="32"/>
      <c r="Z148" s="32"/>
      <c r="AA148" s="32"/>
      <c r="AB148" s="32"/>
      <c r="AC148" s="32"/>
      <c r="AD148" s="32"/>
      <c r="AE148" s="32"/>
      <c r="AT148" s="17" t="s">
        <v>201</v>
      </c>
      <c r="AU148" s="17" t="s">
        <v>85</v>
      </c>
    </row>
    <row r="149" spans="1:31" s="2" customFormat="1" ht="6.95" customHeight="1">
      <c r="A149" s="32"/>
      <c r="B149" s="47"/>
      <c r="C149" s="48"/>
      <c r="D149" s="48"/>
      <c r="E149" s="48"/>
      <c r="F149" s="48"/>
      <c r="G149" s="48"/>
      <c r="H149" s="48"/>
      <c r="I149" s="48"/>
      <c r="J149" s="48"/>
      <c r="K149" s="48"/>
      <c r="L149" s="33"/>
      <c r="M149" s="32"/>
      <c r="O149" s="32"/>
      <c r="P149" s="32"/>
      <c r="Q149" s="32"/>
      <c r="R149" s="32"/>
      <c r="S149" s="32"/>
      <c r="T149" s="32"/>
      <c r="U149" s="32"/>
      <c r="V149" s="32"/>
      <c r="W149" s="32"/>
      <c r="X149" s="32"/>
      <c r="Y149" s="32"/>
      <c r="Z149" s="32"/>
      <c r="AA149" s="32"/>
      <c r="AB149" s="32"/>
      <c r="AC149" s="32"/>
      <c r="AD149" s="32"/>
      <c r="AE149" s="32"/>
    </row>
  </sheetData>
  <autoFilter ref="C122:K148"/>
  <mergeCells count="9">
    <mergeCell ref="E87:H87"/>
    <mergeCell ref="E113:H113"/>
    <mergeCell ref="E115:H115"/>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296"/>
  <sheetViews>
    <sheetView showGridLines="0" workbookViewId="0" topLeftCell="A1">
      <selection activeCell="C2" sqref="C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9" t="s">
        <v>5</v>
      </c>
      <c r="M2" s="225"/>
      <c r="N2" s="225"/>
      <c r="O2" s="225"/>
      <c r="P2" s="225"/>
      <c r="Q2" s="225"/>
      <c r="R2" s="225"/>
      <c r="S2" s="225"/>
      <c r="T2" s="225"/>
      <c r="U2" s="225"/>
      <c r="V2" s="225"/>
      <c r="AT2" s="17" t="s">
        <v>84</v>
      </c>
    </row>
    <row r="3" spans="2:46" s="1" customFormat="1" ht="6.95" customHeight="1">
      <c r="B3" s="18"/>
      <c r="C3" s="19"/>
      <c r="D3" s="19"/>
      <c r="E3" s="19"/>
      <c r="F3" s="19"/>
      <c r="G3" s="19"/>
      <c r="H3" s="19"/>
      <c r="I3" s="19"/>
      <c r="J3" s="19"/>
      <c r="K3" s="19"/>
      <c r="L3" s="20"/>
      <c r="AT3" s="17" t="s">
        <v>85</v>
      </c>
    </row>
    <row r="4" spans="2:46" s="1" customFormat="1" ht="24.95" customHeight="1">
      <c r="B4" s="20"/>
      <c r="D4" s="21" t="s">
        <v>116</v>
      </c>
      <c r="L4" s="20"/>
      <c r="M4" s="98" t="s">
        <v>10</v>
      </c>
      <c r="AT4" s="17" t="s">
        <v>3</v>
      </c>
    </row>
    <row r="5" spans="2:12" s="1" customFormat="1" ht="6.95" customHeight="1">
      <c r="B5" s="20"/>
      <c r="L5" s="20"/>
    </row>
    <row r="6" spans="2:12" s="1" customFormat="1" ht="12" customHeight="1">
      <c r="B6" s="20"/>
      <c r="D6" s="27" t="s">
        <v>16</v>
      </c>
      <c r="L6" s="20"/>
    </row>
    <row r="7" spans="2:12" s="1" customFormat="1" ht="16.5" customHeight="1">
      <c r="B7" s="20"/>
      <c r="E7" s="253" t="str">
        <f>'Rekapitulace stavby'!K6</f>
        <v>Rekonstrukce a přemístění oddělení rehabilitace Bohumínské městské nemocnice a.s</v>
      </c>
      <c r="F7" s="254"/>
      <c r="G7" s="254"/>
      <c r="H7" s="254"/>
      <c r="L7" s="20"/>
    </row>
    <row r="8" spans="1:31" s="2" customFormat="1" ht="12" customHeight="1">
      <c r="A8" s="32"/>
      <c r="B8" s="33"/>
      <c r="C8" s="32"/>
      <c r="D8" s="27" t="s">
        <v>117</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214" t="s">
        <v>118</v>
      </c>
      <c r="F9" s="252"/>
      <c r="G9" s="252"/>
      <c r="H9" s="252"/>
      <c r="I9" s="32"/>
      <c r="J9" s="32"/>
      <c r="K9" s="32"/>
      <c r="L9" s="42"/>
      <c r="S9" s="32"/>
      <c r="T9" s="32"/>
      <c r="U9" s="32"/>
      <c r="V9" s="32"/>
      <c r="W9" s="32"/>
      <c r="X9" s="32"/>
      <c r="Y9" s="32"/>
      <c r="Z9" s="32"/>
      <c r="AA9" s="32"/>
      <c r="AB9" s="32"/>
      <c r="AC9" s="32"/>
      <c r="AD9" s="32"/>
      <c r="AE9" s="32"/>
    </row>
    <row r="10" spans="1:31" s="2" customFormat="1" ht="12">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14. 10. 2023</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24</v>
      </c>
      <c r="E14" s="32"/>
      <c r="F14" s="32"/>
      <c r="G14" s="32"/>
      <c r="H14" s="32"/>
      <c r="I14" s="27" t="s">
        <v>25</v>
      </c>
      <c r="J14" s="25" t="s">
        <v>1</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
        <v>26</v>
      </c>
      <c r="F15" s="32"/>
      <c r="G15" s="32"/>
      <c r="H15" s="32"/>
      <c r="I15" s="27" t="s">
        <v>27</v>
      </c>
      <c r="J15" s="25" t="s">
        <v>1</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55" t="str">
        <f>'Rekapitulace stavby'!E14</f>
        <v>Vyplň údaj</v>
      </c>
      <c r="F18" s="224"/>
      <c r="G18" s="224"/>
      <c r="H18" s="224"/>
      <c r="I18" s="27" t="s">
        <v>27</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27" t="s">
        <v>25</v>
      </c>
      <c r="J20" s="25" t="s">
        <v>1</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
        <v>31</v>
      </c>
      <c r="F21" s="32"/>
      <c r="G21" s="32"/>
      <c r="H21" s="32"/>
      <c r="I21" s="27" t="s">
        <v>27</v>
      </c>
      <c r="J21" s="25" t="s">
        <v>1</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33</v>
      </c>
      <c r="E23" s="32"/>
      <c r="F23" s="32"/>
      <c r="G23" s="32"/>
      <c r="H23" s="32"/>
      <c r="I23" s="27" t="s">
        <v>25</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27" t="s">
        <v>27</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34</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07.25" customHeight="1">
      <c r="A27" s="99"/>
      <c r="B27" s="100"/>
      <c r="C27" s="99"/>
      <c r="D27" s="99"/>
      <c r="E27" s="229" t="s">
        <v>729</v>
      </c>
      <c r="F27" s="229"/>
      <c r="G27" s="229"/>
      <c r="H27" s="229"/>
      <c r="I27" s="99"/>
      <c r="J27" s="99"/>
      <c r="K27" s="99"/>
      <c r="L27" s="101"/>
      <c r="S27" s="99"/>
      <c r="T27" s="99"/>
      <c r="U27" s="99"/>
      <c r="V27" s="99"/>
      <c r="W27" s="99"/>
      <c r="X27" s="99"/>
      <c r="Y27" s="99"/>
      <c r="Z27" s="99"/>
      <c r="AA27" s="99"/>
      <c r="AB27" s="99"/>
      <c r="AC27" s="99"/>
      <c r="AD27" s="99"/>
      <c r="AE27" s="99"/>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102" t="s">
        <v>35</v>
      </c>
      <c r="E30" s="32"/>
      <c r="F30" s="32"/>
      <c r="G30" s="32"/>
      <c r="H30" s="32"/>
      <c r="I30" s="32"/>
      <c r="J30" s="71">
        <f>ROUND(J130,2)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37</v>
      </c>
      <c r="G32" s="32"/>
      <c r="H32" s="32"/>
      <c r="I32" s="36" t="s">
        <v>36</v>
      </c>
      <c r="J32" s="36" t="s">
        <v>38</v>
      </c>
      <c r="K32" s="32"/>
      <c r="L32" s="42"/>
      <c r="S32" s="32"/>
      <c r="T32" s="32"/>
      <c r="U32" s="32"/>
      <c r="V32" s="32"/>
      <c r="W32" s="32"/>
      <c r="X32" s="32"/>
      <c r="Y32" s="32"/>
      <c r="Z32" s="32"/>
      <c r="AA32" s="32"/>
      <c r="AB32" s="32"/>
      <c r="AC32" s="32"/>
      <c r="AD32" s="32"/>
      <c r="AE32" s="32"/>
    </row>
    <row r="33" spans="1:31" s="2" customFormat="1" ht="14.45" customHeight="1">
      <c r="A33" s="32"/>
      <c r="B33" s="33"/>
      <c r="C33" s="32"/>
      <c r="D33" s="103" t="s">
        <v>39</v>
      </c>
      <c r="E33" s="27" t="s">
        <v>40</v>
      </c>
      <c r="F33" s="104">
        <f>ROUND((SUM(BE130:BE295)),2)</f>
        <v>0</v>
      </c>
      <c r="G33" s="32"/>
      <c r="H33" s="32"/>
      <c r="I33" s="105">
        <v>0.21</v>
      </c>
      <c r="J33" s="104">
        <f>ROUND(((SUM(BE130:BE295))*I33),2)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41</v>
      </c>
      <c r="F34" s="104">
        <f>ROUND((SUM(BF130:BF295)),2)</f>
        <v>0</v>
      </c>
      <c r="G34" s="32"/>
      <c r="H34" s="32"/>
      <c r="I34" s="105">
        <v>0.15</v>
      </c>
      <c r="J34" s="104">
        <f>ROUND(((SUM(BF130:BF295))*I34),2)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42</v>
      </c>
      <c r="F35" s="104">
        <f>ROUND((SUM(BG130:BG295)),2)</f>
        <v>0</v>
      </c>
      <c r="G35" s="32"/>
      <c r="H35" s="32"/>
      <c r="I35" s="105">
        <v>0.21</v>
      </c>
      <c r="J35" s="104">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43</v>
      </c>
      <c r="F36" s="104">
        <f>ROUND((SUM(BH130:BH295)),2)</f>
        <v>0</v>
      </c>
      <c r="G36" s="32"/>
      <c r="H36" s="32"/>
      <c r="I36" s="105">
        <v>0.15</v>
      </c>
      <c r="J36" s="104">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44</v>
      </c>
      <c r="F37" s="104">
        <f>ROUND((SUM(BI130:BI295)),2)</f>
        <v>0</v>
      </c>
      <c r="G37" s="32"/>
      <c r="H37" s="32"/>
      <c r="I37" s="105">
        <v>0</v>
      </c>
      <c r="J37" s="104">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6"/>
      <c r="D39" s="107" t="s">
        <v>45</v>
      </c>
      <c r="E39" s="60"/>
      <c r="F39" s="60"/>
      <c r="G39" s="108" t="s">
        <v>46</v>
      </c>
      <c r="H39" s="109" t="s">
        <v>47</v>
      </c>
      <c r="I39" s="60"/>
      <c r="J39" s="110">
        <f>SUM(J30:J37)</f>
        <v>0</v>
      </c>
      <c r="K39" s="111"/>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48</v>
      </c>
      <c r="E50" s="44"/>
      <c r="F50" s="44"/>
      <c r="G50" s="43" t="s">
        <v>49</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119</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3" t="str">
        <f>E7</f>
        <v>Rekonstrukce a přemístění oddělení rehabilitace Bohumínské městské nemocnice a.s</v>
      </c>
      <c r="F85" s="254"/>
      <c r="G85" s="254"/>
      <c r="H85" s="254"/>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117</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14" t="str">
        <f>E9</f>
        <v xml:space="preserve">D.1.1 - Architektonicko-stavební řešení </v>
      </c>
      <c r="F87" s="252"/>
      <c r="G87" s="252"/>
      <c r="H87" s="252"/>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14. 10. 2023</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7" customHeight="1">
      <c r="A91" s="32"/>
      <c r="B91" s="33"/>
      <c r="C91" s="27" t="s">
        <v>24</v>
      </c>
      <c r="D91" s="32"/>
      <c r="E91" s="32"/>
      <c r="F91" s="25" t="str">
        <f>E15</f>
        <v>Město Bohumín</v>
      </c>
      <c r="G91" s="32"/>
      <c r="H91" s="32"/>
      <c r="I91" s="27" t="s">
        <v>30</v>
      </c>
      <c r="J91" s="30" t="str">
        <f>E21</f>
        <v>CHVÁLEK ATELIÉR s.r.o.</v>
      </c>
      <c r="K91" s="32"/>
      <c r="L91" s="42"/>
      <c r="S91" s="32"/>
      <c r="T91" s="32"/>
      <c r="U91" s="32"/>
      <c r="V91" s="32"/>
      <c r="W91" s="32"/>
      <c r="X91" s="32"/>
      <c r="Y91" s="32"/>
      <c r="Z91" s="32"/>
      <c r="AA91" s="32"/>
      <c r="AB91" s="32"/>
      <c r="AC91" s="32"/>
      <c r="AD91" s="32"/>
      <c r="AE91" s="32"/>
    </row>
    <row r="92" spans="1:31" s="2" customFormat="1" ht="15.2" customHeight="1">
      <c r="A92" s="32"/>
      <c r="B92" s="33"/>
      <c r="C92" s="27" t="s">
        <v>28</v>
      </c>
      <c r="D92" s="32"/>
      <c r="E92" s="32"/>
      <c r="F92" s="25" t="str">
        <f>IF(E18="","",E18)</f>
        <v>Vyplň údaj</v>
      </c>
      <c r="G92" s="32"/>
      <c r="H92" s="32"/>
      <c r="I92" s="27" t="s">
        <v>33</v>
      </c>
      <c r="J92" s="30" t="str">
        <f>E24</f>
        <v xml:space="preserve"> </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14" t="s">
        <v>120</v>
      </c>
      <c r="D94" s="106"/>
      <c r="E94" s="106"/>
      <c r="F94" s="106"/>
      <c r="G94" s="106"/>
      <c r="H94" s="106"/>
      <c r="I94" s="106"/>
      <c r="J94" s="115" t="s">
        <v>121</v>
      </c>
      <c r="K94" s="106"/>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6" t="s">
        <v>122</v>
      </c>
      <c r="D96" s="32"/>
      <c r="E96" s="32"/>
      <c r="F96" s="32"/>
      <c r="G96" s="32"/>
      <c r="H96" s="32"/>
      <c r="I96" s="32"/>
      <c r="J96" s="71">
        <f>J130</f>
        <v>0</v>
      </c>
      <c r="K96" s="32"/>
      <c r="L96" s="42"/>
      <c r="S96" s="32"/>
      <c r="T96" s="32"/>
      <c r="U96" s="32"/>
      <c r="V96" s="32"/>
      <c r="W96" s="32"/>
      <c r="X96" s="32"/>
      <c r="Y96" s="32"/>
      <c r="Z96" s="32"/>
      <c r="AA96" s="32"/>
      <c r="AB96" s="32"/>
      <c r="AC96" s="32"/>
      <c r="AD96" s="32"/>
      <c r="AE96" s="32"/>
      <c r="AU96" s="17" t="s">
        <v>123</v>
      </c>
    </row>
    <row r="97" spans="2:12" s="9" customFormat="1" ht="24.95" customHeight="1">
      <c r="B97" s="117"/>
      <c r="D97" s="118" t="s">
        <v>124</v>
      </c>
      <c r="E97" s="119"/>
      <c r="F97" s="119"/>
      <c r="G97" s="119"/>
      <c r="H97" s="119"/>
      <c r="I97" s="119"/>
      <c r="J97" s="120">
        <f>J131</f>
        <v>0</v>
      </c>
      <c r="L97" s="117"/>
    </row>
    <row r="98" spans="2:12" s="10" customFormat="1" ht="19.9" customHeight="1">
      <c r="B98" s="121"/>
      <c r="D98" s="122" t="s">
        <v>125</v>
      </c>
      <c r="E98" s="123"/>
      <c r="F98" s="123"/>
      <c r="G98" s="123"/>
      <c r="H98" s="123"/>
      <c r="I98" s="123"/>
      <c r="J98" s="124">
        <f>J132</f>
        <v>0</v>
      </c>
      <c r="L98" s="121"/>
    </row>
    <row r="99" spans="2:12" s="10" customFormat="1" ht="19.9" customHeight="1">
      <c r="B99" s="121"/>
      <c r="D99" s="122" t="s">
        <v>126</v>
      </c>
      <c r="E99" s="123"/>
      <c r="F99" s="123"/>
      <c r="G99" s="123"/>
      <c r="H99" s="123"/>
      <c r="I99" s="123"/>
      <c r="J99" s="124">
        <f>J139</f>
        <v>0</v>
      </c>
      <c r="L99" s="121"/>
    </row>
    <row r="100" spans="2:12" s="10" customFormat="1" ht="14.85" customHeight="1">
      <c r="B100" s="121"/>
      <c r="D100" s="122" t="s">
        <v>127</v>
      </c>
      <c r="E100" s="123"/>
      <c r="F100" s="123"/>
      <c r="G100" s="123"/>
      <c r="H100" s="123"/>
      <c r="I100" s="123"/>
      <c r="J100" s="124">
        <f>J173</f>
        <v>0</v>
      </c>
      <c r="L100" s="121"/>
    </row>
    <row r="101" spans="2:12" s="10" customFormat="1" ht="19.9" customHeight="1">
      <c r="B101" s="121"/>
      <c r="D101" s="122" t="s">
        <v>128</v>
      </c>
      <c r="E101" s="123"/>
      <c r="F101" s="123"/>
      <c r="G101" s="123"/>
      <c r="H101" s="123"/>
      <c r="I101" s="123"/>
      <c r="J101" s="124">
        <f>J184</f>
        <v>0</v>
      </c>
      <c r="L101" s="121"/>
    </row>
    <row r="102" spans="2:12" s="10" customFormat="1" ht="19.9" customHeight="1">
      <c r="B102" s="121"/>
      <c r="D102" s="122" t="s">
        <v>129</v>
      </c>
      <c r="E102" s="123"/>
      <c r="F102" s="123"/>
      <c r="G102" s="123"/>
      <c r="H102" s="123"/>
      <c r="I102" s="123"/>
      <c r="J102" s="124">
        <f>J192</f>
        <v>0</v>
      </c>
      <c r="L102" s="121"/>
    </row>
    <row r="103" spans="2:12" s="9" customFormat="1" ht="24.95" customHeight="1">
      <c r="B103" s="117"/>
      <c r="D103" s="118" t="s">
        <v>130</v>
      </c>
      <c r="E103" s="119"/>
      <c r="F103" s="119"/>
      <c r="G103" s="119"/>
      <c r="H103" s="119"/>
      <c r="I103" s="119"/>
      <c r="J103" s="120">
        <f>J194</f>
        <v>0</v>
      </c>
      <c r="L103" s="117"/>
    </row>
    <row r="104" spans="2:12" s="10" customFormat="1" ht="19.9" customHeight="1">
      <c r="B104" s="121"/>
      <c r="D104" s="122" t="s">
        <v>131</v>
      </c>
      <c r="E104" s="123"/>
      <c r="F104" s="123"/>
      <c r="G104" s="123"/>
      <c r="H104" s="123"/>
      <c r="I104" s="123"/>
      <c r="J104" s="124">
        <f>J195</f>
        <v>0</v>
      </c>
      <c r="L104" s="121"/>
    </row>
    <row r="105" spans="2:12" s="10" customFormat="1" ht="19.9" customHeight="1">
      <c r="B105" s="121"/>
      <c r="D105" s="122" t="s">
        <v>132</v>
      </c>
      <c r="E105" s="123"/>
      <c r="F105" s="123"/>
      <c r="G105" s="123"/>
      <c r="H105" s="123"/>
      <c r="I105" s="123"/>
      <c r="J105" s="124">
        <f>J199</f>
        <v>0</v>
      </c>
      <c r="L105" s="121"/>
    </row>
    <row r="106" spans="2:12" s="10" customFormat="1" ht="19.9" customHeight="1">
      <c r="B106" s="121"/>
      <c r="D106" s="122" t="s">
        <v>133</v>
      </c>
      <c r="E106" s="123"/>
      <c r="F106" s="123"/>
      <c r="G106" s="123"/>
      <c r="H106" s="123"/>
      <c r="I106" s="123"/>
      <c r="J106" s="124">
        <f>J228</f>
        <v>0</v>
      </c>
      <c r="L106" s="121"/>
    </row>
    <row r="107" spans="2:12" s="10" customFormat="1" ht="19.9" customHeight="1">
      <c r="B107" s="121"/>
      <c r="D107" s="122" t="s">
        <v>134</v>
      </c>
      <c r="E107" s="123"/>
      <c r="F107" s="123"/>
      <c r="G107" s="123"/>
      <c r="H107" s="123"/>
      <c r="I107" s="123"/>
      <c r="J107" s="124">
        <f>J244</f>
        <v>0</v>
      </c>
      <c r="L107" s="121"/>
    </row>
    <row r="108" spans="2:12" s="10" customFormat="1" ht="19.9" customHeight="1">
      <c r="B108" s="121"/>
      <c r="D108" s="122" t="s">
        <v>135</v>
      </c>
      <c r="E108" s="123"/>
      <c r="F108" s="123"/>
      <c r="G108" s="123"/>
      <c r="H108" s="123"/>
      <c r="I108" s="123"/>
      <c r="J108" s="124">
        <f>J261</f>
        <v>0</v>
      </c>
      <c r="L108" s="121"/>
    </row>
    <row r="109" spans="2:12" s="10" customFormat="1" ht="19.9" customHeight="1">
      <c r="B109" s="121"/>
      <c r="D109" s="122" t="s">
        <v>136</v>
      </c>
      <c r="E109" s="123"/>
      <c r="F109" s="123"/>
      <c r="G109" s="123"/>
      <c r="H109" s="123"/>
      <c r="I109" s="123"/>
      <c r="J109" s="124">
        <f>J283</f>
        <v>0</v>
      </c>
      <c r="L109" s="121"/>
    </row>
    <row r="110" spans="2:12" s="10" customFormat="1" ht="19.9" customHeight="1">
      <c r="B110" s="121"/>
      <c r="D110" s="122" t="s">
        <v>137</v>
      </c>
      <c r="E110" s="123"/>
      <c r="F110" s="123"/>
      <c r="G110" s="123"/>
      <c r="H110" s="123"/>
      <c r="I110" s="123"/>
      <c r="J110" s="124">
        <f>J288</f>
        <v>0</v>
      </c>
      <c r="L110" s="121"/>
    </row>
    <row r="111" spans="1:31" s="2" customFormat="1" ht="21.75" customHeight="1">
      <c r="A111" s="32"/>
      <c r="B111" s="33"/>
      <c r="C111" s="32"/>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6.95" customHeight="1">
      <c r="A112" s="32"/>
      <c r="B112" s="47"/>
      <c r="C112" s="48"/>
      <c r="D112" s="48"/>
      <c r="E112" s="48"/>
      <c r="F112" s="48"/>
      <c r="G112" s="48"/>
      <c r="H112" s="48"/>
      <c r="I112" s="48"/>
      <c r="J112" s="48"/>
      <c r="K112" s="48"/>
      <c r="L112" s="42"/>
      <c r="S112" s="32"/>
      <c r="T112" s="32"/>
      <c r="U112" s="32"/>
      <c r="V112" s="32"/>
      <c r="W112" s="32"/>
      <c r="X112" s="32"/>
      <c r="Y112" s="32"/>
      <c r="Z112" s="32"/>
      <c r="AA112" s="32"/>
      <c r="AB112" s="32"/>
      <c r="AC112" s="32"/>
      <c r="AD112" s="32"/>
      <c r="AE112" s="32"/>
    </row>
    <row r="116" spans="1:31" s="2" customFormat="1" ht="6.95" customHeight="1">
      <c r="A116" s="32"/>
      <c r="B116" s="49"/>
      <c r="C116" s="50"/>
      <c r="D116" s="50"/>
      <c r="E116" s="50"/>
      <c r="F116" s="50"/>
      <c r="G116" s="50"/>
      <c r="H116" s="50"/>
      <c r="I116" s="50"/>
      <c r="J116" s="50"/>
      <c r="K116" s="50"/>
      <c r="L116" s="42"/>
      <c r="S116" s="32"/>
      <c r="T116" s="32"/>
      <c r="U116" s="32"/>
      <c r="V116" s="32"/>
      <c r="W116" s="32"/>
      <c r="X116" s="32"/>
      <c r="Y116" s="32"/>
      <c r="Z116" s="32"/>
      <c r="AA116" s="32"/>
      <c r="AB116" s="32"/>
      <c r="AC116" s="32"/>
      <c r="AD116" s="32"/>
      <c r="AE116" s="32"/>
    </row>
    <row r="117" spans="1:31" s="2" customFormat="1" ht="24.95" customHeight="1">
      <c r="A117" s="32"/>
      <c r="B117" s="33"/>
      <c r="C117" s="21" t="s">
        <v>138</v>
      </c>
      <c r="D117" s="32"/>
      <c r="E117" s="32"/>
      <c r="F117" s="32"/>
      <c r="G117" s="32"/>
      <c r="H117" s="32"/>
      <c r="I117" s="32"/>
      <c r="J117" s="32"/>
      <c r="K117" s="32"/>
      <c r="L117" s="42"/>
      <c r="S117" s="32"/>
      <c r="T117" s="32"/>
      <c r="U117" s="32"/>
      <c r="V117" s="32"/>
      <c r="W117" s="32"/>
      <c r="X117" s="32"/>
      <c r="Y117" s="32"/>
      <c r="Z117" s="32"/>
      <c r="AA117" s="32"/>
      <c r="AB117" s="32"/>
      <c r="AC117" s="32"/>
      <c r="AD117" s="32"/>
      <c r="AE117" s="32"/>
    </row>
    <row r="118" spans="1:31" s="2" customFormat="1" ht="6.95" customHeight="1">
      <c r="A118" s="32"/>
      <c r="B118" s="33"/>
      <c r="C118" s="32"/>
      <c r="D118" s="32"/>
      <c r="E118" s="32"/>
      <c r="F118" s="32"/>
      <c r="G118" s="32"/>
      <c r="H118" s="32"/>
      <c r="I118" s="32"/>
      <c r="J118" s="32"/>
      <c r="K118" s="32"/>
      <c r="L118" s="42"/>
      <c r="S118" s="32"/>
      <c r="T118" s="32"/>
      <c r="U118" s="32"/>
      <c r="V118" s="32"/>
      <c r="W118" s="32"/>
      <c r="X118" s="32"/>
      <c r="Y118" s="32"/>
      <c r="Z118" s="32"/>
      <c r="AA118" s="32"/>
      <c r="AB118" s="32"/>
      <c r="AC118" s="32"/>
      <c r="AD118" s="32"/>
      <c r="AE118" s="32"/>
    </row>
    <row r="119" spans="1:31" s="2" customFormat="1" ht="12" customHeight="1">
      <c r="A119" s="32"/>
      <c r="B119" s="33"/>
      <c r="C119" s="27" t="s">
        <v>16</v>
      </c>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2" customFormat="1" ht="16.5" customHeight="1">
      <c r="A120" s="32"/>
      <c r="B120" s="33"/>
      <c r="C120" s="32"/>
      <c r="D120" s="32"/>
      <c r="E120" s="253" t="str">
        <f>E7</f>
        <v>Rekonstrukce a přemístění oddělení rehabilitace Bohumínské městské nemocnice a.s</v>
      </c>
      <c r="F120" s="254"/>
      <c r="G120" s="254"/>
      <c r="H120" s="254"/>
      <c r="I120" s="32"/>
      <c r="J120" s="32"/>
      <c r="K120" s="32"/>
      <c r="L120" s="42"/>
      <c r="S120" s="32"/>
      <c r="T120" s="32"/>
      <c r="U120" s="32"/>
      <c r="V120" s="32"/>
      <c r="W120" s="32"/>
      <c r="X120" s="32"/>
      <c r="Y120" s="32"/>
      <c r="Z120" s="32"/>
      <c r="AA120" s="32"/>
      <c r="AB120" s="32"/>
      <c r="AC120" s="32"/>
      <c r="AD120" s="32"/>
      <c r="AE120" s="32"/>
    </row>
    <row r="121" spans="1:31" s="2" customFormat="1" ht="12" customHeight="1">
      <c r="A121" s="32"/>
      <c r="B121" s="33"/>
      <c r="C121" s="27" t="s">
        <v>117</v>
      </c>
      <c r="D121" s="32"/>
      <c r="E121" s="32"/>
      <c r="F121" s="32"/>
      <c r="G121" s="32"/>
      <c r="H121" s="32"/>
      <c r="I121" s="32"/>
      <c r="J121" s="32"/>
      <c r="K121" s="32"/>
      <c r="L121" s="42"/>
      <c r="S121" s="32"/>
      <c r="T121" s="32"/>
      <c r="U121" s="32"/>
      <c r="V121" s="32"/>
      <c r="W121" s="32"/>
      <c r="X121" s="32"/>
      <c r="Y121" s="32"/>
      <c r="Z121" s="32"/>
      <c r="AA121" s="32"/>
      <c r="AB121" s="32"/>
      <c r="AC121" s="32"/>
      <c r="AD121" s="32"/>
      <c r="AE121" s="32"/>
    </row>
    <row r="122" spans="1:31" s="2" customFormat="1" ht="16.5" customHeight="1">
      <c r="A122" s="32"/>
      <c r="B122" s="33"/>
      <c r="C122" s="32"/>
      <c r="D122" s="32"/>
      <c r="E122" s="214" t="str">
        <f>E9</f>
        <v xml:space="preserve">D.1.1 - Architektonicko-stavební řešení </v>
      </c>
      <c r="F122" s="252"/>
      <c r="G122" s="252"/>
      <c r="H122" s="252"/>
      <c r="I122" s="32"/>
      <c r="J122" s="32"/>
      <c r="K122" s="32"/>
      <c r="L122" s="42"/>
      <c r="S122" s="32"/>
      <c r="T122" s="32"/>
      <c r="U122" s="32"/>
      <c r="V122" s="32"/>
      <c r="W122" s="32"/>
      <c r="X122" s="32"/>
      <c r="Y122" s="32"/>
      <c r="Z122" s="32"/>
      <c r="AA122" s="32"/>
      <c r="AB122" s="32"/>
      <c r="AC122" s="32"/>
      <c r="AD122" s="32"/>
      <c r="AE122" s="32"/>
    </row>
    <row r="123" spans="1:31" s="2" customFormat="1" ht="6.95" customHeight="1">
      <c r="A123" s="32"/>
      <c r="B123" s="33"/>
      <c r="C123" s="32"/>
      <c r="D123" s="32"/>
      <c r="E123" s="32"/>
      <c r="F123" s="32"/>
      <c r="G123" s="32"/>
      <c r="H123" s="32"/>
      <c r="I123" s="32"/>
      <c r="J123" s="32"/>
      <c r="K123" s="32"/>
      <c r="L123" s="42"/>
      <c r="S123" s="32"/>
      <c r="T123" s="32"/>
      <c r="U123" s="32"/>
      <c r="V123" s="32"/>
      <c r="W123" s="32"/>
      <c r="X123" s="32"/>
      <c r="Y123" s="32"/>
      <c r="Z123" s="32"/>
      <c r="AA123" s="32"/>
      <c r="AB123" s="32"/>
      <c r="AC123" s="32"/>
      <c r="AD123" s="32"/>
      <c r="AE123" s="32"/>
    </row>
    <row r="124" spans="1:31" s="2" customFormat="1" ht="12" customHeight="1">
      <c r="A124" s="32"/>
      <c r="B124" s="33"/>
      <c r="C124" s="27" t="s">
        <v>20</v>
      </c>
      <c r="D124" s="32"/>
      <c r="E124" s="32"/>
      <c r="F124" s="25" t="str">
        <f>F12</f>
        <v xml:space="preserve"> </v>
      </c>
      <c r="G124" s="32"/>
      <c r="H124" s="32"/>
      <c r="I124" s="27" t="s">
        <v>22</v>
      </c>
      <c r="J124" s="55" t="str">
        <f>IF(J12="","",J12)</f>
        <v>14. 10. 2023</v>
      </c>
      <c r="K124" s="32"/>
      <c r="L124" s="42"/>
      <c r="S124" s="32"/>
      <c r="T124" s="32"/>
      <c r="U124" s="32"/>
      <c r="V124" s="32"/>
      <c r="W124" s="32"/>
      <c r="X124" s="32"/>
      <c r="Y124" s="32"/>
      <c r="Z124" s="32"/>
      <c r="AA124" s="32"/>
      <c r="AB124" s="32"/>
      <c r="AC124" s="32"/>
      <c r="AD124" s="32"/>
      <c r="AE124" s="32"/>
    </row>
    <row r="125" spans="1:31" s="2" customFormat="1" ht="6.95" customHeight="1">
      <c r="A125" s="32"/>
      <c r="B125" s="33"/>
      <c r="C125" s="32"/>
      <c r="D125" s="32"/>
      <c r="E125" s="32"/>
      <c r="F125" s="32"/>
      <c r="G125" s="32"/>
      <c r="H125" s="32"/>
      <c r="I125" s="32"/>
      <c r="J125" s="32"/>
      <c r="K125" s="32"/>
      <c r="L125" s="42"/>
      <c r="S125" s="32"/>
      <c r="T125" s="32"/>
      <c r="U125" s="32"/>
      <c r="V125" s="32"/>
      <c r="W125" s="32"/>
      <c r="X125" s="32"/>
      <c r="Y125" s="32"/>
      <c r="Z125" s="32"/>
      <c r="AA125" s="32"/>
      <c r="AB125" s="32"/>
      <c r="AC125" s="32"/>
      <c r="AD125" s="32"/>
      <c r="AE125" s="32"/>
    </row>
    <row r="126" spans="1:31" s="2" customFormat="1" ht="25.7" customHeight="1">
      <c r="A126" s="32"/>
      <c r="B126" s="33"/>
      <c r="C126" s="27" t="s">
        <v>24</v>
      </c>
      <c r="D126" s="32"/>
      <c r="E126" s="32"/>
      <c r="F126" s="25" t="str">
        <f>E15</f>
        <v>Město Bohumín</v>
      </c>
      <c r="G126" s="32"/>
      <c r="H126" s="32"/>
      <c r="I126" s="27" t="s">
        <v>30</v>
      </c>
      <c r="J126" s="30" t="str">
        <f>E21</f>
        <v>CHVÁLEK ATELIÉR s.r.o.</v>
      </c>
      <c r="K126" s="32"/>
      <c r="L126" s="42"/>
      <c r="S126" s="32"/>
      <c r="T126" s="32"/>
      <c r="U126" s="32"/>
      <c r="V126" s="32"/>
      <c r="W126" s="32"/>
      <c r="X126" s="32"/>
      <c r="Y126" s="32"/>
      <c r="Z126" s="32"/>
      <c r="AA126" s="32"/>
      <c r="AB126" s="32"/>
      <c r="AC126" s="32"/>
      <c r="AD126" s="32"/>
      <c r="AE126" s="32"/>
    </row>
    <row r="127" spans="1:31" s="2" customFormat="1" ht="15.2" customHeight="1">
      <c r="A127" s="32"/>
      <c r="B127" s="33"/>
      <c r="C127" s="27" t="s">
        <v>28</v>
      </c>
      <c r="D127" s="32"/>
      <c r="E127" s="32"/>
      <c r="F127" s="25" t="str">
        <f>IF(E18="","",E18)</f>
        <v>Vyplň údaj</v>
      </c>
      <c r="G127" s="32"/>
      <c r="H127" s="32"/>
      <c r="I127" s="27" t="s">
        <v>33</v>
      </c>
      <c r="J127" s="30" t="str">
        <f>E24</f>
        <v xml:space="preserve"> </v>
      </c>
      <c r="K127" s="32"/>
      <c r="L127" s="42"/>
      <c r="S127" s="32"/>
      <c r="T127" s="32"/>
      <c r="U127" s="32"/>
      <c r="V127" s="32"/>
      <c r="W127" s="32"/>
      <c r="X127" s="32"/>
      <c r="Y127" s="32"/>
      <c r="Z127" s="32"/>
      <c r="AA127" s="32"/>
      <c r="AB127" s="32"/>
      <c r="AC127" s="32"/>
      <c r="AD127" s="32"/>
      <c r="AE127" s="32"/>
    </row>
    <row r="128" spans="1:31" s="2" customFormat="1" ht="10.35" customHeight="1">
      <c r="A128" s="32"/>
      <c r="B128" s="33"/>
      <c r="C128" s="32"/>
      <c r="D128" s="32"/>
      <c r="E128" s="32"/>
      <c r="F128" s="32"/>
      <c r="G128" s="32"/>
      <c r="H128" s="32"/>
      <c r="I128" s="32"/>
      <c r="J128" s="32"/>
      <c r="K128" s="32"/>
      <c r="L128" s="42"/>
      <c r="S128" s="32"/>
      <c r="T128" s="32"/>
      <c r="U128" s="32"/>
      <c r="V128" s="32"/>
      <c r="W128" s="32"/>
      <c r="X128" s="32"/>
      <c r="Y128" s="32"/>
      <c r="Z128" s="32"/>
      <c r="AA128" s="32"/>
      <c r="AB128" s="32"/>
      <c r="AC128" s="32"/>
      <c r="AD128" s="32"/>
      <c r="AE128" s="32"/>
    </row>
    <row r="129" spans="1:31" s="11" customFormat="1" ht="29.25" customHeight="1">
      <c r="A129" s="125"/>
      <c r="B129" s="126"/>
      <c r="C129" s="127" t="s">
        <v>139</v>
      </c>
      <c r="D129" s="128" t="s">
        <v>60</v>
      </c>
      <c r="E129" s="128" t="s">
        <v>56</v>
      </c>
      <c r="F129" s="128" t="s">
        <v>57</v>
      </c>
      <c r="G129" s="128" t="s">
        <v>140</v>
      </c>
      <c r="H129" s="128" t="s">
        <v>141</v>
      </c>
      <c r="I129" s="128" t="s">
        <v>142</v>
      </c>
      <c r="J129" s="128" t="s">
        <v>121</v>
      </c>
      <c r="K129" s="129" t="s">
        <v>143</v>
      </c>
      <c r="L129" s="130"/>
      <c r="M129" s="62" t="s">
        <v>1</v>
      </c>
      <c r="N129" s="63" t="s">
        <v>39</v>
      </c>
      <c r="O129" s="63" t="s">
        <v>144</v>
      </c>
      <c r="P129" s="63" t="s">
        <v>145</v>
      </c>
      <c r="Q129" s="63" t="s">
        <v>146</v>
      </c>
      <c r="R129" s="63" t="s">
        <v>147</v>
      </c>
      <c r="S129" s="63" t="s">
        <v>148</v>
      </c>
      <c r="T129" s="64" t="s">
        <v>149</v>
      </c>
      <c r="U129" s="125"/>
      <c r="V129" s="125"/>
      <c r="W129" s="125"/>
      <c r="X129" s="125"/>
      <c r="Y129" s="125"/>
      <c r="Z129" s="125"/>
      <c r="AA129" s="125"/>
      <c r="AB129" s="125"/>
      <c r="AC129" s="125"/>
      <c r="AD129" s="125"/>
      <c r="AE129" s="125"/>
    </row>
    <row r="130" spans="1:63" s="2" customFormat="1" ht="22.9" customHeight="1">
      <c r="A130" s="32"/>
      <c r="B130" s="33"/>
      <c r="C130" s="69" t="s">
        <v>150</v>
      </c>
      <c r="D130" s="32"/>
      <c r="E130" s="32"/>
      <c r="F130" s="32"/>
      <c r="G130" s="32"/>
      <c r="H130" s="32"/>
      <c r="I130" s="32"/>
      <c r="J130" s="131">
        <f>BK130</f>
        <v>0</v>
      </c>
      <c r="K130" s="32"/>
      <c r="L130" s="33"/>
      <c r="M130" s="65"/>
      <c r="N130" s="56"/>
      <c r="O130" s="66"/>
      <c r="P130" s="132">
        <f>P131+P194</f>
        <v>0</v>
      </c>
      <c r="Q130" s="66"/>
      <c r="R130" s="132">
        <f>R131+R194</f>
        <v>8.085664009999999</v>
      </c>
      <c r="S130" s="66"/>
      <c r="T130" s="133">
        <f>T131+T194</f>
        <v>44.9138532</v>
      </c>
      <c r="U130" s="32"/>
      <c r="V130" s="32"/>
      <c r="W130" s="32"/>
      <c r="X130" s="32"/>
      <c r="Y130" s="32"/>
      <c r="Z130" s="32"/>
      <c r="AA130" s="32"/>
      <c r="AB130" s="32"/>
      <c r="AC130" s="32"/>
      <c r="AD130" s="32"/>
      <c r="AE130" s="32"/>
      <c r="AT130" s="17" t="s">
        <v>74</v>
      </c>
      <c r="AU130" s="17" t="s">
        <v>123</v>
      </c>
      <c r="BK130" s="134">
        <f>BK131+BK194</f>
        <v>0</v>
      </c>
    </row>
    <row r="131" spans="2:63" s="12" customFormat="1" ht="25.9" customHeight="1">
      <c r="B131" s="135"/>
      <c r="D131" s="136" t="s">
        <v>74</v>
      </c>
      <c r="E131" s="137" t="s">
        <v>151</v>
      </c>
      <c r="F131" s="137" t="s">
        <v>152</v>
      </c>
      <c r="I131" s="138"/>
      <c r="J131" s="139">
        <f>BK131</f>
        <v>0</v>
      </c>
      <c r="L131" s="135"/>
      <c r="M131" s="140"/>
      <c r="N131" s="141"/>
      <c r="O131" s="141"/>
      <c r="P131" s="142">
        <f>P132+P139+P184+P192</f>
        <v>0</v>
      </c>
      <c r="Q131" s="141"/>
      <c r="R131" s="142">
        <f>R132+R139+R184+R192</f>
        <v>2.579504</v>
      </c>
      <c r="S131" s="141"/>
      <c r="T131" s="143">
        <f>T132+T139+T184+T192</f>
        <v>44.364444999999996</v>
      </c>
      <c r="AR131" s="136" t="s">
        <v>83</v>
      </c>
      <c r="AT131" s="144" t="s">
        <v>74</v>
      </c>
      <c r="AU131" s="144" t="s">
        <v>75</v>
      </c>
      <c r="AY131" s="136" t="s">
        <v>153</v>
      </c>
      <c r="BK131" s="145">
        <f>BK132+BK139+BK184+BK192</f>
        <v>0</v>
      </c>
    </row>
    <row r="132" spans="2:63" s="12" customFormat="1" ht="22.9" customHeight="1">
      <c r="B132" s="135"/>
      <c r="D132" s="136" t="s">
        <v>74</v>
      </c>
      <c r="E132" s="146" t="s">
        <v>154</v>
      </c>
      <c r="F132" s="146" t="s">
        <v>155</v>
      </c>
      <c r="I132" s="138"/>
      <c r="J132" s="147">
        <f>BK132</f>
        <v>0</v>
      </c>
      <c r="L132" s="135"/>
      <c r="M132" s="140"/>
      <c r="N132" s="141"/>
      <c r="O132" s="141"/>
      <c r="P132" s="142">
        <f>SUM(P133:P138)</f>
        <v>0</v>
      </c>
      <c r="Q132" s="141"/>
      <c r="R132" s="142">
        <f>SUM(R133:R138)</f>
        <v>2.554804</v>
      </c>
      <c r="S132" s="141"/>
      <c r="T132" s="143">
        <f>SUM(T133:T138)</f>
        <v>0</v>
      </c>
      <c r="AR132" s="136" t="s">
        <v>83</v>
      </c>
      <c r="AT132" s="144" t="s">
        <v>74</v>
      </c>
      <c r="AU132" s="144" t="s">
        <v>83</v>
      </c>
      <c r="AY132" s="136" t="s">
        <v>153</v>
      </c>
      <c r="BK132" s="145">
        <f>SUM(BK133:BK138)</f>
        <v>0</v>
      </c>
    </row>
    <row r="133" spans="1:65" s="2" customFormat="1" ht="16.5" customHeight="1">
      <c r="A133" s="32"/>
      <c r="B133" s="148"/>
      <c r="C133" s="149" t="s">
        <v>83</v>
      </c>
      <c r="D133" s="149" t="s">
        <v>156</v>
      </c>
      <c r="E133" s="150" t="s">
        <v>157</v>
      </c>
      <c r="F133" s="151" t="s">
        <v>158</v>
      </c>
      <c r="G133" s="152" t="s">
        <v>159</v>
      </c>
      <c r="H133" s="153">
        <v>71.45</v>
      </c>
      <c r="I133" s="154"/>
      <c r="J133" s="155">
        <f>ROUND(I133*H133,2)</f>
        <v>0</v>
      </c>
      <c r="K133" s="151" t="s">
        <v>160</v>
      </c>
      <c r="L133" s="33"/>
      <c r="M133" s="156" t="s">
        <v>1</v>
      </c>
      <c r="N133" s="157" t="s">
        <v>40</v>
      </c>
      <c r="O133" s="58"/>
      <c r="P133" s="158">
        <f>O133*H133</f>
        <v>0</v>
      </c>
      <c r="Q133" s="158">
        <v>0.0058</v>
      </c>
      <c r="R133" s="158">
        <f>Q133*H133</f>
        <v>0.41441</v>
      </c>
      <c r="S133" s="158">
        <v>0</v>
      </c>
      <c r="T133" s="159">
        <f>S133*H133</f>
        <v>0</v>
      </c>
      <c r="U133" s="32"/>
      <c r="V133" s="32"/>
      <c r="W133" s="32"/>
      <c r="X133" s="32"/>
      <c r="Y133" s="32"/>
      <c r="Z133" s="32"/>
      <c r="AA133" s="32"/>
      <c r="AB133" s="32"/>
      <c r="AC133" s="32"/>
      <c r="AD133" s="32"/>
      <c r="AE133" s="32"/>
      <c r="AR133" s="160" t="s">
        <v>161</v>
      </c>
      <c r="AT133" s="160" t="s">
        <v>156</v>
      </c>
      <c r="AU133" s="160" t="s">
        <v>85</v>
      </c>
      <c r="AY133" s="17" t="s">
        <v>153</v>
      </c>
      <c r="BE133" s="161">
        <f>IF(N133="základní",J133,0)</f>
        <v>0</v>
      </c>
      <c r="BF133" s="161">
        <f>IF(N133="snížená",J133,0)</f>
        <v>0</v>
      </c>
      <c r="BG133" s="161">
        <f>IF(N133="zákl. přenesená",J133,0)</f>
        <v>0</v>
      </c>
      <c r="BH133" s="161">
        <f>IF(N133="sníž. přenesená",J133,0)</f>
        <v>0</v>
      </c>
      <c r="BI133" s="161">
        <f>IF(N133="nulová",J133,0)</f>
        <v>0</v>
      </c>
      <c r="BJ133" s="17" t="s">
        <v>83</v>
      </c>
      <c r="BK133" s="161">
        <f>ROUND(I133*H133,2)</f>
        <v>0</v>
      </c>
      <c r="BL133" s="17" t="s">
        <v>161</v>
      </c>
      <c r="BM133" s="160" t="s">
        <v>162</v>
      </c>
    </row>
    <row r="134" spans="1:65" s="2" customFormat="1" ht="16.5" customHeight="1">
      <c r="A134" s="32"/>
      <c r="B134" s="148"/>
      <c r="C134" s="149" t="s">
        <v>85</v>
      </c>
      <c r="D134" s="149" t="s">
        <v>156</v>
      </c>
      <c r="E134" s="150" t="s">
        <v>163</v>
      </c>
      <c r="F134" s="151" t="s">
        <v>164</v>
      </c>
      <c r="G134" s="152" t="s">
        <v>159</v>
      </c>
      <c r="H134" s="153">
        <v>237.77</v>
      </c>
      <c r="I134" s="154"/>
      <c r="J134" s="155">
        <f>ROUND(I134*H134,2)</f>
        <v>0</v>
      </c>
      <c r="K134" s="151" t="s">
        <v>160</v>
      </c>
      <c r="L134" s="33"/>
      <c r="M134" s="156" t="s">
        <v>1</v>
      </c>
      <c r="N134" s="157" t="s">
        <v>40</v>
      </c>
      <c r="O134" s="58"/>
      <c r="P134" s="158">
        <f>O134*H134</f>
        <v>0</v>
      </c>
      <c r="Q134" s="158">
        <v>0.0058</v>
      </c>
      <c r="R134" s="158">
        <f>Q134*H134</f>
        <v>1.379066</v>
      </c>
      <c r="S134" s="158">
        <v>0</v>
      </c>
      <c r="T134" s="159">
        <f>S134*H134</f>
        <v>0</v>
      </c>
      <c r="U134" s="32"/>
      <c r="V134" s="32"/>
      <c r="W134" s="32"/>
      <c r="X134" s="32"/>
      <c r="Y134" s="32"/>
      <c r="Z134" s="32"/>
      <c r="AA134" s="32"/>
      <c r="AB134" s="32"/>
      <c r="AC134" s="32"/>
      <c r="AD134" s="32"/>
      <c r="AE134" s="32"/>
      <c r="AR134" s="160" t="s">
        <v>161</v>
      </c>
      <c r="AT134" s="160" t="s">
        <v>156</v>
      </c>
      <c r="AU134" s="160" t="s">
        <v>85</v>
      </c>
      <c r="AY134" s="17" t="s">
        <v>153</v>
      </c>
      <c r="BE134" s="161">
        <f>IF(N134="základní",J134,0)</f>
        <v>0</v>
      </c>
      <c r="BF134" s="161">
        <f>IF(N134="snížená",J134,0)</f>
        <v>0</v>
      </c>
      <c r="BG134" s="161">
        <f>IF(N134="zákl. přenesená",J134,0)</f>
        <v>0</v>
      </c>
      <c r="BH134" s="161">
        <f>IF(N134="sníž. přenesená",J134,0)</f>
        <v>0</v>
      </c>
      <c r="BI134" s="161">
        <f>IF(N134="nulová",J134,0)</f>
        <v>0</v>
      </c>
      <c r="BJ134" s="17" t="s">
        <v>83</v>
      </c>
      <c r="BK134" s="161">
        <f>ROUND(I134*H134,2)</f>
        <v>0</v>
      </c>
      <c r="BL134" s="17" t="s">
        <v>161</v>
      </c>
      <c r="BM134" s="160" t="s">
        <v>165</v>
      </c>
    </row>
    <row r="135" spans="1:65" s="2" customFormat="1" ht="16.5" customHeight="1">
      <c r="A135" s="32"/>
      <c r="B135" s="148"/>
      <c r="C135" s="149" t="s">
        <v>166</v>
      </c>
      <c r="D135" s="149" t="s">
        <v>156</v>
      </c>
      <c r="E135" s="150" t="s">
        <v>167</v>
      </c>
      <c r="F135" s="151" t="s">
        <v>168</v>
      </c>
      <c r="G135" s="152" t="s">
        <v>159</v>
      </c>
      <c r="H135" s="153">
        <v>74.64</v>
      </c>
      <c r="I135" s="154"/>
      <c r="J135" s="155">
        <f>ROUND(I135*H135,2)</f>
        <v>0</v>
      </c>
      <c r="K135" s="151" t="s">
        <v>160</v>
      </c>
      <c r="L135" s="33"/>
      <c r="M135" s="156" t="s">
        <v>1</v>
      </c>
      <c r="N135" s="157" t="s">
        <v>40</v>
      </c>
      <c r="O135" s="58"/>
      <c r="P135" s="158">
        <f>O135*H135</f>
        <v>0</v>
      </c>
      <c r="Q135" s="158">
        <v>0.0102</v>
      </c>
      <c r="R135" s="158">
        <f>Q135*H135</f>
        <v>0.7613280000000001</v>
      </c>
      <c r="S135" s="158">
        <v>0</v>
      </c>
      <c r="T135" s="159">
        <f>S135*H135</f>
        <v>0</v>
      </c>
      <c r="U135" s="32"/>
      <c r="V135" s="32"/>
      <c r="W135" s="32"/>
      <c r="X135" s="32"/>
      <c r="Y135" s="32"/>
      <c r="Z135" s="32"/>
      <c r="AA135" s="32"/>
      <c r="AB135" s="32"/>
      <c r="AC135" s="32"/>
      <c r="AD135" s="32"/>
      <c r="AE135" s="32"/>
      <c r="AR135" s="160" t="s">
        <v>161</v>
      </c>
      <c r="AT135" s="160" t="s">
        <v>156</v>
      </c>
      <c r="AU135" s="160" t="s">
        <v>85</v>
      </c>
      <c r="AY135" s="17" t="s">
        <v>153</v>
      </c>
      <c r="BE135" s="161">
        <f>IF(N135="základní",J135,0)</f>
        <v>0</v>
      </c>
      <c r="BF135" s="161">
        <f>IF(N135="snížená",J135,0)</f>
        <v>0</v>
      </c>
      <c r="BG135" s="161">
        <f>IF(N135="zákl. přenesená",J135,0)</f>
        <v>0</v>
      </c>
      <c r="BH135" s="161">
        <f>IF(N135="sníž. přenesená",J135,0)</f>
        <v>0</v>
      </c>
      <c r="BI135" s="161">
        <f>IF(N135="nulová",J135,0)</f>
        <v>0</v>
      </c>
      <c r="BJ135" s="17" t="s">
        <v>83</v>
      </c>
      <c r="BK135" s="161">
        <f>ROUND(I135*H135,2)</f>
        <v>0</v>
      </c>
      <c r="BL135" s="17" t="s">
        <v>161</v>
      </c>
      <c r="BM135" s="160" t="s">
        <v>169</v>
      </c>
    </row>
    <row r="136" spans="2:51" s="13" customFormat="1" ht="12">
      <c r="B136" s="162"/>
      <c r="D136" s="163" t="s">
        <v>170</v>
      </c>
      <c r="E136" s="164" t="s">
        <v>1</v>
      </c>
      <c r="F136" s="165" t="s">
        <v>171</v>
      </c>
      <c r="H136" s="166">
        <v>72.44</v>
      </c>
      <c r="I136" s="167"/>
      <c r="L136" s="162"/>
      <c r="M136" s="168"/>
      <c r="N136" s="169"/>
      <c r="O136" s="169"/>
      <c r="P136" s="169"/>
      <c r="Q136" s="169"/>
      <c r="R136" s="169"/>
      <c r="S136" s="169"/>
      <c r="T136" s="170"/>
      <c r="AT136" s="164" t="s">
        <v>170</v>
      </c>
      <c r="AU136" s="164" t="s">
        <v>85</v>
      </c>
      <c r="AV136" s="13" t="s">
        <v>85</v>
      </c>
      <c r="AW136" s="13" t="s">
        <v>32</v>
      </c>
      <c r="AX136" s="13" t="s">
        <v>75</v>
      </c>
      <c r="AY136" s="164" t="s">
        <v>153</v>
      </c>
    </row>
    <row r="137" spans="2:51" s="13" customFormat="1" ht="12">
      <c r="B137" s="162"/>
      <c r="D137" s="163" t="s">
        <v>170</v>
      </c>
      <c r="E137" s="164" t="s">
        <v>1</v>
      </c>
      <c r="F137" s="165" t="s">
        <v>172</v>
      </c>
      <c r="H137" s="166">
        <v>2.2</v>
      </c>
      <c r="I137" s="167"/>
      <c r="L137" s="162"/>
      <c r="M137" s="168"/>
      <c r="N137" s="169"/>
      <c r="O137" s="169"/>
      <c r="P137" s="169"/>
      <c r="Q137" s="169"/>
      <c r="R137" s="169"/>
      <c r="S137" s="169"/>
      <c r="T137" s="170"/>
      <c r="AT137" s="164" t="s">
        <v>170</v>
      </c>
      <c r="AU137" s="164" t="s">
        <v>85</v>
      </c>
      <c r="AV137" s="13" t="s">
        <v>85</v>
      </c>
      <c r="AW137" s="13" t="s">
        <v>32</v>
      </c>
      <c r="AX137" s="13" t="s">
        <v>75</v>
      </c>
      <c r="AY137" s="164" t="s">
        <v>153</v>
      </c>
    </row>
    <row r="138" spans="2:51" s="14" customFormat="1" ht="12">
      <c r="B138" s="171"/>
      <c r="D138" s="163" t="s">
        <v>170</v>
      </c>
      <c r="E138" s="172" t="s">
        <v>1</v>
      </c>
      <c r="F138" s="173" t="s">
        <v>173</v>
      </c>
      <c r="H138" s="174">
        <v>74.64</v>
      </c>
      <c r="I138" s="175"/>
      <c r="L138" s="171"/>
      <c r="M138" s="176"/>
      <c r="N138" s="177"/>
      <c r="O138" s="177"/>
      <c r="P138" s="177"/>
      <c r="Q138" s="177"/>
      <c r="R138" s="177"/>
      <c r="S138" s="177"/>
      <c r="T138" s="178"/>
      <c r="AT138" s="172" t="s">
        <v>170</v>
      </c>
      <c r="AU138" s="172" t="s">
        <v>85</v>
      </c>
      <c r="AV138" s="14" t="s">
        <v>161</v>
      </c>
      <c r="AW138" s="14" t="s">
        <v>32</v>
      </c>
      <c r="AX138" s="14" t="s">
        <v>83</v>
      </c>
      <c r="AY138" s="172" t="s">
        <v>153</v>
      </c>
    </row>
    <row r="139" spans="2:63" s="12" customFormat="1" ht="22.9" customHeight="1">
      <c r="B139" s="135"/>
      <c r="D139" s="136" t="s">
        <v>74</v>
      </c>
      <c r="E139" s="146" t="s">
        <v>174</v>
      </c>
      <c r="F139" s="146" t="s">
        <v>175</v>
      </c>
      <c r="I139" s="138"/>
      <c r="J139" s="147">
        <f>BK139</f>
        <v>0</v>
      </c>
      <c r="L139" s="135"/>
      <c r="M139" s="140"/>
      <c r="N139" s="141"/>
      <c r="O139" s="141"/>
      <c r="P139" s="142">
        <f>P140+SUM(P141:P173)</f>
        <v>0</v>
      </c>
      <c r="Q139" s="141"/>
      <c r="R139" s="142">
        <f>R140+SUM(R141:R173)</f>
        <v>0.024699999999999996</v>
      </c>
      <c r="S139" s="141"/>
      <c r="T139" s="143">
        <f>T140+SUM(T141:T173)</f>
        <v>44.364444999999996</v>
      </c>
      <c r="AR139" s="136" t="s">
        <v>83</v>
      </c>
      <c r="AT139" s="144" t="s">
        <v>74</v>
      </c>
      <c r="AU139" s="144" t="s">
        <v>83</v>
      </c>
      <c r="AY139" s="136" t="s">
        <v>153</v>
      </c>
      <c r="BK139" s="145">
        <f>BK140+SUM(BK141:BK173)</f>
        <v>0</v>
      </c>
    </row>
    <row r="140" spans="1:65" s="2" customFormat="1" ht="21.75" customHeight="1">
      <c r="A140" s="32"/>
      <c r="B140" s="148"/>
      <c r="C140" s="149" t="s">
        <v>161</v>
      </c>
      <c r="D140" s="149" t="s">
        <v>156</v>
      </c>
      <c r="E140" s="150" t="s">
        <v>176</v>
      </c>
      <c r="F140" s="151" t="s">
        <v>177</v>
      </c>
      <c r="G140" s="152" t="s">
        <v>159</v>
      </c>
      <c r="H140" s="153">
        <v>190</v>
      </c>
      <c r="I140" s="154"/>
      <c r="J140" s="155">
        <f>ROUND(I140*H140,2)</f>
        <v>0</v>
      </c>
      <c r="K140" s="151" t="s">
        <v>160</v>
      </c>
      <c r="L140" s="33"/>
      <c r="M140" s="156" t="s">
        <v>1</v>
      </c>
      <c r="N140" s="157" t="s">
        <v>40</v>
      </c>
      <c r="O140" s="58"/>
      <c r="P140" s="158">
        <f>O140*H140</f>
        <v>0</v>
      </c>
      <c r="Q140" s="158">
        <v>0.00013</v>
      </c>
      <c r="R140" s="158">
        <f>Q140*H140</f>
        <v>0.024699999999999996</v>
      </c>
      <c r="S140" s="158">
        <v>0</v>
      </c>
      <c r="T140" s="159">
        <f>S140*H140</f>
        <v>0</v>
      </c>
      <c r="U140" s="32"/>
      <c r="V140" s="32"/>
      <c r="W140" s="32"/>
      <c r="X140" s="32"/>
      <c r="Y140" s="32"/>
      <c r="Z140" s="32"/>
      <c r="AA140" s="32"/>
      <c r="AB140" s="32"/>
      <c r="AC140" s="32"/>
      <c r="AD140" s="32"/>
      <c r="AE140" s="32"/>
      <c r="AR140" s="160" t="s">
        <v>161</v>
      </c>
      <c r="AT140" s="160" t="s">
        <v>156</v>
      </c>
      <c r="AU140" s="160" t="s">
        <v>85</v>
      </c>
      <c r="AY140" s="17" t="s">
        <v>153</v>
      </c>
      <c r="BE140" s="161">
        <f>IF(N140="základní",J140,0)</f>
        <v>0</v>
      </c>
      <c r="BF140" s="161">
        <f>IF(N140="snížená",J140,0)</f>
        <v>0</v>
      </c>
      <c r="BG140" s="161">
        <f>IF(N140="zákl. přenesená",J140,0)</f>
        <v>0</v>
      </c>
      <c r="BH140" s="161">
        <f>IF(N140="sníž. přenesená",J140,0)</f>
        <v>0</v>
      </c>
      <c r="BI140" s="161">
        <f>IF(N140="nulová",J140,0)</f>
        <v>0</v>
      </c>
      <c r="BJ140" s="17" t="s">
        <v>83</v>
      </c>
      <c r="BK140" s="161">
        <f>ROUND(I140*H140,2)</f>
        <v>0</v>
      </c>
      <c r="BL140" s="17" t="s">
        <v>161</v>
      </c>
      <c r="BM140" s="160" t="s">
        <v>178</v>
      </c>
    </row>
    <row r="141" spans="1:65" s="2" customFormat="1" ht="16.5" customHeight="1">
      <c r="A141" s="32"/>
      <c r="B141" s="148"/>
      <c r="C141" s="149" t="s">
        <v>179</v>
      </c>
      <c r="D141" s="149" t="s">
        <v>156</v>
      </c>
      <c r="E141" s="150" t="s">
        <v>180</v>
      </c>
      <c r="F141" s="151" t="s">
        <v>181</v>
      </c>
      <c r="G141" s="152" t="s">
        <v>159</v>
      </c>
      <c r="H141" s="153">
        <v>74.64</v>
      </c>
      <c r="I141" s="154"/>
      <c r="J141" s="155">
        <f>ROUND(I141*H141,2)</f>
        <v>0</v>
      </c>
      <c r="K141" s="151" t="s">
        <v>160</v>
      </c>
      <c r="L141" s="33"/>
      <c r="M141" s="156" t="s">
        <v>1</v>
      </c>
      <c r="N141" s="157" t="s">
        <v>40</v>
      </c>
      <c r="O141" s="58"/>
      <c r="P141" s="158">
        <f>O141*H141</f>
        <v>0</v>
      </c>
      <c r="Q141" s="158">
        <v>0</v>
      </c>
      <c r="R141" s="158">
        <f>Q141*H141</f>
        <v>0</v>
      </c>
      <c r="S141" s="158">
        <v>0</v>
      </c>
      <c r="T141" s="159">
        <f>S141*H141</f>
        <v>0</v>
      </c>
      <c r="U141" s="32"/>
      <c r="V141" s="32"/>
      <c r="W141" s="32"/>
      <c r="X141" s="32"/>
      <c r="Y141" s="32"/>
      <c r="Z141" s="32"/>
      <c r="AA141" s="32"/>
      <c r="AB141" s="32"/>
      <c r="AC141" s="32"/>
      <c r="AD141" s="32"/>
      <c r="AE141" s="32"/>
      <c r="AR141" s="160" t="s">
        <v>161</v>
      </c>
      <c r="AT141" s="160" t="s">
        <v>156</v>
      </c>
      <c r="AU141" s="160" t="s">
        <v>85</v>
      </c>
      <c r="AY141" s="17" t="s">
        <v>153</v>
      </c>
      <c r="BE141" s="161">
        <f>IF(N141="základní",J141,0)</f>
        <v>0</v>
      </c>
      <c r="BF141" s="161">
        <f>IF(N141="snížená",J141,0)</f>
        <v>0</v>
      </c>
      <c r="BG141" s="161">
        <f>IF(N141="zákl. přenesená",J141,0)</f>
        <v>0</v>
      </c>
      <c r="BH141" s="161">
        <f>IF(N141="sníž. přenesená",J141,0)</f>
        <v>0</v>
      </c>
      <c r="BI141" s="161">
        <f>IF(N141="nulová",J141,0)</f>
        <v>0</v>
      </c>
      <c r="BJ141" s="17" t="s">
        <v>83</v>
      </c>
      <c r="BK141" s="161">
        <f>ROUND(I141*H141,2)</f>
        <v>0</v>
      </c>
      <c r="BL141" s="17" t="s">
        <v>161</v>
      </c>
      <c r="BM141" s="160" t="s">
        <v>182</v>
      </c>
    </row>
    <row r="142" spans="2:51" s="13" customFormat="1" ht="12">
      <c r="B142" s="162"/>
      <c r="D142" s="163" t="s">
        <v>170</v>
      </c>
      <c r="E142" s="164" t="s">
        <v>1</v>
      </c>
      <c r="F142" s="165" t="s">
        <v>171</v>
      </c>
      <c r="H142" s="166">
        <v>72.44</v>
      </c>
      <c r="I142" s="167"/>
      <c r="L142" s="162"/>
      <c r="M142" s="168"/>
      <c r="N142" s="169"/>
      <c r="O142" s="169"/>
      <c r="P142" s="169"/>
      <c r="Q142" s="169"/>
      <c r="R142" s="169"/>
      <c r="S142" s="169"/>
      <c r="T142" s="170"/>
      <c r="AT142" s="164" t="s">
        <v>170</v>
      </c>
      <c r="AU142" s="164" t="s">
        <v>85</v>
      </c>
      <c r="AV142" s="13" t="s">
        <v>85</v>
      </c>
      <c r="AW142" s="13" t="s">
        <v>32</v>
      </c>
      <c r="AX142" s="13" t="s">
        <v>75</v>
      </c>
      <c r="AY142" s="164" t="s">
        <v>153</v>
      </c>
    </row>
    <row r="143" spans="2:51" s="13" customFormat="1" ht="12">
      <c r="B143" s="162"/>
      <c r="D143" s="163" t="s">
        <v>170</v>
      </c>
      <c r="E143" s="164" t="s">
        <v>1</v>
      </c>
      <c r="F143" s="165" t="s">
        <v>172</v>
      </c>
      <c r="H143" s="166">
        <v>2.2</v>
      </c>
      <c r="I143" s="167"/>
      <c r="L143" s="162"/>
      <c r="M143" s="168"/>
      <c r="N143" s="169"/>
      <c r="O143" s="169"/>
      <c r="P143" s="169"/>
      <c r="Q143" s="169"/>
      <c r="R143" s="169"/>
      <c r="S143" s="169"/>
      <c r="T143" s="170"/>
      <c r="AT143" s="164" t="s">
        <v>170</v>
      </c>
      <c r="AU143" s="164" t="s">
        <v>85</v>
      </c>
      <c r="AV143" s="13" t="s">
        <v>85</v>
      </c>
      <c r="AW143" s="13" t="s">
        <v>32</v>
      </c>
      <c r="AX143" s="13" t="s">
        <v>75</v>
      </c>
      <c r="AY143" s="164" t="s">
        <v>153</v>
      </c>
    </row>
    <row r="144" spans="2:51" s="14" customFormat="1" ht="12">
      <c r="B144" s="171"/>
      <c r="D144" s="163" t="s">
        <v>170</v>
      </c>
      <c r="E144" s="172" t="s">
        <v>1</v>
      </c>
      <c r="F144" s="173" t="s">
        <v>173</v>
      </c>
      <c r="H144" s="174">
        <v>74.64</v>
      </c>
      <c r="I144" s="175"/>
      <c r="L144" s="171"/>
      <c r="M144" s="176"/>
      <c r="N144" s="177"/>
      <c r="O144" s="177"/>
      <c r="P144" s="177"/>
      <c r="Q144" s="177"/>
      <c r="R144" s="177"/>
      <c r="S144" s="177"/>
      <c r="T144" s="178"/>
      <c r="AT144" s="172" t="s">
        <v>170</v>
      </c>
      <c r="AU144" s="172" t="s">
        <v>85</v>
      </c>
      <c r="AV144" s="14" t="s">
        <v>161</v>
      </c>
      <c r="AW144" s="14" t="s">
        <v>32</v>
      </c>
      <c r="AX144" s="14" t="s">
        <v>83</v>
      </c>
      <c r="AY144" s="172" t="s">
        <v>153</v>
      </c>
    </row>
    <row r="145" spans="1:65" s="2" customFormat="1" ht="16.5" customHeight="1">
      <c r="A145" s="32"/>
      <c r="B145" s="148"/>
      <c r="C145" s="149" t="s">
        <v>154</v>
      </c>
      <c r="D145" s="149" t="s">
        <v>156</v>
      </c>
      <c r="E145" s="150" t="s">
        <v>183</v>
      </c>
      <c r="F145" s="151" t="s">
        <v>184</v>
      </c>
      <c r="G145" s="152" t="s">
        <v>159</v>
      </c>
      <c r="H145" s="153">
        <v>154.905</v>
      </c>
      <c r="I145" s="154"/>
      <c r="J145" s="155">
        <f>ROUND(I145*H145,2)</f>
        <v>0</v>
      </c>
      <c r="K145" s="151" t="s">
        <v>160</v>
      </c>
      <c r="L145" s="33"/>
      <c r="M145" s="156" t="s">
        <v>1</v>
      </c>
      <c r="N145" s="157" t="s">
        <v>40</v>
      </c>
      <c r="O145" s="58"/>
      <c r="P145" s="158">
        <f>O145*H145</f>
        <v>0</v>
      </c>
      <c r="Q145" s="158">
        <v>0</v>
      </c>
      <c r="R145" s="158">
        <f>Q145*H145</f>
        <v>0</v>
      </c>
      <c r="S145" s="158">
        <v>0.261</v>
      </c>
      <c r="T145" s="159">
        <f>S145*H145</f>
        <v>40.430205</v>
      </c>
      <c r="U145" s="32"/>
      <c r="V145" s="32"/>
      <c r="W145" s="32"/>
      <c r="X145" s="32"/>
      <c r="Y145" s="32"/>
      <c r="Z145" s="32"/>
      <c r="AA145" s="32"/>
      <c r="AB145" s="32"/>
      <c r="AC145" s="32"/>
      <c r="AD145" s="32"/>
      <c r="AE145" s="32"/>
      <c r="AR145" s="160" t="s">
        <v>161</v>
      </c>
      <c r="AT145" s="160" t="s">
        <v>156</v>
      </c>
      <c r="AU145" s="160" t="s">
        <v>85</v>
      </c>
      <c r="AY145" s="17" t="s">
        <v>153</v>
      </c>
      <c r="BE145" s="161">
        <f>IF(N145="základní",J145,0)</f>
        <v>0</v>
      </c>
      <c r="BF145" s="161">
        <f>IF(N145="snížená",J145,0)</f>
        <v>0</v>
      </c>
      <c r="BG145" s="161">
        <f>IF(N145="zákl. přenesená",J145,0)</f>
        <v>0</v>
      </c>
      <c r="BH145" s="161">
        <f>IF(N145="sníž. přenesená",J145,0)</f>
        <v>0</v>
      </c>
      <c r="BI145" s="161">
        <f>IF(N145="nulová",J145,0)</f>
        <v>0</v>
      </c>
      <c r="BJ145" s="17" t="s">
        <v>83</v>
      </c>
      <c r="BK145" s="161">
        <f>ROUND(I145*H145,2)</f>
        <v>0</v>
      </c>
      <c r="BL145" s="17" t="s">
        <v>161</v>
      </c>
      <c r="BM145" s="160" t="s">
        <v>185</v>
      </c>
    </row>
    <row r="146" spans="2:51" s="13" customFormat="1" ht="12">
      <c r="B146" s="162"/>
      <c r="D146" s="163" t="s">
        <v>170</v>
      </c>
      <c r="E146" s="164" t="s">
        <v>1</v>
      </c>
      <c r="F146" s="165" t="s">
        <v>186</v>
      </c>
      <c r="H146" s="166">
        <v>69.473</v>
      </c>
      <c r="I146" s="167"/>
      <c r="L146" s="162"/>
      <c r="M146" s="168"/>
      <c r="N146" s="169"/>
      <c r="O146" s="169"/>
      <c r="P146" s="169"/>
      <c r="Q146" s="169"/>
      <c r="R146" s="169"/>
      <c r="S146" s="169"/>
      <c r="T146" s="170"/>
      <c r="AT146" s="164" t="s">
        <v>170</v>
      </c>
      <c r="AU146" s="164" t="s">
        <v>85</v>
      </c>
      <c r="AV146" s="13" t="s">
        <v>85</v>
      </c>
      <c r="AW146" s="13" t="s">
        <v>32</v>
      </c>
      <c r="AX146" s="13" t="s">
        <v>75</v>
      </c>
      <c r="AY146" s="164" t="s">
        <v>153</v>
      </c>
    </row>
    <row r="147" spans="2:51" s="13" customFormat="1" ht="12">
      <c r="B147" s="162"/>
      <c r="D147" s="163" t="s">
        <v>170</v>
      </c>
      <c r="E147" s="164" t="s">
        <v>1</v>
      </c>
      <c r="F147" s="165" t="s">
        <v>187</v>
      </c>
      <c r="H147" s="166">
        <v>85.432</v>
      </c>
      <c r="I147" s="167"/>
      <c r="L147" s="162"/>
      <c r="M147" s="168"/>
      <c r="N147" s="169"/>
      <c r="O147" s="169"/>
      <c r="P147" s="169"/>
      <c r="Q147" s="169"/>
      <c r="R147" s="169"/>
      <c r="S147" s="169"/>
      <c r="T147" s="170"/>
      <c r="AT147" s="164" t="s">
        <v>170</v>
      </c>
      <c r="AU147" s="164" t="s">
        <v>85</v>
      </c>
      <c r="AV147" s="13" t="s">
        <v>85</v>
      </c>
      <c r="AW147" s="13" t="s">
        <v>32</v>
      </c>
      <c r="AX147" s="13" t="s">
        <v>75</v>
      </c>
      <c r="AY147" s="164" t="s">
        <v>153</v>
      </c>
    </row>
    <row r="148" spans="2:51" s="14" customFormat="1" ht="12">
      <c r="B148" s="171"/>
      <c r="D148" s="163" t="s">
        <v>170</v>
      </c>
      <c r="E148" s="172" t="s">
        <v>1</v>
      </c>
      <c r="F148" s="173" t="s">
        <v>173</v>
      </c>
      <c r="H148" s="174">
        <v>154.905</v>
      </c>
      <c r="I148" s="175"/>
      <c r="L148" s="171"/>
      <c r="M148" s="176"/>
      <c r="N148" s="177"/>
      <c r="O148" s="177"/>
      <c r="P148" s="177"/>
      <c r="Q148" s="177"/>
      <c r="R148" s="177"/>
      <c r="S148" s="177"/>
      <c r="T148" s="178"/>
      <c r="AT148" s="172" t="s">
        <v>170</v>
      </c>
      <c r="AU148" s="172" t="s">
        <v>85</v>
      </c>
      <c r="AV148" s="14" t="s">
        <v>161</v>
      </c>
      <c r="AW148" s="14" t="s">
        <v>32</v>
      </c>
      <c r="AX148" s="14" t="s">
        <v>83</v>
      </c>
      <c r="AY148" s="172" t="s">
        <v>153</v>
      </c>
    </row>
    <row r="149" spans="1:65" s="2" customFormat="1" ht="16.5" customHeight="1">
      <c r="A149" s="32"/>
      <c r="B149" s="148"/>
      <c r="C149" s="149" t="s">
        <v>188</v>
      </c>
      <c r="D149" s="149" t="s">
        <v>156</v>
      </c>
      <c r="E149" s="150" t="s">
        <v>189</v>
      </c>
      <c r="F149" s="151" t="s">
        <v>190</v>
      </c>
      <c r="G149" s="152" t="s">
        <v>159</v>
      </c>
      <c r="H149" s="153">
        <v>38.28</v>
      </c>
      <c r="I149" s="154"/>
      <c r="J149" s="155">
        <f>ROUND(I149*H149,2)</f>
        <v>0</v>
      </c>
      <c r="K149" s="151" t="s">
        <v>160</v>
      </c>
      <c r="L149" s="33"/>
      <c r="M149" s="156" t="s">
        <v>1</v>
      </c>
      <c r="N149" s="157" t="s">
        <v>40</v>
      </c>
      <c r="O149" s="58"/>
      <c r="P149" s="158">
        <f>O149*H149</f>
        <v>0</v>
      </c>
      <c r="Q149" s="158">
        <v>0</v>
      </c>
      <c r="R149" s="158">
        <f>Q149*H149</f>
        <v>0</v>
      </c>
      <c r="S149" s="158">
        <v>0</v>
      </c>
      <c r="T149" s="159">
        <f>S149*H149</f>
        <v>0</v>
      </c>
      <c r="U149" s="32"/>
      <c r="V149" s="32"/>
      <c r="W149" s="32"/>
      <c r="X149" s="32"/>
      <c r="Y149" s="32"/>
      <c r="Z149" s="32"/>
      <c r="AA149" s="32"/>
      <c r="AB149" s="32"/>
      <c r="AC149" s="32"/>
      <c r="AD149" s="32"/>
      <c r="AE149" s="32"/>
      <c r="AR149" s="160" t="s">
        <v>161</v>
      </c>
      <c r="AT149" s="160" t="s">
        <v>156</v>
      </c>
      <c r="AU149" s="160" t="s">
        <v>85</v>
      </c>
      <c r="AY149" s="17" t="s">
        <v>153</v>
      </c>
      <c r="BE149" s="161">
        <f>IF(N149="základní",J149,0)</f>
        <v>0</v>
      </c>
      <c r="BF149" s="161">
        <f>IF(N149="snížená",J149,0)</f>
        <v>0</v>
      </c>
      <c r="BG149" s="161">
        <f>IF(N149="zákl. přenesená",J149,0)</f>
        <v>0</v>
      </c>
      <c r="BH149" s="161">
        <f>IF(N149="sníž. přenesená",J149,0)</f>
        <v>0</v>
      </c>
      <c r="BI149" s="161">
        <f>IF(N149="nulová",J149,0)</f>
        <v>0</v>
      </c>
      <c r="BJ149" s="17" t="s">
        <v>83</v>
      </c>
      <c r="BK149" s="161">
        <f>ROUND(I149*H149,2)</f>
        <v>0</v>
      </c>
      <c r="BL149" s="17" t="s">
        <v>161</v>
      </c>
      <c r="BM149" s="160" t="s">
        <v>191</v>
      </c>
    </row>
    <row r="150" spans="2:51" s="13" customFormat="1" ht="12">
      <c r="B150" s="162"/>
      <c r="D150" s="163" t="s">
        <v>170</v>
      </c>
      <c r="E150" s="164" t="s">
        <v>1</v>
      </c>
      <c r="F150" s="165" t="s">
        <v>192</v>
      </c>
      <c r="H150" s="166">
        <v>36.08</v>
      </c>
      <c r="I150" s="167"/>
      <c r="L150" s="162"/>
      <c r="M150" s="168"/>
      <c r="N150" s="169"/>
      <c r="O150" s="169"/>
      <c r="P150" s="169"/>
      <c r="Q150" s="169"/>
      <c r="R150" s="169"/>
      <c r="S150" s="169"/>
      <c r="T150" s="170"/>
      <c r="AT150" s="164" t="s">
        <v>170</v>
      </c>
      <c r="AU150" s="164" t="s">
        <v>85</v>
      </c>
      <c r="AV150" s="13" t="s">
        <v>85</v>
      </c>
      <c r="AW150" s="13" t="s">
        <v>32</v>
      </c>
      <c r="AX150" s="13" t="s">
        <v>75</v>
      </c>
      <c r="AY150" s="164" t="s">
        <v>153</v>
      </c>
    </row>
    <row r="151" spans="2:51" s="13" customFormat="1" ht="12">
      <c r="B151" s="162"/>
      <c r="D151" s="163" t="s">
        <v>170</v>
      </c>
      <c r="E151" s="164" t="s">
        <v>1</v>
      </c>
      <c r="F151" s="165" t="s">
        <v>172</v>
      </c>
      <c r="H151" s="166">
        <v>2.2</v>
      </c>
      <c r="I151" s="167"/>
      <c r="L151" s="162"/>
      <c r="M151" s="168"/>
      <c r="N151" s="169"/>
      <c r="O151" s="169"/>
      <c r="P151" s="169"/>
      <c r="Q151" s="169"/>
      <c r="R151" s="169"/>
      <c r="S151" s="169"/>
      <c r="T151" s="170"/>
      <c r="AT151" s="164" t="s">
        <v>170</v>
      </c>
      <c r="AU151" s="164" t="s">
        <v>85</v>
      </c>
      <c r="AV151" s="13" t="s">
        <v>85</v>
      </c>
      <c r="AW151" s="13" t="s">
        <v>32</v>
      </c>
      <c r="AX151" s="13" t="s">
        <v>75</v>
      </c>
      <c r="AY151" s="164" t="s">
        <v>153</v>
      </c>
    </row>
    <row r="152" spans="2:51" s="14" customFormat="1" ht="12">
      <c r="B152" s="171"/>
      <c r="D152" s="163" t="s">
        <v>170</v>
      </c>
      <c r="E152" s="172" t="s">
        <v>1</v>
      </c>
      <c r="F152" s="173" t="s">
        <v>173</v>
      </c>
      <c r="H152" s="174">
        <v>38.28</v>
      </c>
      <c r="I152" s="175"/>
      <c r="L152" s="171"/>
      <c r="M152" s="176"/>
      <c r="N152" s="177"/>
      <c r="O152" s="177"/>
      <c r="P152" s="177"/>
      <c r="Q152" s="177"/>
      <c r="R152" s="177"/>
      <c r="S152" s="177"/>
      <c r="T152" s="178"/>
      <c r="AT152" s="172" t="s">
        <v>170</v>
      </c>
      <c r="AU152" s="172" t="s">
        <v>85</v>
      </c>
      <c r="AV152" s="14" t="s">
        <v>161</v>
      </c>
      <c r="AW152" s="14" t="s">
        <v>32</v>
      </c>
      <c r="AX152" s="14" t="s">
        <v>83</v>
      </c>
      <c r="AY152" s="172" t="s">
        <v>153</v>
      </c>
    </row>
    <row r="153" spans="1:65" s="2" customFormat="1" ht="16.5" customHeight="1">
      <c r="A153" s="32"/>
      <c r="B153" s="148"/>
      <c r="C153" s="149" t="s">
        <v>193</v>
      </c>
      <c r="D153" s="149" t="s">
        <v>156</v>
      </c>
      <c r="E153" s="150" t="s">
        <v>194</v>
      </c>
      <c r="F153" s="151" t="s">
        <v>195</v>
      </c>
      <c r="G153" s="152" t="s">
        <v>159</v>
      </c>
      <c r="H153" s="153">
        <v>76.56</v>
      </c>
      <c r="I153" s="154"/>
      <c r="J153" s="155">
        <f>ROUND(I153*H153,2)</f>
        <v>0</v>
      </c>
      <c r="K153" s="151" t="s">
        <v>160</v>
      </c>
      <c r="L153" s="33"/>
      <c r="M153" s="156" t="s">
        <v>1</v>
      </c>
      <c r="N153" s="157" t="s">
        <v>40</v>
      </c>
      <c r="O153" s="58"/>
      <c r="P153" s="158">
        <f>O153*H153</f>
        <v>0</v>
      </c>
      <c r="Q153" s="158">
        <v>0</v>
      </c>
      <c r="R153" s="158">
        <f>Q153*H153</f>
        <v>0</v>
      </c>
      <c r="S153" s="158">
        <v>0</v>
      </c>
      <c r="T153" s="159">
        <f>S153*H153</f>
        <v>0</v>
      </c>
      <c r="U153" s="32"/>
      <c r="V153" s="32"/>
      <c r="W153" s="32"/>
      <c r="X153" s="32"/>
      <c r="Y153" s="32"/>
      <c r="Z153" s="32"/>
      <c r="AA153" s="32"/>
      <c r="AB153" s="32"/>
      <c r="AC153" s="32"/>
      <c r="AD153" s="32"/>
      <c r="AE153" s="32"/>
      <c r="AR153" s="160" t="s">
        <v>161</v>
      </c>
      <c r="AT153" s="160" t="s">
        <v>156</v>
      </c>
      <c r="AU153" s="160" t="s">
        <v>85</v>
      </c>
      <c r="AY153" s="17" t="s">
        <v>153</v>
      </c>
      <c r="BE153" s="161">
        <f>IF(N153="základní",J153,0)</f>
        <v>0</v>
      </c>
      <c r="BF153" s="161">
        <f>IF(N153="snížená",J153,0)</f>
        <v>0</v>
      </c>
      <c r="BG153" s="161">
        <f>IF(N153="zákl. přenesená",J153,0)</f>
        <v>0</v>
      </c>
      <c r="BH153" s="161">
        <f>IF(N153="sníž. přenesená",J153,0)</f>
        <v>0</v>
      </c>
      <c r="BI153" s="161">
        <f>IF(N153="nulová",J153,0)</f>
        <v>0</v>
      </c>
      <c r="BJ153" s="17" t="s">
        <v>83</v>
      </c>
      <c r="BK153" s="161">
        <f>ROUND(I153*H153,2)</f>
        <v>0</v>
      </c>
      <c r="BL153" s="17" t="s">
        <v>161</v>
      </c>
      <c r="BM153" s="160" t="s">
        <v>196</v>
      </c>
    </row>
    <row r="154" spans="2:51" s="13" customFormat="1" ht="12">
      <c r="B154" s="162"/>
      <c r="D154" s="163" t="s">
        <v>170</v>
      </c>
      <c r="F154" s="165" t="s">
        <v>197</v>
      </c>
      <c r="H154" s="166">
        <v>76.56</v>
      </c>
      <c r="I154" s="167"/>
      <c r="L154" s="162"/>
      <c r="M154" s="168"/>
      <c r="N154" s="169"/>
      <c r="O154" s="169"/>
      <c r="P154" s="169"/>
      <c r="Q154" s="169"/>
      <c r="R154" s="169"/>
      <c r="S154" s="169"/>
      <c r="T154" s="170"/>
      <c r="AT154" s="164" t="s">
        <v>170</v>
      </c>
      <c r="AU154" s="164" t="s">
        <v>85</v>
      </c>
      <c r="AV154" s="13" t="s">
        <v>85</v>
      </c>
      <c r="AW154" s="13" t="s">
        <v>3</v>
      </c>
      <c r="AX154" s="13" t="s">
        <v>83</v>
      </c>
      <c r="AY154" s="164" t="s">
        <v>153</v>
      </c>
    </row>
    <row r="155" spans="1:65" s="2" customFormat="1" ht="16.5" customHeight="1">
      <c r="A155" s="32"/>
      <c r="B155" s="148"/>
      <c r="C155" s="149" t="s">
        <v>174</v>
      </c>
      <c r="D155" s="149" t="s">
        <v>156</v>
      </c>
      <c r="E155" s="150" t="s">
        <v>198</v>
      </c>
      <c r="F155" s="151" t="s">
        <v>199</v>
      </c>
      <c r="G155" s="152" t="s">
        <v>159</v>
      </c>
      <c r="H155" s="153">
        <v>38.28</v>
      </c>
      <c r="I155" s="154"/>
      <c r="J155" s="155">
        <f>ROUND(I155*H155,2)</f>
        <v>0</v>
      </c>
      <c r="K155" s="151" t="s">
        <v>160</v>
      </c>
      <c r="L155" s="33"/>
      <c r="M155" s="156" t="s">
        <v>1</v>
      </c>
      <c r="N155" s="157" t="s">
        <v>40</v>
      </c>
      <c r="O155" s="58"/>
      <c r="P155" s="158">
        <f>O155*H155</f>
        <v>0</v>
      </c>
      <c r="Q155" s="158">
        <v>0</v>
      </c>
      <c r="R155" s="158">
        <f>Q155*H155</f>
        <v>0</v>
      </c>
      <c r="S155" s="158">
        <v>0.035</v>
      </c>
      <c r="T155" s="159">
        <f>S155*H155</f>
        <v>1.3398</v>
      </c>
      <c r="U155" s="32"/>
      <c r="V155" s="32"/>
      <c r="W155" s="32"/>
      <c r="X155" s="32"/>
      <c r="Y155" s="32"/>
      <c r="Z155" s="32"/>
      <c r="AA155" s="32"/>
      <c r="AB155" s="32"/>
      <c r="AC155" s="32"/>
      <c r="AD155" s="32"/>
      <c r="AE155" s="32"/>
      <c r="AR155" s="160" t="s">
        <v>161</v>
      </c>
      <c r="AT155" s="160" t="s">
        <v>156</v>
      </c>
      <c r="AU155" s="160" t="s">
        <v>85</v>
      </c>
      <c r="AY155" s="17" t="s">
        <v>153</v>
      </c>
      <c r="BE155" s="161">
        <f>IF(N155="základní",J155,0)</f>
        <v>0</v>
      </c>
      <c r="BF155" s="161">
        <f>IF(N155="snížená",J155,0)</f>
        <v>0</v>
      </c>
      <c r="BG155" s="161">
        <f>IF(N155="zákl. přenesená",J155,0)</f>
        <v>0</v>
      </c>
      <c r="BH155" s="161">
        <f>IF(N155="sníž. přenesená",J155,0)</f>
        <v>0</v>
      </c>
      <c r="BI155" s="161">
        <f>IF(N155="nulová",J155,0)</f>
        <v>0</v>
      </c>
      <c r="BJ155" s="17" t="s">
        <v>83</v>
      </c>
      <c r="BK155" s="161">
        <f>ROUND(I155*H155,2)</f>
        <v>0</v>
      </c>
      <c r="BL155" s="17" t="s">
        <v>161</v>
      </c>
      <c r="BM155" s="160" t="s">
        <v>200</v>
      </c>
    </row>
    <row r="156" spans="1:47" s="2" customFormat="1" ht="19.5">
      <c r="A156" s="32"/>
      <c r="B156" s="33"/>
      <c r="C156" s="32"/>
      <c r="D156" s="163" t="s">
        <v>201</v>
      </c>
      <c r="E156" s="32"/>
      <c r="F156" s="179" t="s">
        <v>202</v>
      </c>
      <c r="G156" s="32"/>
      <c r="H156" s="32"/>
      <c r="I156" s="180"/>
      <c r="J156" s="32"/>
      <c r="K156" s="32"/>
      <c r="L156" s="33"/>
      <c r="M156" s="181"/>
      <c r="N156" s="182"/>
      <c r="O156" s="58"/>
      <c r="P156" s="58"/>
      <c r="Q156" s="58"/>
      <c r="R156" s="58"/>
      <c r="S156" s="58"/>
      <c r="T156" s="59"/>
      <c r="U156" s="32"/>
      <c r="V156" s="32"/>
      <c r="W156" s="32"/>
      <c r="X156" s="32"/>
      <c r="Y156" s="32"/>
      <c r="Z156" s="32"/>
      <c r="AA156" s="32"/>
      <c r="AB156" s="32"/>
      <c r="AC156" s="32"/>
      <c r="AD156" s="32"/>
      <c r="AE156" s="32"/>
      <c r="AT156" s="17" t="s">
        <v>201</v>
      </c>
      <c r="AU156" s="17" t="s">
        <v>85</v>
      </c>
    </row>
    <row r="157" spans="2:51" s="13" customFormat="1" ht="12">
      <c r="B157" s="162"/>
      <c r="D157" s="163" t="s">
        <v>170</v>
      </c>
      <c r="E157" s="164" t="s">
        <v>1</v>
      </c>
      <c r="F157" s="165" t="s">
        <v>192</v>
      </c>
      <c r="H157" s="166">
        <v>36.08</v>
      </c>
      <c r="I157" s="167"/>
      <c r="L157" s="162"/>
      <c r="M157" s="168"/>
      <c r="N157" s="169"/>
      <c r="O157" s="169"/>
      <c r="P157" s="169"/>
      <c r="Q157" s="169"/>
      <c r="R157" s="169"/>
      <c r="S157" s="169"/>
      <c r="T157" s="170"/>
      <c r="AT157" s="164" t="s">
        <v>170</v>
      </c>
      <c r="AU157" s="164" t="s">
        <v>85</v>
      </c>
      <c r="AV157" s="13" t="s">
        <v>85</v>
      </c>
      <c r="AW157" s="13" t="s">
        <v>32</v>
      </c>
      <c r="AX157" s="13" t="s">
        <v>75</v>
      </c>
      <c r="AY157" s="164" t="s">
        <v>153</v>
      </c>
    </row>
    <row r="158" spans="2:51" s="13" customFormat="1" ht="12">
      <c r="B158" s="162"/>
      <c r="D158" s="163" t="s">
        <v>170</v>
      </c>
      <c r="E158" s="164" t="s">
        <v>1</v>
      </c>
      <c r="F158" s="165" t="s">
        <v>172</v>
      </c>
      <c r="H158" s="166">
        <v>2.2</v>
      </c>
      <c r="I158" s="167"/>
      <c r="L158" s="162"/>
      <c r="M158" s="168"/>
      <c r="N158" s="169"/>
      <c r="O158" s="169"/>
      <c r="P158" s="169"/>
      <c r="Q158" s="169"/>
      <c r="R158" s="169"/>
      <c r="S158" s="169"/>
      <c r="T158" s="170"/>
      <c r="AT158" s="164" t="s">
        <v>170</v>
      </c>
      <c r="AU158" s="164" t="s">
        <v>85</v>
      </c>
      <c r="AV158" s="13" t="s">
        <v>85</v>
      </c>
      <c r="AW158" s="13" t="s">
        <v>32</v>
      </c>
      <c r="AX158" s="13" t="s">
        <v>75</v>
      </c>
      <c r="AY158" s="164" t="s">
        <v>153</v>
      </c>
    </row>
    <row r="159" spans="2:51" s="14" customFormat="1" ht="12">
      <c r="B159" s="171"/>
      <c r="D159" s="163" t="s">
        <v>170</v>
      </c>
      <c r="E159" s="172" t="s">
        <v>1</v>
      </c>
      <c r="F159" s="173" t="s">
        <v>173</v>
      </c>
      <c r="H159" s="174">
        <v>38.28</v>
      </c>
      <c r="I159" s="175"/>
      <c r="L159" s="171"/>
      <c r="M159" s="176"/>
      <c r="N159" s="177"/>
      <c r="O159" s="177"/>
      <c r="P159" s="177"/>
      <c r="Q159" s="177"/>
      <c r="R159" s="177"/>
      <c r="S159" s="177"/>
      <c r="T159" s="178"/>
      <c r="AT159" s="172" t="s">
        <v>170</v>
      </c>
      <c r="AU159" s="172" t="s">
        <v>85</v>
      </c>
      <c r="AV159" s="14" t="s">
        <v>161</v>
      </c>
      <c r="AW159" s="14" t="s">
        <v>32</v>
      </c>
      <c r="AX159" s="14" t="s">
        <v>83</v>
      </c>
      <c r="AY159" s="172" t="s">
        <v>153</v>
      </c>
    </row>
    <row r="160" spans="1:65" s="2" customFormat="1" ht="16.5" customHeight="1">
      <c r="A160" s="32"/>
      <c r="B160" s="148"/>
      <c r="C160" s="149" t="s">
        <v>203</v>
      </c>
      <c r="D160" s="149" t="s">
        <v>156</v>
      </c>
      <c r="E160" s="150" t="s">
        <v>204</v>
      </c>
      <c r="F160" s="151" t="s">
        <v>205</v>
      </c>
      <c r="G160" s="152" t="s">
        <v>159</v>
      </c>
      <c r="H160" s="153">
        <v>26</v>
      </c>
      <c r="I160" s="154"/>
      <c r="J160" s="155">
        <f>ROUND(I160*H160,2)</f>
        <v>0</v>
      </c>
      <c r="K160" s="151" t="s">
        <v>160</v>
      </c>
      <c r="L160" s="33"/>
      <c r="M160" s="156" t="s">
        <v>1</v>
      </c>
      <c r="N160" s="157" t="s">
        <v>40</v>
      </c>
      <c r="O160" s="58"/>
      <c r="P160" s="158">
        <f>O160*H160</f>
        <v>0</v>
      </c>
      <c r="Q160" s="158">
        <v>0</v>
      </c>
      <c r="R160" s="158">
        <f>Q160*H160</f>
        <v>0</v>
      </c>
      <c r="S160" s="158">
        <v>0.076</v>
      </c>
      <c r="T160" s="159">
        <f>S160*H160</f>
        <v>1.976</v>
      </c>
      <c r="U160" s="32"/>
      <c r="V160" s="32"/>
      <c r="W160" s="32"/>
      <c r="X160" s="32"/>
      <c r="Y160" s="32"/>
      <c r="Z160" s="32"/>
      <c r="AA160" s="32"/>
      <c r="AB160" s="32"/>
      <c r="AC160" s="32"/>
      <c r="AD160" s="32"/>
      <c r="AE160" s="32"/>
      <c r="AR160" s="160" t="s">
        <v>161</v>
      </c>
      <c r="AT160" s="160" t="s">
        <v>156</v>
      </c>
      <c r="AU160" s="160" t="s">
        <v>85</v>
      </c>
      <c r="AY160" s="17" t="s">
        <v>153</v>
      </c>
      <c r="BE160" s="161">
        <f>IF(N160="základní",J160,0)</f>
        <v>0</v>
      </c>
      <c r="BF160" s="161">
        <f>IF(N160="snížená",J160,0)</f>
        <v>0</v>
      </c>
      <c r="BG160" s="161">
        <f>IF(N160="zákl. přenesená",J160,0)</f>
        <v>0</v>
      </c>
      <c r="BH160" s="161">
        <f>IF(N160="sníž. přenesená",J160,0)</f>
        <v>0</v>
      </c>
      <c r="BI160" s="161">
        <f>IF(N160="nulová",J160,0)</f>
        <v>0</v>
      </c>
      <c r="BJ160" s="17" t="s">
        <v>83</v>
      </c>
      <c r="BK160" s="161">
        <f>ROUND(I160*H160,2)</f>
        <v>0</v>
      </c>
      <c r="BL160" s="17" t="s">
        <v>161</v>
      </c>
      <c r="BM160" s="160" t="s">
        <v>206</v>
      </c>
    </row>
    <row r="161" spans="1:47" s="2" customFormat="1" ht="29.25">
      <c r="A161" s="32"/>
      <c r="B161" s="33"/>
      <c r="C161" s="32"/>
      <c r="D161" s="163" t="s">
        <v>201</v>
      </c>
      <c r="E161" s="32"/>
      <c r="F161" s="179" t="s">
        <v>207</v>
      </c>
      <c r="G161" s="32"/>
      <c r="H161" s="32"/>
      <c r="I161" s="180"/>
      <c r="J161" s="32"/>
      <c r="K161" s="32"/>
      <c r="L161" s="33"/>
      <c r="M161" s="181"/>
      <c r="N161" s="182"/>
      <c r="O161" s="58"/>
      <c r="P161" s="58"/>
      <c r="Q161" s="58"/>
      <c r="R161" s="58"/>
      <c r="S161" s="58"/>
      <c r="T161" s="59"/>
      <c r="U161" s="32"/>
      <c r="V161" s="32"/>
      <c r="W161" s="32"/>
      <c r="X161" s="32"/>
      <c r="Y161" s="32"/>
      <c r="Z161" s="32"/>
      <c r="AA161" s="32"/>
      <c r="AB161" s="32"/>
      <c r="AC161" s="32"/>
      <c r="AD161" s="32"/>
      <c r="AE161" s="32"/>
      <c r="AT161" s="17" t="s">
        <v>201</v>
      </c>
      <c r="AU161" s="17" t="s">
        <v>85</v>
      </c>
    </row>
    <row r="162" spans="2:51" s="13" customFormat="1" ht="12">
      <c r="B162" s="162"/>
      <c r="D162" s="163" t="s">
        <v>170</v>
      </c>
      <c r="E162" s="164" t="s">
        <v>1</v>
      </c>
      <c r="F162" s="165" t="s">
        <v>208</v>
      </c>
      <c r="H162" s="166">
        <v>2</v>
      </c>
      <c r="I162" s="167"/>
      <c r="L162" s="162"/>
      <c r="M162" s="168"/>
      <c r="N162" s="169"/>
      <c r="O162" s="169"/>
      <c r="P162" s="169"/>
      <c r="Q162" s="169"/>
      <c r="R162" s="169"/>
      <c r="S162" s="169"/>
      <c r="T162" s="170"/>
      <c r="AT162" s="164" t="s">
        <v>170</v>
      </c>
      <c r="AU162" s="164" t="s">
        <v>85</v>
      </c>
      <c r="AV162" s="13" t="s">
        <v>85</v>
      </c>
      <c r="AW162" s="13" t="s">
        <v>32</v>
      </c>
      <c r="AX162" s="13" t="s">
        <v>75</v>
      </c>
      <c r="AY162" s="164" t="s">
        <v>153</v>
      </c>
    </row>
    <row r="163" spans="2:51" s="13" customFormat="1" ht="12">
      <c r="B163" s="162"/>
      <c r="D163" s="163" t="s">
        <v>170</v>
      </c>
      <c r="E163" s="164" t="s">
        <v>1</v>
      </c>
      <c r="F163" s="165" t="s">
        <v>209</v>
      </c>
      <c r="H163" s="166">
        <v>6</v>
      </c>
      <c r="I163" s="167"/>
      <c r="L163" s="162"/>
      <c r="M163" s="168"/>
      <c r="N163" s="169"/>
      <c r="O163" s="169"/>
      <c r="P163" s="169"/>
      <c r="Q163" s="169"/>
      <c r="R163" s="169"/>
      <c r="S163" s="169"/>
      <c r="T163" s="170"/>
      <c r="AT163" s="164" t="s">
        <v>170</v>
      </c>
      <c r="AU163" s="164" t="s">
        <v>85</v>
      </c>
      <c r="AV163" s="13" t="s">
        <v>85</v>
      </c>
      <c r="AW163" s="13" t="s">
        <v>32</v>
      </c>
      <c r="AX163" s="13" t="s">
        <v>75</v>
      </c>
      <c r="AY163" s="164" t="s">
        <v>153</v>
      </c>
    </row>
    <row r="164" spans="2:51" s="13" customFormat="1" ht="12">
      <c r="B164" s="162"/>
      <c r="D164" s="163" t="s">
        <v>170</v>
      </c>
      <c r="E164" s="164" t="s">
        <v>1</v>
      </c>
      <c r="F164" s="165" t="s">
        <v>210</v>
      </c>
      <c r="H164" s="166">
        <v>18</v>
      </c>
      <c r="I164" s="167"/>
      <c r="L164" s="162"/>
      <c r="M164" s="168"/>
      <c r="N164" s="169"/>
      <c r="O164" s="169"/>
      <c r="P164" s="169"/>
      <c r="Q164" s="169"/>
      <c r="R164" s="169"/>
      <c r="S164" s="169"/>
      <c r="T164" s="170"/>
      <c r="AT164" s="164" t="s">
        <v>170</v>
      </c>
      <c r="AU164" s="164" t="s">
        <v>85</v>
      </c>
      <c r="AV164" s="13" t="s">
        <v>85</v>
      </c>
      <c r="AW164" s="13" t="s">
        <v>32</v>
      </c>
      <c r="AX164" s="13" t="s">
        <v>75</v>
      </c>
      <c r="AY164" s="164" t="s">
        <v>153</v>
      </c>
    </row>
    <row r="165" spans="2:51" s="14" customFormat="1" ht="12">
      <c r="B165" s="171"/>
      <c r="D165" s="163" t="s">
        <v>170</v>
      </c>
      <c r="E165" s="172" t="s">
        <v>1</v>
      </c>
      <c r="F165" s="173" t="s">
        <v>173</v>
      </c>
      <c r="H165" s="174">
        <v>26</v>
      </c>
      <c r="I165" s="175"/>
      <c r="L165" s="171"/>
      <c r="M165" s="176"/>
      <c r="N165" s="177"/>
      <c r="O165" s="177"/>
      <c r="P165" s="177"/>
      <c r="Q165" s="177"/>
      <c r="R165" s="177"/>
      <c r="S165" s="177"/>
      <c r="T165" s="178"/>
      <c r="AT165" s="172" t="s">
        <v>170</v>
      </c>
      <c r="AU165" s="172" t="s">
        <v>85</v>
      </c>
      <c r="AV165" s="14" t="s">
        <v>161</v>
      </c>
      <c r="AW165" s="14" t="s">
        <v>32</v>
      </c>
      <c r="AX165" s="14" t="s">
        <v>83</v>
      </c>
      <c r="AY165" s="172" t="s">
        <v>153</v>
      </c>
    </row>
    <row r="166" spans="1:65" s="2" customFormat="1" ht="16.5" customHeight="1">
      <c r="A166" s="32"/>
      <c r="B166" s="148"/>
      <c r="C166" s="149" t="s">
        <v>211</v>
      </c>
      <c r="D166" s="149" t="s">
        <v>156</v>
      </c>
      <c r="E166" s="150" t="s">
        <v>212</v>
      </c>
      <c r="F166" s="151" t="s">
        <v>213</v>
      </c>
      <c r="G166" s="152" t="s">
        <v>159</v>
      </c>
      <c r="H166" s="153">
        <v>71.45</v>
      </c>
      <c r="I166" s="154"/>
      <c r="J166" s="155">
        <f>ROUND(I166*H166,2)</f>
        <v>0</v>
      </c>
      <c r="K166" s="151" t="s">
        <v>160</v>
      </c>
      <c r="L166" s="33"/>
      <c r="M166" s="156" t="s">
        <v>1</v>
      </c>
      <c r="N166" s="157" t="s">
        <v>40</v>
      </c>
      <c r="O166" s="58"/>
      <c r="P166" s="158">
        <f>O166*H166</f>
        <v>0</v>
      </c>
      <c r="Q166" s="158">
        <v>0</v>
      </c>
      <c r="R166" s="158">
        <f>Q166*H166</f>
        <v>0</v>
      </c>
      <c r="S166" s="158">
        <v>0.002</v>
      </c>
      <c r="T166" s="159">
        <f>S166*H166</f>
        <v>0.1429</v>
      </c>
      <c r="U166" s="32"/>
      <c r="V166" s="32"/>
      <c r="W166" s="32"/>
      <c r="X166" s="32"/>
      <c r="Y166" s="32"/>
      <c r="Z166" s="32"/>
      <c r="AA166" s="32"/>
      <c r="AB166" s="32"/>
      <c r="AC166" s="32"/>
      <c r="AD166" s="32"/>
      <c r="AE166" s="32"/>
      <c r="AR166" s="160" t="s">
        <v>161</v>
      </c>
      <c r="AT166" s="160" t="s">
        <v>156</v>
      </c>
      <c r="AU166" s="160" t="s">
        <v>85</v>
      </c>
      <c r="AY166" s="17" t="s">
        <v>153</v>
      </c>
      <c r="BE166" s="161">
        <f>IF(N166="základní",J166,0)</f>
        <v>0</v>
      </c>
      <c r="BF166" s="161">
        <f>IF(N166="snížená",J166,0)</f>
        <v>0</v>
      </c>
      <c r="BG166" s="161">
        <f>IF(N166="zákl. přenesená",J166,0)</f>
        <v>0</v>
      </c>
      <c r="BH166" s="161">
        <f>IF(N166="sníž. přenesená",J166,0)</f>
        <v>0</v>
      </c>
      <c r="BI166" s="161">
        <f>IF(N166="nulová",J166,0)</f>
        <v>0</v>
      </c>
      <c r="BJ166" s="17" t="s">
        <v>83</v>
      </c>
      <c r="BK166" s="161">
        <f>ROUND(I166*H166,2)</f>
        <v>0</v>
      </c>
      <c r="BL166" s="17" t="s">
        <v>161</v>
      </c>
      <c r="BM166" s="160" t="s">
        <v>214</v>
      </c>
    </row>
    <row r="167" spans="2:51" s="13" customFormat="1" ht="12">
      <c r="B167" s="162"/>
      <c r="D167" s="163" t="s">
        <v>170</v>
      </c>
      <c r="E167" s="164" t="s">
        <v>1</v>
      </c>
      <c r="F167" s="165" t="s">
        <v>215</v>
      </c>
      <c r="H167" s="166">
        <v>71.45</v>
      </c>
      <c r="I167" s="167"/>
      <c r="L167" s="162"/>
      <c r="M167" s="168"/>
      <c r="N167" s="169"/>
      <c r="O167" s="169"/>
      <c r="P167" s="169"/>
      <c r="Q167" s="169"/>
      <c r="R167" s="169"/>
      <c r="S167" s="169"/>
      <c r="T167" s="170"/>
      <c r="AT167" s="164" t="s">
        <v>170</v>
      </c>
      <c r="AU167" s="164" t="s">
        <v>85</v>
      </c>
      <c r="AV167" s="13" t="s">
        <v>85</v>
      </c>
      <c r="AW167" s="13" t="s">
        <v>32</v>
      </c>
      <c r="AX167" s="13" t="s">
        <v>75</v>
      </c>
      <c r="AY167" s="164" t="s">
        <v>153</v>
      </c>
    </row>
    <row r="168" spans="2:51" s="14" customFormat="1" ht="12">
      <c r="B168" s="171"/>
      <c r="D168" s="163" t="s">
        <v>170</v>
      </c>
      <c r="E168" s="172" t="s">
        <v>1</v>
      </c>
      <c r="F168" s="173" t="s">
        <v>173</v>
      </c>
      <c r="H168" s="174">
        <v>71.45</v>
      </c>
      <c r="I168" s="175"/>
      <c r="L168" s="171"/>
      <c r="M168" s="176"/>
      <c r="N168" s="177"/>
      <c r="O168" s="177"/>
      <c r="P168" s="177"/>
      <c r="Q168" s="177"/>
      <c r="R168" s="177"/>
      <c r="S168" s="177"/>
      <c r="T168" s="178"/>
      <c r="AT168" s="172" t="s">
        <v>170</v>
      </c>
      <c r="AU168" s="172" t="s">
        <v>85</v>
      </c>
      <c r="AV168" s="14" t="s">
        <v>161</v>
      </c>
      <c r="AW168" s="14" t="s">
        <v>32</v>
      </c>
      <c r="AX168" s="14" t="s">
        <v>83</v>
      </c>
      <c r="AY168" s="172" t="s">
        <v>153</v>
      </c>
    </row>
    <row r="169" spans="1:65" s="2" customFormat="1" ht="16.5" customHeight="1">
      <c r="A169" s="32"/>
      <c r="B169" s="148"/>
      <c r="C169" s="149" t="s">
        <v>216</v>
      </c>
      <c r="D169" s="149" t="s">
        <v>156</v>
      </c>
      <c r="E169" s="150" t="s">
        <v>217</v>
      </c>
      <c r="F169" s="151" t="s">
        <v>218</v>
      </c>
      <c r="G169" s="152" t="s">
        <v>159</v>
      </c>
      <c r="H169" s="153">
        <v>237.77</v>
      </c>
      <c r="I169" s="154"/>
      <c r="J169" s="155">
        <f>ROUND(I169*H169,2)</f>
        <v>0</v>
      </c>
      <c r="K169" s="151" t="s">
        <v>160</v>
      </c>
      <c r="L169" s="33"/>
      <c r="M169" s="156" t="s">
        <v>1</v>
      </c>
      <c r="N169" s="157" t="s">
        <v>40</v>
      </c>
      <c r="O169" s="58"/>
      <c r="P169" s="158">
        <f>O169*H169</f>
        <v>0</v>
      </c>
      <c r="Q169" s="158">
        <v>0</v>
      </c>
      <c r="R169" s="158">
        <f>Q169*H169</f>
        <v>0</v>
      </c>
      <c r="S169" s="158">
        <v>0.002</v>
      </c>
      <c r="T169" s="159">
        <f>S169*H169</f>
        <v>0.47554</v>
      </c>
      <c r="U169" s="32"/>
      <c r="V169" s="32"/>
      <c r="W169" s="32"/>
      <c r="X169" s="32"/>
      <c r="Y169" s="32"/>
      <c r="Z169" s="32"/>
      <c r="AA169" s="32"/>
      <c r="AB169" s="32"/>
      <c r="AC169" s="32"/>
      <c r="AD169" s="32"/>
      <c r="AE169" s="32"/>
      <c r="AR169" s="160" t="s">
        <v>161</v>
      </c>
      <c r="AT169" s="160" t="s">
        <v>156</v>
      </c>
      <c r="AU169" s="160" t="s">
        <v>85</v>
      </c>
      <c r="AY169" s="17" t="s">
        <v>153</v>
      </c>
      <c r="BE169" s="161">
        <f>IF(N169="základní",J169,0)</f>
        <v>0</v>
      </c>
      <c r="BF169" s="161">
        <f>IF(N169="snížená",J169,0)</f>
        <v>0</v>
      </c>
      <c r="BG169" s="161">
        <f>IF(N169="zákl. přenesená",J169,0)</f>
        <v>0</v>
      </c>
      <c r="BH169" s="161">
        <f>IF(N169="sníž. přenesená",J169,0)</f>
        <v>0</v>
      </c>
      <c r="BI169" s="161">
        <f>IF(N169="nulová",J169,0)</f>
        <v>0</v>
      </c>
      <c r="BJ169" s="17" t="s">
        <v>83</v>
      </c>
      <c r="BK169" s="161">
        <f>ROUND(I169*H169,2)</f>
        <v>0</v>
      </c>
      <c r="BL169" s="17" t="s">
        <v>161</v>
      </c>
      <c r="BM169" s="160" t="s">
        <v>219</v>
      </c>
    </row>
    <row r="170" spans="2:51" s="13" customFormat="1" ht="12">
      <c r="B170" s="162"/>
      <c r="D170" s="163" t="s">
        <v>170</v>
      </c>
      <c r="E170" s="164" t="s">
        <v>1</v>
      </c>
      <c r="F170" s="165" t="s">
        <v>220</v>
      </c>
      <c r="H170" s="166">
        <v>110.33</v>
      </c>
      <c r="I170" s="167"/>
      <c r="L170" s="162"/>
      <c r="M170" s="168"/>
      <c r="N170" s="169"/>
      <c r="O170" s="169"/>
      <c r="P170" s="169"/>
      <c r="Q170" s="169"/>
      <c r="R170" s="169"/>
      <c r="S170" s="169"/>
      <c r="T170" s="170"/>
      <c r="AT170" s="164" t="s">
        <v>170</v>
      </c>
      <c r="AU170" s="164" t="s">
        <v>85</v>
      </c>
      <c r="AV170" s="13" t="s">
        <v>85</v>
      </c>
      <c r="AW170" s="13" t="s">
        <v>32</v>
      </c>
      <c r="AX170" s="13" t="s">
        <v>75</v>
      </c>
      <c r="AY170" s="164" t="s">
        <v>153</v>
      </c>
    </row>
    <row r="171" spans="2:51" s="13" customFormat="1" ht="12">
      <c r="B171" s="162"/>
      <c r="D171" s="163" t="s">
        <v>170</v>
      </c>
      <c r="E171" s="164" t="s">
        <v>1</v>
      </c>
      <c r="F171" s="165" t="s">
        <v>221</v>
      </c>
      <c r="H171" s="166">
        <v>127.44</v>
      </c>
      <c r="I171" s="167"/>
      <c r="L171" s="162"/>
      <c r="M171" s="168"/>
      <c r="N171" s="169"/>
      <c r="O171" s="169"/>
      <c r="P171" s="169"/>
      <c r="Q171" s="169"/>
      <c r="R171" s="169"/>
      <c r="S171" s="169"/>
      <c r="T171" s="170"/>
      <c r="AT171" s="164" t="s">
        <v>170</v>
      </c>
      <c r="AU171" s="164" t="s">
        <v>85</v>
      </c>
      <c r="AV171" s="13" t="s">
        <v>85</v>
      </c>
      <c r="AW171" s="13" t="s">
        <v>32</v>
      </c>
      <c r="AX171" s="13" t="s">
        <v>75</v>
      </c>
      <c r="AY171" s="164" t="s">
        <v>153</v>
      </c>
    </row>
    <row r="172" spans="2:51" s="14" customFormat="1" ht="12">
      <c r="B172" s="171"/>
      <c r="D172" s="163" t="s">
        <v>170</v>
      </c>
      <c r="E172" s="172" t="s">
        <v>1</v>
      </c>
      <c r="F172" s="173" t="s">
        <v>173</v>
      </c>
      <c r="H172" s="174">
        <v>237.77</v>
      </c>
      <c r="I172" s="175"/>
      <c r="L172" s="171"/>
      <c r="M172" s="176"/>
      <c r="N172" s="177"/>
      <c r="O172" s="177"/>
      <c r="P172" s="177"/>
      <c r="Q172" s="177"/>
      <c r="R172" s="177"/>
      <c r="S172" s="177"/>
      <c r="T172" s="178"/>
      <c r="AT172" s="172" t="s">
        <v>170</v>
      </c>
      <c r="AU172" s="172" t="s">
        <v>85</v>
      </c>
      <c r="AV172" s="14" t="s">
        <v>161</v>
      </c>
      <c r="AW172" s="14" t="s">
        <v>32</v>
      </c>
      <c r="AX172" s="14" t="s">
        <v>83</v>
      </c>
      <c r="AY172" s="172" t="s">
        <v>153</v>
      </c>
    </row>
    <row r="173" spans="2:63" s="12" customFormat="1" ht="20.85" customHeight="1">
      <c r="B173" s="135"/>
      <c r="D173" s="136" t="s">
        <v>74</v>
      </c>
      <c r="E173" s="146" t="s">
        <v>222</v>
      </c>
      <c r="F173" s="146" t="s">
        <v>223</v>
      </c>
      <c r="I173" s="138"/>
      <c r="J173" s="147">
        <f>BK173</f>
        <v>0</v>
      </c>
      <c r="L173" s="135"/>
      <c r="M173" s="140"/>
      <c r="N173" s="141"/>
      <c r="O173" s="141"/>
      <c r="P173" s="142">
        <f>SUM(P174:P183)</f>
        <v>0</v>
      </c>
      <c r="Q173" s="141"/>
      <c r="R173" s="142">
        <f>SUM(R174:R183)</f>
        <v>0</v>
      </c>
      <c r="S173" s="141"/>
      <c r="T173" s="143">
        <f>SUM(T174:T183)</f>
        <v>0</v>
      </c>
      <c r="AR173" s="136" t="s">
        <v>83</v>
      </c>
      <c r="AT173" s="144" t="s">
        <v>74</v>
      </c>
      <c r="AU173" s="144" t="s">
        <v>85</v>
      </c>
      <c r="AY173" s="136" t="s">
        <v>153</v>
      </c>
      <c r="BK173" s="145">
        <f>SUM(BK174:BK183)</f>
        <v>0</v>
      </c>
    </row>
    <row r="174" spans="1:65" s="2" customFormat="1" ht="16.5" customHeight="1">
      <c r="A174" s="32"/>
      <c r="B174" s="148"/>
      <c r="C174" s="149" t="s">
        <v>224</v>
      </c>
      <c r="D174" s="149" t="s">
        <v>156</v>
      </c>
      <c r="E174" s="150" t="s">
        <v>225</v>
      </c>
      <c r="F174" s="151" t="s">
        <v>226</v>
      </c>
      <c r="G174" s="152" t="s">
        <v>159</v>
      </c>
      <c r="H174" s="153">
        <v>20.81</v>
      </c>
      <c r="I174" s="154"/>
      <c r="J174" s="155">
        <f>ROUND(I174*H174,2)</f>
        <v>0</v>
      </c>
      <c r="K174" s="151" t="s">
        <v>227</v>
      </c>
      <c r="L174" s="33"/>
      <c r="M174" s="156" t="s">
        <v>1</v>
      </c>
      <c r="N174" s="157" t="s">
        <v>40</v>
      </c>
      <c r="O174" s="58"/>
      <c r="P174" s="158">
        <f>O174*H174</f>
        <v>0</v>
      </c>
      <c r="Q174" s="158">
        <v>0</v>
      </c>
      <c r="R174" s="158">
        <f>Q174*H174</f>
        <v>0</v>
      </c>
      <c r="S174" s="158">
        <v>0</v>
      </c>
      <c r="T174" s="159">
        <f>S174*H174</f>
        <v>0</v>
      </c>
      <c r="U174" s="32"/>
      <c r="V174" s="32"/>
      <c r="W174" s="32"/>
      <c r="X174" s="32"/>
      <c r="Y174" s="32"/>
      <c r="Z174" s="32"/>
      <c r="AA174" s="32"/>
      <c r="AB174" s="32"/>
      <c r="AC174" s="32"/>
      <c r="AD174" s="32"/>
      <c r="AE174" s="32"/>
      <c r="AR174" s="160" t="s">
        <v>161</v>
      </c>
      <c r="AT174" s="160" t="s">
        <v>156</v>
      </c>
      <c r="AU174" s="160" t="s">
        <v>166</v>
      </c>
      <c r="AY174" s="17" t="s">
        <v>153</v>
      </c>
      <c r="BE174" s="161">
        <f>IF(N174="základní",J174,0)</f>
        <v>0</v>
      </c>
      <c r="BF174" s="161">
        <f>IF(N174="snížená",J174,0)</f>
        <v>0</v>
      </c>
      <c r="BG174" s="161">
        <f>IF(N174="zákl. přenesená",J174,0)</f>
        <v>0</v>
      </c>
      <c r="BH174" s="161">
        <f>IF(N174="sníž. přenesená",J174,0)</f>
        <v>0</v>
      </c>
      <c r="BI174" s="161">
        <f>IF(N174="nulová",J174,0)</f>
        <v>0</v>
      </c>
      <c r="BJ174" s="17" t="s">
        <v>83</v>
      </c>
      <c r="BK174" s="161">
        <f>ROUND(I174*H174,2)</f>
        <v>0</v>
      </c>
      <c r="BL174" s="17" t="s">
        <v>161</v>
      </c>
      <c r="BM174" s="160" t="s">
        <v>228</v>
      </c>
    </row>
    <row r="175" spans="1:47" s="2" customFormat="1" ht="29.25">
      <c r="A175" s="32"/>
      <c r="B175" s="33"/>
      <c r="C175" s="32"/>
      <c r="D175" s="163" t="s">
        <v>201</v>
      </c>
      <c r="E175" s="32"/>
      <c r="F175" s="179" t="s">
        <v>229</v>
      </c>
      <c r="G175" s="32"/>
      <c r="H175" s="32"/>
      <c r="I175" s="180"/>
      <c r="J175" s="32"/>
      <c r="K175" s="32"/>
      <c r="L175" s="33"/>
      <c r="M175" s="181"/>
      <c r="N175" s="182"/>
      <c r="O175" s="58"/>
      <c r="P175" s="58"/>
      <c r="Q175" s="58"/>
      <c r="R175" s="58"/>
      <c r="S175" s="58"/>
      <c r="T175" s="59"/>
      <c r="U175" s="32"/>
      <c r="V175" s="32"/>
      <c r="W175" s="32"/>
      <c r="X175" s="32"/>
      <c r="Y175" s="32"/>
      <c r="Z175" s="32"/>
      <c r="AA175" s="32"/>
      <c r="AB175" s="32"/>
      <c r="AC175" s="32"/>
      <c r="AD175" s="32"/>
      <c r="AE175" s="32"/>
      <c r="AT175" s="17" t="s">
        <v>201</v>
      </c>
      <c r="AU175" s="17" t="s">
        <v>166</v>
      </c>
    </row>
    <row r="176" spans="2:51" s="15" customFormat="1" ht="12">
      <c r="B176" s="183"/>
      <c r="D176" s="163" t="s">
        <v>170</v>
      </c>
      <c r="E176" s="184" t="s">
        <v>1</v>
      </c>
      <c r="F176" s="185" t="s">
        <v>230</v>
      </c>
      <c r="H176" s="184" t="s">
        <v>1</v>
      </c>
      <c r="I176" s="186"/>
      <c r="L176" s="183"/>
      <c r="M176" s="187"/>
      <c r="N176" s="188"/>
      <c r="O176" s="188"/>
      <c r="P176" s="188"/>
      <c r="Q176" s="188"/>
      <c r="R176" s="188"/>
      <c r="S176" s="188"/>
      <c r="T176" s="189"/>
      <c r="AT176" s="184" t="s">
        <v>170</v>
      </c>
      <c r="AU176" s="184" t="s">
        <v>166</v>
      </c>
      <c r="AV176" s="15" t="s">
        <v>83</v>
      </c>
      <c r="AW176" s="15" t="s">
        <v>32</v>
      </c>
      <c r="AX176" s="15" t="s">
        <v>75</v>
      </c>
      <c r="AY176" s="184" t="s">
        <v>153</v>
      </c>
    </row>
    <row r="177" spans="2:51" s="13" customFormat="1" ht="12">
      <c r="B177" s="162"/>
      <c r="D177" s="163" t="s">
        <v>170</v>
      </c>
      <c r="E177" s="164" t="s">
        <v>1</v>
      </c>
      <c r="F177" s="165" t="s">
        <v>231</v>
      </c>
      <c r="H177" s="166">
        <v>20.81</v>
      </c>
      <c r="I177" s="167"/>
      <c r="L177" s="162"/>
      <c r="M177" s="168"/>
      <c r="N177" s="169"/>
      <c r="O177" s="169"/>
      <c r="P177" s="169"/>
      <c r="Q177" s="169"/>
      <c r="R177" s="169"/>
      <c r="S177" s="169"/>
      <c r="T177" s="170"/>
      <c r="AT177" s="164" t="s">
        <v>170</v>
      </c>
      <c r="AU177" s="164" t="s">
        <v>166</v>
      </c>
      <c r="AV177" s="13" t="s">
        <v>85</v>
      </c>
      <c r="AW177" s="13" t="s">
        <v>32</v>
      </c>
      <c r="AX177" s="13" t="s">
        <v>75</v>
      </c>
      <c r="AY177" s="164" t="s">
        <v>153</v>
      </c>
    </row>
    <row r="178" spans="2:51" s="14" customFormat="1" ht="12">
      <c r="B178" s="171"/>
      <c r="D178" s="163" t="s">
        <v>170</v>
      </c>
      <c r="E178" s="172" t="s">
        <v>1</v>
      </c>
      <c r="F178" s="173" t="s">
        <v>173</v>
      </c>
      <c r="H178" s="174">
        <v>20.81</v>
      </c>
      <c r="I178" s="175"/>
      <c r="L178" s="171"/>
      <c r="M178" s="176"/>
      <c r="N178" s="177"/>
      <c r="O178" s="177"/>
      <c r="P178" s="177"/>
      <c r="Q178" s="177"/>
      <c r="R178" s="177"/>
      <c r="S178" s="177"/>
      <c r="T178" s="178"/>
      <c r="AT178" s="172" t="s">
        <v>170</v>
      </c>
      <c r="AU178" s="172" t="s">
        <v>166</v>
      </c>
      <c r="AV178" s="14" t="s">
        <v>161</v>
      </c>
      <c r="AW178" s="14" t="s">
        <v>32</v>
      </c>
      <c r="AX178" s="14" t="s">
        <v>83</v>
      </c>
      <c r="AY178" s="172" t="s">
        <v>153</v>
      </c>
    </row>
    <row r="179" spans="1:65" s="2" customFormat="1" ht="16.5" customHeight="1">
      <c r="A179" s="32"/>
      <c r="B179" s="148"/>
      <c r="C179" s="149" t="s">
        <v>232</v>
      </c>
      <c r="D179" s="149" t="s">
        <v>156</v>
      </c>
      <c r="E179" s="150" t="s">
        <v>233</v>
      </c>
      <c r="F179" s="151" t="s">
        <v>234</v>
      </c>
      <c r="G179" s="152" t="s">
        <v>159</v>
      </c>
      <c r="H179" s="153">
        <v>26.013</v>
      </c>
      <c r="I179" s="154"/>
      <c r="J179" s="155">
        <f>ROUND(I179*H179,2)</f>
        <v>0</v>
      </c>
      <c r="K179" s="151" t="s">
        <v>227</v>
      </c>
      <c r="L179" s="33"/>
      <c r="M179" s="156" t="s">
        <v>1</v>
      </c>
      <c r="N179" s="157" t="s">
        <v>40</v>
      </c>
      <c r="O179" s="58"/>
      <c r="P179" s="158">
        <f>O179*H179</f>
        <v>0</v>
      </c>
      <c r="Q179" s="158">
        <v>0</v>
      </c>
      <c r="R179" s="158">
        <f>Q179*H179</f>
        <v>0</v>
      </c>
      <c r="S179" s="158">
        <v>0</v>
      </c>
      <c r="T179" s="159">
        <f>S179*H179</f>
        <v>0</v>
      </c>
      <c r="U179" s="32"/>
      <c r="V179" s="32"/>
      <c r="W179" s="32"/>
      <c r="X179" s="32"/>
      <c r="Y179" s="32"/>
      <c r="Z179" s="32"/>
      <c r="AA179" s="32"/>
      <c r="AB179" s="32"/>
      <c r="AC179" s="32"/>
      <c r="AD179" s="32"/>
      <c r="AE179" s="32"/>
      <c r="AR179" s="160" t="s">
        <v>161</v>
      </c>
      <c r="AT179" s="160" t="s">
        <v>156</v>
      </c>
      <c r="AU179" s="160" t="s">
        <v>166</v>
      </c>
      <c r="AY179" s="17" t="s">
        <v>153</v>
      </c>
      <c r="BE179" s="161">
        <f>IF(N179="základní",J179,0)</f>
        <v>0</v>
      </c>
      <c r="BF179" s="161">
        <f>IF(N179="snížená",J179,0)</f>
        <v>0</v>
      </c>
      <c r="BG179" s="161">
        <f>IF(N179="zákl. přenesená",J179,0)</f>
        <v>0</v>
      </c>
      <c r="BH179" s="161">
        <f>IF(N179="sníž. přenesená",J179,0)</f>
        <v>0</v>
      </c>
      <c r="BI179" s="161">
        <f>IF(N179="nulová",J179,0)</f>
        <v>0</v>
      </c>
      <c r="BJ179" s="17" t="s">
        <v>83</v>
      </c>
      <c r="BK179" s="161">
        <f>ROUND(I179*H179,2)</f>
        <v>0</v>
      </c>
      <c r="BL179" s="17" t="s">
        <v>161</v>
      </c>
      <c r="BM179" s="160" t="s">
        <v>235</v>
      </c>
    </row>
    <row r="180" spans="1:47" s="2" customFormat="1" ht="39">
      <c r="A180" s="32"/>
      <c r="B180" s="33"/>
      <c r="C180" s="32"/>
      <c r="D180" s="163" t="s">
        <v>201</v>
      </c>
      <c r="E180" s="32"/>
      <c r="F180" s="179" t="s">
        <v>236</v>
      </c>
      <c r="G180" s="32"/>
      <c r="H180" s="32"/>
      <c r="I180" s="180"/>
      <c r="J180" s="32"/>
      <c r="K180" s="32"/>
      <c r="L180" s="33"/>
      <c r="M180" s="181"/>
      <c r="N180" s="182"/>
      <c r="O180" s="58"/>
      <c r="P180" s="58"/>
      <c r="Q180" s="58"/>
      <c r="R180" s="58"/>
      <c r="S180" s="58"/>
      <c r="T180" s="59"/>
      <c r="U180" s="32"/>
      <c r="V180" s="32"/>
      <c r="W180" s="32"/>
      <c r="X180" s="32"/>
      <c r="Y180" s="32"/>
      <c r="Z180" s="32"/>
      <c r="AA180" s="32"/>
      <c r="AB180" s="32"/>
      <c r="AC180" s="32"/>
      <c r="AD180" s="32"/>
      <c r="AE180" s="32"/>
      <c r="AT180" s="17" t="s">
        <v>201</v>
      </c>
      <c r="AU180" s="17" t="s">
        <v>166</v>
      </c>
    </row>
    <row r="181" spans="2:51" s="15" customFormat="1" ht="12">
      <c r="B181" s="183"/>
      <c r="D181" s="163" t="s">
        <v>170</v>
      </c>
      <c r="E181" s="184" t="s">
        <v>1</v>
      </c>
      <c r="F181" s="185" t="s">
        <v>230</v>
      </c>
      <c r="H181" s="184" t="s">
        <v>1</v>
      </c>
      <c r="I181" s="186"/>
      <c r="L181" s="183"/>
      <c r="M181" s="187"/>
      <c r="N181" s="188"/>
      <c r="O181" s="188"/>
      <c r="P181" s="188"/>
      <c r="Q181" s="188"/>
      <c r="R181" s="188"/>
      <c r="S181" s="188"/>
      <c r="T181" s="189"/>
      <c r="AT181" s="184" t="s">
        <v>170</v>
      </c>
      <c r="AU181" s="184" t="s">
        <v>166</v>
      </c>
      <c r="AV181" s="15" t="s">
        <v>83</v>
      </c>
      <c r="AW181" s="15" t="s">
        <v>32</v>
      </c>
      <c r="AX181" s="15" t="s">
        <v>75</v>
      </c>
      <c r="AY181" s="184" t="s">
        <v>153</v>
      </c>
    </row>
    <row r="182" spans="2:51" s="13" customFormat="1" ht="12">
      <c r="B182" s="162"/>
      <c r="D182" s="163" t="s">
        <v>170</v>
      </c>
      <c r="E182" s="164" t="s">
        <v>1</v>
      </c>
      <c r="F182" s="165" t="s">
        <v>237</v>
      </c>
      <c r="H182" s="166">
        <v>26.013</v>
      </c>
      <c r="I182" s="167"/>
      <c r="L182" s="162"/>
      <c r="M182" s="168"/>
      <c r="N182" s="169"/>
      <c r="O182" s="169"/>
      <c r="P182" s="169"/>
      <c r="Q182" s="169"/>
      <c r="R182" s="169"/>
      <c r="S182" s="169"/>
      <c r="T182" s="170"/>
      <c r="AT182" s="164" t="s">
        <v>170</v>
      </c>
      <c r="AU182" s="164" t="s">
        <v>166</v>
      </c>
      <c r="AV182" s="13" t="s">
        <v>85</v>
      </c>
      <c r="AW182" s="13" t="s">
        <v>32</v>
      </c>
      <c r="AX182" s="13" t="s">
        <v>75</v>
      </c>
      <c r="AY182" s="164" t="s">
        <v>153</v>
      </c>
    </row>
    <row r="183" spans="2:51" s="14" customFormat="1" ht="12">
      <c r="B183" s="171"/>
      <c r="D183" s="163" t="s">
        <v>170</v>
      </c>
      <c r="E183" s="172" t="s">
        <v>1</v>
      </c>
      <c r="F183" s="173" t="s">
        <v>173</v>
      </c>
      <c r="H183" s="174">
        <v>26.013</v>
      </c>
      <c r="I183" s="175"/>
      <c r="L183" s="171"/>
      <c r="M183" s="176"/>
      <c r="N183" s="177"/>
      <c r="O183" s="177"/>
      <c r="P183" s="177"/>
      <c r="Q183" s="177"/>
      <c r="R183" s="177"/>
      <c r="S183" s="177"/>
      <c r="T183" s="178"/>
      <c r="AT183" s="172" t="s">
        <v>170</v>
      </c>
      <c r="AU183" s="172" t="s">
        <v>166</v>
      </c>
      <c r="AV183" s="14" t="s">
        <v>161</v>
      </c>
      <c r="AW183" s="14" t="s">
        <v>32</v>
      </c>
      <c r="AX183" s="14" t="s">
        <v>83</v>
      </c>
      <c r="AY183" s="172" t="s">
        <v>153</v>
      </c>
    </row>
    <row r="184" spans="2:63" s="12" customFormat="1" ht="22.9" customHeight="1">
      <c r="B184" s="135"/>
      <c r="D184" s="136" t="s">
        <v>74</v>
      </c>
      <c r="E184" s="146" t="s">
        <v>238</v>
      </c>
      <c r="F184" s="146" t="s">
        <v>239</v>
      </c>
      <c r="I184" s="138"/>
      <c r="J184" s="147">
        <f>BK184</f>
        <v>0</v>
      </c>
      <c r="L184" s="135"/>
      <c r="M184" s="140"/>
      <c r="N184" s="141"/>
      <c r="O184" s="141"/>
      <c r="P184" s="142">
        <f>SUM(P185:P191)</f>
        <v>0</v>
      </c>
      <c r="Q184" s="141"/>
      <c r="R184" s="142">
        <f>SUM(R185:R191)</f>
        <v>0</v>
      </c>
      <c r="S184" s="141"/>
      <c r="T184" s="143">
        <f>SUM(T185:T191)</f>
        <v>0</v>
      </c>
      <c r="AR184" s="136" t="s">
        <v>83</v>
      </c>
      <c r="AT184" s="144" t="s">
        <v>74</v>
      </c>
      <c r="AU184" s="144" t="s">
        <v>83</v>
      </c>
      <c r="AY184" s="136" t="s">
        <v>153</v>
      </c>
      <c r="BK184" s="145">
        <f>SUM(BK185:BK191)</f>
        <v>0</v>
      </c>
    </row>
    <row r="185" spans="1:65" s="2" customFormat="1" ht="16.5" customHeight="1">
      <c r="A185" s="32"/>
      <c r="B185" s="148"/>
      <c r="C185" s="149" t="s">
        <v>8</v>
      </c>
      <c r="D185" s="149" t="s">
        <v>156</v>
      </c>
      <c r="E185" s="150" t="s">
        <v>240</v>
      </c>
      <c r="F185" s="151" t="s">
        <v>241</v>
      </c>
      <c r="G185" s="152" t="s">
        <v>242</v>
      </c>
      <c r="H185" s="153">
        <v>44.914</v>
      </c>
      <c r="I185" s="154"/>
      <c r="J185" s="155">
        <f>ROUND(I185*H185,2)</f>
        <v>0</v>
      </c>
      <c r="K185" s="151" t="s">
        <v>160</v>
      </c>
      <c r="L185" s="33"/>
      <c r="M185" s="156" t="s">
        <v>1</v>
      </c>
      <c r="N185" s="157" t="s">
        <v>40</v>
      </c>
      <c r="O185" s="58"/>
      <c r="P185" s="158">
        <f>O185*H185</f>
        <v>0</v>
      </c>
      <c r="Q185" s="158">
        <v>0</v>
      </c>
      <c r="R185" s="158">
        <f>Q185*H185</f>
        <v>0</v>
      </c>
      <c r="S185" s="158">
        <v>0</v>
      </c>
      <c r="T185" s="159">
        <f>S185*H185</f>
        <v>0</v>
      </c>
      <c r="U185" s="32"/>
      <c r="V185" s="32"/>
      <c r="W185" s="32"/>
      <c r="X185" s="32"/>
      <c r="Y185" s="32"/>
      <c r="Z185" s="32"/>
      <c r="AA185" s="32"/>
      <c r="AB185" s="32"/>
      <c r="AC185" s="32"/>
      <c r="AD185" s="32"/>
      <c r="AE185" s="32"/>
      <c r="AR185" s="160" t="s">
        <v>161</v>
      </c>
      <c r="AT185" s="160" t="s">
        <v>156</v>
      </c>
      <c r="AU185" s="160" t="s">
        <v>85</v>
      </c>
      <c r="AY185" s="17" t="s">
        <v>153</v>
      </c>
      <c r="BE185" s="161">
        <f>IF(N185="základní",J185,0)</f>
        <v>0</v>
      </c>
      <c r="BF185" s="161">
        <f>IF(N185="snížená",J185,0)</f>
        <v>0</v>
      </c>
      <c r="BG185" s="161">
        <f>IF(N185="zákl. přenesená",J185,0)</f>
        <v>0</v>
      </c>
      <c r="BH185" s="161">
        <f>IF(N185="sníž. přenesená",J185,0)</f>
        <v>0</v>
      </c>
      <c r="BI185" s="161">
        <f>IF(N185="nulová",J185,0)</f>
        <v>0</v>
      </c>
      <c r="BJ185" s="17" t="s">
        <v>83</v>
      </c>
      <c r="BK185" s="161">
        <f>ROUND(I185*H185,2)</f>
        <v>0</v>
      </c>
      <c r="BL185" s="17" t="s">
        <v>161</v>
      </c>
      <c r="BM185" s="160" t="s">
        <v>243</v>
      </c>
    </row>
    <row r="186" spans="1:65" s="2" customFormat="1" ht="16.5" customHeight="1">
      <c r="A186" s="32"/>
      <c r="B186" s="148"/>
      <c r="C186" s="149" t="s">
        <v>244</v>
      </c>
      <c r="D186" s="149" t="s">
        <v>156</v>
      </c>
      <c r="E186" s="150" t="s">
        <v>245</v>
      </c>
      <c r="F186" s="151" t="s">
        <v>246</v>
      </c>
      <c r="G186" s="152" t="s">
        <v>242</v>
      </c>
      <c r="H186" s="153">
        <v>44.914</v>
      </c>
      <c r="I186" s="154"/>
      <c r="J186" s="155">
        <f>ROUND(I186*H186,2)</f>
        <v>0</v>
      </c>
      <c r="K186" s="151" t="s">
        <v>227</v>
      </c>
      <c r="L186" s="33"/>
      <c r="M186" s="156" t="s">
        <v>1</v>
      </c>
      <c r="N186" s="157" t="s">
        <v>40</v>
      </c>
      <c r="O186" s="58"/>
      <c r="P186" s="158">
        <f>O186*H186</f>
        <v>0</v>
      </c>
      <c r="Q186" s="158">
        <v>0</v>
      </c>
      <c r="R186" s="158">
        <f>Q186*H186</f>
        <v>0</v>
      </c>
      <c r="S186" s="158">
        <v>0</v>
      </c>
      <c r="T186" s="159">
        <f>S186*H186</f>
        <v>0</v>
      </c>
      <c r="U186" s="32"/>
      <c r="V186" s="32"/>
      <c r="W186" s="32"/>
      <c r="X186" s="32"/>
      <c r="Y186" s="32"/>
      <c r="Z186" s="32"/>
      <c r="AA186" s="32"/>
      <c r="AB186" s="32"/>
      <c r="AC186" s="32"/>
      <c r="AD186" s="32"/>
      <c r="AE186" s="32"/>
      <c r="AR186" s="160" t="s">
        <v>161</v>
      </c>
      <c r="AT186" s="160" t="s">
        <v>156</v>
      </c>
      <c r="AU186" s="160" t="s">
        <v>85</v>
      </c>
      <c r="AY186" s="17" t="s">
        <v>153</v>
      </c>
      <c r="BE186" s="161">
        <f>IF(N186="základní",J186,0)</f>
        <v>0</v>
      </c>
      <c r="BF186" s="161">
        <f>IF(N186="snížená",J186,0)</f>
        <v>0</v>
      </c>
      <c r="BG186" s="161">
        <f>IF(N186="zákl. přenesená",J186,0)</f>
        <v>0</v>
      </c>
      <c r="BH186" s="161">
        <f>IF(N186="sníž. přenesená",J186,0)</f>
        <v>0</v>
      </c>
      <c r="BI186" s="161">
        <f>IF(N186="nulová",J186,0)</f>
        <v>0</v>
      </c>
      <c r="BJ186" s="17" t="s">
        <v>83</v>
      </c>
      <c r="BK186" s="161">
        <f>ROUND(I186*H186,2)</f>
        <v>0</v>
      </c>
      <c r="BL186" s="17" t="s">
        <v>161</v>
      </c>
      <c r="BM186" s="160" t="s">
        <v>247</v>
      </c>
    </row>
    <row r="187" spans="1:47" s="2" customFormat="1" ht="29.25">
      <c r="A187" s="32"/>
      <c r="B187" s="33"/>
      <c r="C187" s="32"/>
      <c r="D187" s="163" t="s">
        <v>201</v>
      </c>
      <c r="E187" s="32"/>
      <c r="F187" s="179" t="s">
        <v>248</v>
      </c>
      <c r="G187" s="32"/>
      <c r="H187" s="32"/>
      <c r="I187" s="180"/>
      <c r="J187" s="32"/>
      <c r="K187" s="32"/>
      <c r="L187" s="33"/>
      <c r="M187" s="181"/>
      <c r="N187" s="182"/>
      <c r="O187" s="58"/>
      <c r="P187" s="58"/>
      <c r="Q187" s="58"/>
      <c r="R187" s="58"/>
      <c r="S187" s="58"/>
      <c r="T187" s="59"/>
      <c r="U187" s="32"/>
      <c r="V187" s="32"/>
      <c r="W187" s="32"/>
      <c r="X187" s="32"/>
      <c r="Y187" s="32"/>
      <c r="Z187" s="32"/>
      <c r="AA187" s="32"/>
      <c r="AB187" s="32"/>
      <c r="AC187" s="32"/>
      <c r="AD187" s="32"/>
      <c r="AE187" s="32"/>
      <c r="AT187" s="17" t="s">
        <v>201</v>
      </c>
      <c r="AU187" s="17" t="s">
        <v>85</v>
      </c>
    </row>
    <row r="188" spans="1:65" s="2" customFormat="1" ht="16.5" customHeight="1">
      <c r="A188" s="32"/>
      <c r="B188" s="148"/>
      <c r="C188" s="149" t="s">
        <v>249</v>
      </c>
      <c r="D188" s="149" t="s">
        <v>156</v>
      </c>
      <c r="E188" s="150" t="s">
        <v>250</v>
      </c>
      <c r="F188" s="151" t="s">
        <v>251</v>
      </c>
      <c r="G188" s="152" t="s">
        <v>242</v>
      </c>
      <c r="H188" s="153">
        <v>44.914</v>
      </c>
      <c r="I188" s="154"/>
      <c r="J188" s="155">
        <f>ROUND(I188*H188,2)</f>
        <v>0</v>
      </c>
      <c r="K188" s="151" t="s">
        <v>160</v>
      </c>
      <c r="L188" s="33"/>
      <c r="M188" s="156" t="s">
        <v>1</v>
      </c>
      <c r="N188" s="157" t="s">
        <v>40</v>
      </c>
      <c r="O188" s="58"/>
      <c r="P188" s="158">
        <f>O188*H188</f>
        <v>0</v>
      </c>
      <c r="Q188" s="158">
        <v>0</v>
      </c>
      <c r="R188" s="158">
        <f>Q188*H188</f>
        <v>0</v>
      </c>
      <c r="S188" s="158">
        <v>0</v>
      </c>
      <c r="T188" s="159">
        <f>S188*H188</f>
        <v>0</v>
      </c>
      <c r="U188" s="32"/>
      <c r="V188" s="32"/>
      <c r="W188" s="32"/>
      <c r="X188" s="32"/>
      <c r="Y188" s="32"/>
      <c r="Z188" s="32"/>
      <c r="AA188" s="32"/>
      <c r="AB188" s="32"/>
      <c r="AC188" s="32"/>
      <c r="AD188" s="32"/>
      <c r="AE188" s="32"/>
      <c r="AR188" s="160" t="s">
        <v>161</v>
      </c>
      <c r="AT188" s="160" t="s">
        <v>156</v>
      </c>
      <c r="AU188" s="160" t="s">
        <v>85</v>
      </c>
      <c r="AY188" s="17" t="s">
        <v>153</v>
      </c>
      <c r="BE188" s="161">
        <f>IF(N188="základní",J188,0)</f>
        <v>0</v>
      </c>
      <c r="BF188" s="161">
        <f>IF(N188="snížená",J188,0)</f>
        <v>0</v>
      </c>
      <c r="BG188" s="161">
        <f>IF(N188="zákl. přenesená",J188,0)</f>
        <v>0</v>
      </c>
      <c r="BH188" s="161">
        <f>IF(N188="sníž. přenesená",J188,0)</f>
        <v>0</v>
      </c>
      <c r="BI188" s="161">
        <f>IF(N188="nulová",J188,0)</f>
        <v>0</v>
      </c>
      <c r="BJ188" s="17" t="s">
        <v>83</v>
      </c>
      <c r="BK188" s="161">
        <f>ROUND(I188*H188,2)</f>
        <v>0</v>
      </c>
      <c r="BL188" s="17" t="s">
        <v>161</v>
      </c>
      <c r="BM188" s="160" t="s">
        <v>252</v>
      </c>
    </row>
    <row r="189" spans="1:65" s="2" customFormat="1" ht="16.5" customHeight="1">
      <c r="A189" s="32"/>
      <c r="B189" s="148"/>
      <c r="C189" s="149" t="s">
        <v>253</v>
      </c>
      <c r="D189" s="149" t="s">
        <v>156</v>
      </c>
      <c r="E189" s="150" t="s">
        <v>254</v>
      </c>
      <c r="F189" s="151" t="s">
        <v>255</v>
      </c>
      <c r="G189" s="152" t="s">
        <v>242</v>
      </c>
      <c r="H189" s="153">
        <v>898.28</v>
      </c>
      <c r="I189" s="154"/>
      <c r="J189" s="155">
        <f>ROUND(I189*H189,2)</f>
        <v>0</v>
      </c>
      <c r="K189" s="151" t="s">
        <v>160</v>
      </c>
      <c r="L189" s="33"/>
      <c r="M189" s="156" t="s">
        <v>1</v>
      </c>
      <c r="N189" s="157" t="s">
        <v>40</v>
      </c>
      <c r="O189" s="58"/>
      <c r="P189" s="158">
        <f>O189*H189</f>
        <v>0</v>
      </c>
      <c r="Q189" s="158">
        <v>0</v>
      </c>
      <c r="R189" s="158">
        <f>Q189*H189</f>
        <v>0</v>
      </c>
      <c r="S189" s="158">
        <v>0</v>
      </c>
      <c r="T189" s="159">
        <f>S189*H189</f>
        <v>0</v>
      </c>
      <c r="U189" s="32"/>
      <c r="V189" s="32"/>
      <c r="W189" s="32"/>
      <c r="X189" s="32"/>
      <c r="Y189" s="32"/>
      <c r="Z189" s="32"/>
      <c r="AA189" s="32"/>
      <c r="AB189" s="32"/>
      <c r="AC189" s="32"/>
      <c r="AD189" s="32"/>
      <c r="AE189" s="32"/>
      <c r="AR189" s="160" t="s">
        <v>161</v>
      </c>
      <c r="AT189" s="160" t="s">
        <v>156</v>
      </c>
      <c r="AU189" s="160" t="s">
        <v>85</v>
      </c>
      <c r="AY189" s="17" t="s">
        <v>153</v>
      </c>
      <c r="BE189" s="161">
        <f>IF(N189="základní",J189,0)</f>
        <v>0</v>
      </c>
      <c r="BF189" s="161">
        <f>IF(N189="snížená",J189,0)</f>
        <v>0</v>
      </c>
      <c r="BG189" s="161">
        <f>IF(N189="zákl. přenesená",J189,0)</f>
        <v>0</v>
      </c>
      <c r="BH189" s="161">
        <f>IF(N189="sníž. přenesená",J189,0)</f>
        <v>0</v>
      </c>
      <c r="BI189" s="161">
        <f>IF(N189="nulová",J189,0)</f>
        <v>0</v>
      </c>
      <c r="BJ189" s="17" t="s">
        <v>83</v>
      </c>
      <c r="BK189" s="161">
        <f>ROUND(I189*H189,2)</f>
        <v>0</v>
      </c>
      <c r="BL189" s="17" t="s">
        <v>161</v>
      </c>
      <c r="BM189" s="160" t="s">
        <v>256</v>
      </c>
    </row>
    <row r="190" spans="2:51" s="13" customFormat="1" ht="12">
      <c r="B190" s="162"/>
      <c r="D190" s="163" t="s">
        <v>170</v>
      </c>
      <c r="F190" s="165" t="s">
        <v>257</v>
      </c>
      <c r="H190" s="166">
        <v>898.28</v>
      </c>
      <c r="I190" s="167"/>
      <c r="L190" s="162"/>
      <c r="M190" s="168"/>
      <c r="N190" s="169"/>
      <c r="O190" s="169"/>
      <c r="P190" s="169"/>
      <c r="Q190" s="169"/>
      <c r="R190" s="169"/>
      <c r="S190" s="169"/>
      <c r="T190" s="170"/>
      <c r="AT190" s="164" t="s">
        <v>170</v>
      </c>
      <c r="AU190" s="164" t="s">
        <v>85</v>
      </c>
      <c r="AV190" s="13" t="s">
        <v>85</v>
      </c>
      <c r="AW190" s="13" t="s">
        <v>3</v>
      </c>
      <c r="AX190" s="13" t="s">
        <v>83</v>
      </c>
      <c r="AY190" s="164" t="s">
        <v>153</v>
      </c>
    </row>
    <row r="191" spans="1:65" s="2" customFormat="1" ht="16.5" customHeight="1">
      <c r="A191" s="32"/>
      <c r="B191" s="148"/>
      <c r="C191" s="149" t="s">
        <v>258</v>
      </c>
      <c r="D191" s="149" t="s">
        <v>156</v>
      </c>
      <c r="E191" s="150" t="s">
        <v>259</v>
      </c>
      <c r="F191" s="151" t="s">
        <v>260</v>
      </c>
      <c r="G191" s="152" t="s">
        <v>242</v>
      </c>
      <c r="H191" s="153">
        <v>44.914</v>
      </c>
      <c r="I191" s="154"/>
      <c r="J191" s="155">
        <f>ROUND(I191*H191,2)</f>
        <v>0</v>
      </c>
      <c r="K191" s="151" t="s">
        <v>160</v>
      </c>
      <c r="L191" s="33"/>
      <c r="M191" s="156" t="s">
        <v>1</v>
      </c>
      <c r="N191" s="157" t="s">
        <v>40</v>
      </c>
      <c r="O191" s="58"/>
      <c r="P191" s="158">
        <f>O191*H191</f>
        <v>0</v>
      </c>
      <c r="Q191" s="158">
        <v>0</v>
      </c>
      <c r="R191" s="158">
        <f>Q191*H191</f>
        <v>0</v>
      </c>
      <c r="S191" s="158">
        <v>0</v>
      </c>
      <c r="T191" s="159">
        <f>S191*H191</f>
        <v>0</v>
      </c>
      <c r="U191" s="32"/>
      <c r="V191" s="32"/>
      <c r="W191" s="32"/>
      <c r="X191" s="32"/>
      <c r="Y191" s="32"/>
      <c r="Z191" s="32"/>
      <c r="AA191" s="32"/>
      <c r="AB191" s="32"/>
      <c r="AC191" s="32"/>
      <c r="AD191" s="32"/>
      <c r="AE191" s="32"/>
      <c r="AR191" s="160" t="s">
        <v>161</v>
      </c>
      <c r="AT191" s="160" t="s">
        <v>156</v>
      </c>
      <c r="AU191" s="160" t="s">
        <v>85</v>
      </c>
      <c r="AY191" s="17" t="s">
        <v>153</v>
      </c>
      <c r="BE191" s="161">
        <f>IF(N191="základní",J191,0)</f>
        <v>0</v>
      </c>
      <c r="BF191" s="161">
        <f>IF(N191="snížená",J191,0)</f>
        <v>0</v>
      </c>
      <c r="BG191" s="161">
        <f>IF(N191="zákl. přenesená",J191,0)</f>
        <v>0</v>
      </c>
      <c r="BH191" s="161">
        <f>IF(N191="sníž. přenesená",J191,0)</f>
        <v>0</v>
      </c>
      <c r="BI191" s="161">
        <f>IF(N191="nulová",J191,0)</f>
        <v>0</v>
      </c>
      <c r="BJ191" s="17" t="s">
        <v>83</v>
      </c>
      <c r="BK191" s="161">
        <f>ROUND(I191*H191,2)</f>
        <v>0</v>
      </c>
      <c r="BL191" s="17" t="s">
        <v>161</v>
      </c>
      <c r="BM191" s="160" t="s">
        <v>261</v>
      </c>
    </row>
    <row r="192" spans="2:63" s="12" customFormat="1" ht="22.9" customHeight="1">
      <c r="B192" s="135"/>
      <c r="D192" s="136" t="s">
        <v>74</v>
      </c>
      <c r="E192" s="146" t="s">
        <v>262</v>
      </c>
      <c r="F192" s="146" t="s">
        <v>263</v>
      </c>
      <c r="I192" s="138"/>
      <c r="J192" s="147">
        <f>BK192</f>
        <v>0</v>
      </c>
      <c r="L192" s="135"/>
      <c r="M192" s="140"/>
      <c r="N192" s="141"/>
      <c r="O192" s="141"/>
      <c r="P192" s="142">
        <f>P193</f>
        <v>0</v>
      </c>
      <c r="Q192" s="141"/>
      <c r="R192" s="142">
        <f>R193</f>
        <v>0</v>
      </c>
      <c r="S192" s="141"/>
      <c r="T192" s="143">
        <f>T193</f>
        <v>0</v>
      </c>
      <c r="AR192" s="136" t="s">
        <v>83</v>
      </c>
      <c r="AT192" s="144" t="s">
        <v>74</v>
      </c>
      <c r="AU192" s="144" t="s">
        <v>83</v>
      </c>
      <c r="AY192" s="136" t="s">
        <v>153</v>
      </c>
      <c r="BK192" s="145">
        <f>BK193</f>
        <v>0</v>
      </c>
    </row>
    <row r="193" spans="1:65" s="2" customFormat="1" ht="16.5" customHeight="1">
      <c r="A193" s="32"/>
      <c r="B193" s="148"/>
      <c r="C193" s="149" t="s">
        <v>264</v>
      </c>
      <c r="D193" s="149" t="s">
        <v>156</v>
      </c>
      <c r="E193" s="150" t="s">
        <v>265</v>
      </c>
      <c r="F193" s="151" t="s">
        <v>266</v>
      </c>
      <c r="G193" s="152" t="s">
        <v>242</v>
      </c>
      <c r="H193" s="153">
        <v>2.58</v>
      </c>
      <c r="I193" s="154"/>
      <c r="J193" s="155">
        <f>ROUND(I193*H193,2)</f>
        <v>0</v>
      </c>
      <c r="K193" s="151" t="s">
        <v>160</v>
      </c>
      <c r="L193" s="33"/>
      <c r="M193" s="156" t="s">
        <v>1</v>
      </c>
      <c r="N193" s="157" t="s">
        <v>40</v>
      </c>
      <c r="O193" s="58"/>
      <c r="P193" s="158">
        <f>O193*H193</f>
        <v>0</v>
      </c>
      <c r="Q193" s="158">
        <v>0</v>
      </c>
      <c r="R193" s="158">
        <f>Q193*H193</f>
        <v>0</v>
      </c>
      <c r="S193" s="158">
        <v>0</v>
      </c>
      <c r="T193" s="159">
        <f>S193*H193</f>
        <v>0</v>
      </c>
      <c r="U193" s="32"/>
      <c r="V193" s="32"/>
      <c r="W193" s="32"/>
      <c r="X193" s="32"/>
      <c r="Y193" s="32"/>
      <c r="Z193" s="32"/>
      <c r="AA193" s="32"/>
      <c r="AB193" s="32"/>
      <c r="AC193" s="32"/>
      <c r="AD193" s="32"/>
      <c r="AE193" s="32"/>
      <c r="AR193" s="160" t="s">
        <v>161</v>
      </c>
      <c r="AT193" s="160" t="s">
        <v>156</v>
      </c>
      <c r="AU193" s="160" t="s">
        <v>85</v>
      </c>
      <c r="AY193" s="17" t="s">
        <v>153</v>
      </c>
      <c r="BE193" s="161">
        <f>IF(N193="základní",J193,0)</f>
        <v>0</v>
      </c>
      <c r="BF193" s="161">
        <f>IF(N193="snížená",J193,0)</f>
        <v>0</v>
      </c>
      <c r="BG193" s="161">
        <f>IF(N193="zákl. přenesená",J193,0)</f>
        <v>0</v>
      </c>
      <c r="BH193" s="161">
        <f>IF(N193="sníž. přenesená",J193,0)</f>
        <v>0</v>
      </c>
      <c r="BI193" s="161">
        <f>IF(N193="nulová",J193,0)</f>
        <v>0</v>
      </c>
      <c r="BJ193" s="17" t="s">
        <v>83</v>
      </c>
      <c r="BK193" s="161">
        <f>ROUND(I193*H193,2)</f>
        <v>0</v>
      </c>
      <c r="BL193" s="17" t="s">
        <v>161</v>
      </c>
      <c r="BM193" s="160" t="s">
        <v>267</v>
      </c>
    </row>
    <row r="194" spans="2:63" s="12" customFormat="1" ht="25.9" customHeight="1">
      <c r="B194" s="135"/>
      <c r="D194" s="136" t="s">
        <v>74</v>
      </c>
      <c r="E194" s="137" t="s">
        <v>268</v>
      </c>
      <c r="F194" s="137" t="s">
        <v>269</v>
      </c>
      <c r="I194" s="138"/>
      <c r="J194" s="139">
        <f>BK194</f>
        <v>0</v>
      </c>
      <c r="L194" s="135"/>
      <c r="M194" s="140"/>
      <c r="N194" s="141"/>
      <c r="O194" s="141"/>
      <c r="P194" s="142">
        <f>P195+P199+P228+P244+P261+P283+P288</f>
        <v>0</v>
      </c>
      <c r="Q194" s="141"/>
      <c r="R194" s="142">
        <f>R195+R199+R228+R244+R261+R283+R288</f>
        <v>5.506160009999999</v>
      </c>
      <c r="S194" s="141"/>
      <c r="T194" s="143">
        <f>T195+T199+T228+T244+T261+T283+T288</f>
        <v>0.5494082</v>
      </c>
      <c r="AR194" s="136" t="s">
        <v>85</v>
      </c>
      <c r="AT194" s="144" t="s">
        <v>74</v>
      </c>
      <c r="AU194" s="144" t="s">
        <v>75</v>
      </c>
      <c r="AY194" s="136" t="s">
        <v>153</v>
      </c>
      <c r="BK194" s="145">
        <f>BK195+BK199+BK228+BK244+BK261+BK283+BK288</f>
        <v>0</v>
      </c>
    </row>
    <row r="195" spans="2:63" s="12" customFormat="1" ht="22.9" customHeight="1">
      <c r="B195" s="135"/>
      <c r="D195" s="136" t="s">
        <v>74</v>
      </c>
      <c r="E195" s="146" t="s">
        <v>270</v>
      </c>
      <c r="F195" s="146" t="s">
        <v>271</v>
      </c>
      <c r="I195" s="138"/>
      <c r="J195" s="147">
        <f>BK195</f>
        <v>0</v>
      </c>
      <c r="L195" s="135"/>
      <c r="M195" s="140"/>
      <c r="N195" s="141"/>
      <c r="O195" s="141"/>
      <c r="P195" s="142">
        <f>SUM(P196:P198)</f>
        <v>0</v>
      </c>
      <c r="Q195" s="141"/>
      <c r="R195" s="142">
        <f>SUM(R196:R198)</f>
        <v>0</v>
      </c>
      <c r="S195" s="141"/>
      <c r="T195" s="143">
        <f>SUM(T196:T198)</f>
        <v>0.11474999999999999</v>
      </c>
      <c r="AR195" s="136" t="s">
        <v>85</v>
      </c>
      <c r="AT195" s="144" t="s">
        <v>74</v>
      </c>
      <c r="AU195" s="144" t="s">
        <v>83</v>
      </c>
      <c r="AY195" s="136" t="s">
        <v>153</v>
      </c>
      <c r="BK195" s="145">
        <f>SUM(BK196:BK198)</f>
        <v>0</v>
      </c>
    </row>
    <row r="196" spans="1:65" s="2" customFormat="1" ht="16.5" customHeight="1">
      <c r="A196" s="32"/>
      <c r="B196" s="148"/>
      <c r="C196" s="149" t="s">
        <v>7</v>
      </c>
      <c r="D196" s="149" t="s">
        <v>156</v>
      </c>
      <c r="E196" s="150" t="s">
        <v>272</v>
      </c>
      <c r="F196" s="151" t="s">
        <v>273</v>
      </c>
      <c r="G196" s="152" t="s">
        <v>274</v>
      </c>
      <c r="H196" s="153">
        <v>1</v>
      </c>
      <c r="I196" s="154"/>
      <c r="J196" s="155">
        <f>ROUND(I196*H196,2)</f>
        <v>0</v>
      </c>
      <c r="K196" s="151" t="s">
        <v>160</v>
      </c>
      <c r="L196" s="33"/>
      <c r="M196" s="156" t="s">
        <v>1</v>
      </c>
      <c r="N196" s="157" t="s">
        <v>40</v>
      </c>
      <c r="O196" s="58"/>
      <c r="P196" s="158">
        <f>O196*H196</f>
        <v>0</v>
      </c>
      <c r="Q196" s="158">
        <v>0</v>
      </c>
      <c r="R196" s="158">
        <f>Q196*H196</f>
        <v>0</v>
      </c>
      <c r="S196" s="158">
        <v>0.088</v>
      </c>
      <c r="T196" s="159">
        <f>S196*H196</f>
        <v>0.088</v>
      </c>
      <c r="U196" s="32"/>
      <c r="V196" s="32"/>
      <c r="W196" s="32"/>
      <c r="X196" s="32"/>
      <c r="Y196" s="32"/>
      <c r="Z196" s="32"/>
      <c r="AA196" s="32"/>
      <c r="AB196" s="32"/>
      <c r="AC196" s="32"/>
      <c r="AD196" s="32"/>
      <c r="AE196" s="32"/>
      <c r="AR196" s="160" t="s">
        <v>244</v>
      </c>
      <c r="AT196" s="160" t="s">
        <v>156</v>
      </c>
      <c r="AU196" s="160" t="s">
        <v>85</v>
      </c>
      <c r="AY196" s="17" t="s">
        <v>153</v>
      </c>
      <c r="BE196" s="161">
        <f>IF(N196="základní",J196,0)</f>
        <v>0</v>
      </c>
      <c r="BF196" s="161">
        <f>IF(N196="snížená",J196,0)</f>
        <v>0</v>
      </c>
      <c r="BG196" s="161">
        <f>IF(N196="zákl. přenesená",J196,0)</f>
        <v>0</v>
      </c>
      <c r="BH196" s="161">
        <f>IF(N196="sníž. přenesená",J196,0)</f>
        <v>0</v>
      </c>
      <c r="BI196" s="161">
        <f>IF(N196="nulová",J196,0)</f>
        <v>0</v>
      </c>
      <c r="BJ196" s="17" t="s">
        <v>83</v>
      </c>
      <c r="BK196" s="161">
        <f>ROUND(I196*H196,2)</f>
        <v>0</v>
      </c>
      <c r="BL196" s="17" t="s">
        <v>244</v>
      </c>
      <c r="BM196" s="160" t="s">
        <v>275</v>
      </c>
    </row>
    <row r="197" spans="1:65" s="2" customFormat="1" ht="16.5" customHeight="1">
      <c r="A197" s="32"/>
      <c r="B197" s="148"/>
      <c r="C197" s="149" t="s">
        <v>276</v>
      </c>
      <c r="D197" s="149" t="s">
        <v>156</v>
      </c>
      <c r="E197" s="150" t="s">
        <v>277</v>
      </c>
      <c r="F197" s="151" t="s">
        <v>278</v>
      </c>
      <c r="G197" s="152" t="s">
        <v>274</v>
      </c>
      <c r="H197" s="153">
        <v>1</v>
      </c>
      <c r="I197" s="154"/>
      <c r="J197" s="155">
        <f>ROUND(I197*H197,2)</f>
        <v>0</v>
      </c>
      <c r="K197" s="151" t="s">
        <v>160</v>
      </c>
      <c r="L197" s="33"/>
      <c r="M197" s="156" t="s">
        <v>1</v>
      </c>
      <c r="N197" s="157" t="s">
        <v>40</v>
      </c>
      <c r="O197" s="58"/>
      <c r="P197" s="158">
        <f>O197*H197</f>
        <v>0</v>
      </c>
      <c r="Q197" s="158">
        <v>0</v>
      </c>
      <c r="R197" s="158">
        <f>Q197*H197</f>
        <v>0</v>
      </c>
      <c r="S197" s="158">
        <v>0.0245</v>
      </c>
      <c r="T197" s="159">
        <f>S197*H197</f>
        <v>0.0245</v>
      </c>
      <c r="U197" s="32"/>
      <c r="V197" s="32"/>
      <c r="W197" s="32"/>
      <c r="X197" s="32"/>
      <c r="Y197" s="32"/>
      <c r="Z197" s="32"/>
      <c r="AA197" s="32"/>
      <c r="AB197" s="32"/>
      <c r="AC197" s="32"/>
      <c r="AD197" s="32"/>
      <c r="AE197" s="32"/>
      <c r="AR197" s="160" t="s">
        <v>244</v>
      </c>
      <c r="AT197" s="160" t="s">
        <v>156</v>
      </c>
      <c r="AU197" s="160" t="s">
        <v>85</v>
      </c>
      <c r="AY197" s="17" t="s">
        <v>153</v>
      </c>
      <c r="BE197" s="161">
        <f>IF(N197="základní",J197,0)</f>
        <v>0</v>
      </c>
      <c r="BF197" s="161">
        <f>IF(N197="snížená",J197,0)</f>
        <v>0</v>
      </c>
      <c r="BG197" s="161">
        <f>IF(N197="zákl. přenesená",J197,0)</f>
        <v>0</v>
      </c>
      <c r="BH197" s="161">
        <f>IF(N197="sníž. přenesená",J197,0)</f>
        <v>0</v>
      </c>
      <c r="BI197" s="161">
        <f>IF(N197="nulová",J197,0)</f>
        <v>0</v>
      </c>
      <c r="BJ197" s="17" t="s">
        <v>83</v>
      </c>
      <c r="BK197" s="161">
        <f>ROUND(I197*H197,2)</f>
        <v>0</v>
      </c>
      <c r="BL197" s="17" t="s">
        <v>244</v>
      </c>
      <c r="BM197" s="160" t="s">
        <v>279</v>
      </c>
    </row>
    <row r="198" spans="1:65" s="2" customFormat="1" ht="16.5" customHeight="1">
      <c r="A198" s="32"/>
      <c r="B198" s="148"/>
      <c r="C198" s="149" t="s">
        <v>280</v>
      </c>
      <c r="D198" s="149" t="s">
        <v>156</v>
      </c>
      <c r="E198" s="150" t="s">
        <v>281</v>
      </c>
      <c r="F198" s="151" t="s">
        <v>282</v>
      </c>
      <c r="G198" s="152" t="s">
        <v>283</v>
      </c>
      <c r="H198" s="153">
        <v>1</v>
      </c>
      <c r="I198" s="154"/>
      <c r="J198" s="155">
        <f>ROUND(I198*H198,2)</f>
        <v>0</v>
      </c>
      <c r="K198" s="151" t="s">
        <v>160</v>
      </c>
      <c r="L198" s="33"/>
      <c r="M198" s="156" t="s">
        <v>1</v>
      </c>
      <c r="N198" s="157" t="s">
        <v>40</v>
      </c>
      <c r="O198" s="58"/>
      <c r="P198" s="158">
        <f>O198*H198</f>
        <v>0</v>
      </c>
      <c r="Q198" s="158">
        <v>0</v>
      </c>
      <c r="R198" s="158">
        <f>Q198*H198</f>
        <v>0</v>
      </c>
      <c r="S198" s="158">
        <v>0.00225</v>
      </c>
      <c r="T198" s="159">
        <f>S198*H198</f>
        <v>0.00225</v>
      </c>
      <c r="U198" s="32"/>
      <c r="V198" s="32"/>
      <c r="W198" s="32"/>
      <c r="X198" s="32"/>
      <c r="Y198" s="32"/>
      <c r="Z198" s="32"/>
      <c r="AA198" s="32"/>
      <c r="AB198" s="32"/>
      <c r="AC198" s="32"/>
      <c r="AD198" s="32"/>
      <c r="AE198" s="32"/>
      <c r="AR198" s="160" t="s">
        <v>244</v>
      </c>
      <c r="AT198" s="160" t="s">
        <v>156</v>
      </c>
      <c r="AU198" s="160" t="s">
        <v>85</v>
      </c>
      <c r="AY198" s="17" t="s">
        <v>153</v>
      </c>
      <c r="BE198" s="161">
        <f>IF(N198="základní",J198,0)</f>
        <v>0</v>
      </c>
      <c r="BF198" s="161">
        <f>IF(N198="snížená",J198,0)</f>
        <v>0</v>
      </c>
      <c r="BG198" s="161">
        <f>IF(N198="zákl. přenesená",J198,0)</f>
        <v>0</v>
      </c>
      <c r="BH198" s="161">
        <f>IF(N198="sníž. přenesená",J198,0)</f>
        <v>0</v>
      </c>
      <c r="BI198" s="161">
        <f>IF(N198="nulová",J198,0)</f>
        <v>0</v>
      </c>
      <c r="BJ198" s="17" t="s">
        <v>83</v>
      </c>
      <c r="BK198" s="161">
        <f>ROUND(I198*H198,2)</f>
        <v>0</v>
      </c>
      <c r="BL198" s="17" t="s">
        <v>244</v>
      </c>
      <c r="BM198" s="160" t="s">
        <v>284</v>
      </c>
    </row>
    <row r="199" spans="2:63" s="12" customFormat="1" ht="22.9" customHeight="1">
      <c r="B199" s="135"/>
      <c r="D199" s="136" t="s">
        <v>74</v>
      </c>
      <c r="E199" s="146" t="s">
        <v>285</v>
      </c>
      <c r="F199" s="146" t="s">
        <v>286</v>
      </c>
      <c r="I199" s="138"/>
      <c r="J199" s="147">
        <f>BK199</f>
        <v>0</v>
      </c>
      <c r="L199" s="135"/>
      <c r="M199" s="140"/>
      <c r="N199" s="141"/>
      <c r="O199" s="141"/>
      <c r="P199" s="142">
        <f>SUM(P200:P227)</f>
        <v>0</v>
      </c>
      <c r="Q199" s="141"/>
      <c r="R199" s="142">
        <f>SUM(R200:R227)</f>
        <v>3.9453921100000002</v>
      </c>
      <c r="S199" s="141"/>
      <c r="T199" s="143">
        <f>SUM(T200:T227)</f>
        <v>0.25012500000000004</v>
      </c>
      <c r="AR199" s="136" t="s">
        <v>85</v>
      </c>
      <c r="AT199" s="144" t="s">
        <v>74</v>
      </c>
      <c r="AU199" s="144" t="s">
        <v>83</v>
      </c>
      <c r="AY199" s="136" t="s">
        <v>153</v>
      </c>
      <c r="BK199" s="145">
        <f>SUM(BK200:BK227)</f>
        <v>0</v>
      </c>
    </row>
    <row r="200" spans="1:65" s="2" customFormat="1" ht="16.5" customHeight="1">
      <c r="A200" s="32"/>
      <c r="B200" s="148"/>
      <c r="C200" s="149" t="s">
        <v>287</v>
      </c>
      <c r="D200" s="149" t="s">
        <v>156</v>
      </c>
      <c r="E200" s="150" t="s">
        <v>288</v>
      </c>
      <c r="F200" s="151" t="s">
        <v>289</v>
      </c>
      <c r="G200" s="152" t="s">
        <v>159</v>
      </c>
      <c r="H200" s="153">
        <v>2</v>
      </c>
      <c r="I200" s="154"/>
      <c r="J200" s="155">
        <f>ROUND(I200*H200,2)</f>
        <v>0</v>
      </c>
      <c r="K200" s="151" t="s">
        <v>160</v>
      </c>
      <c r="L200" s="33"/>
      <c r="M200" s="156" t="s">
        <v>1</v>
      </c>
      <c r="N200" s="157" t="s">
        <v>40</v>
      </c>
      <c r="O200" s="58"/>
      <c r="P200" s="158">
        <f>O200*H200</f>
        <v>0</v>
      </c>
      <c r="Q200" s="158">
        <v>0.02245</v>
      </c>
      <c r="R200" s="158">
        <f>Q200*H200</f>
        <v>0.0449</v>
      </c>
      <c r="S200" s="158">
        <v>0</v>
      </c>
      <c r="T200" s="159">
        <f>S200*H200</f>
        <v>0</v>
      </c>
      <c r="U200" s="32"/>
      <c r="V200" s="32"/>
      <c r="W200" s="32"/>
      <c r="X200" s="32"/>
      <c r="Y200" s="32"/>
      <c r="Z200" s="32"/>
      <c r="AA200" s="32"/>
      <c r="AB200" s="32"/>
      <c r="AC200" s="32"/>
      <c r="AD200" s="32"/>
      <c r="AE200" s="32"/>
      <c r="AR200" s="160" t="s">
        <v>244</v>
      </c>
      <c r="AT200" s="160" t="s">
        <v>156</v>
      </c>
      <c r="AU200" s="160" t="s">
        <v>85</v>
      </c>
      <c r="AY200" s="17" t="s">
        <v>153</v>
      </c>
      <c r="BE200" s="161">
        <f>IF(N200="základní",J200,0)</f>
        <v>0</v>
      </c>
      <c r="BF200" s="161">
        <f>IF(N200="snížená",J200,0)</f>
        <v>0</v>
      </c>
      <c r="BG200" s="161">
        <f>IF(N200="zákl. přenesená",J200,0)</f>
        <v>0</v>
      </c>
      <c r="BH200" s="161">
        <f>IF(N200="sníž. přenesená",J200,0)</f>
        <v>0</v>
      </c>
      <c r="BI200" s="161">
        <f>IF(N200="nulová",J200,0)</f>
        <v>0</v>
      </c>
      <c r="BJ200" s="17" t="s">
        <v>83</v>
      </c>
      <c r="BK200" s="161">
        <f>ROUND(I200*H200,2)</f>
        <v>0</v>
      </c>
      <c r="BL200" s="17" t="s">
        <v>244</v>
      </c>
      <c r="BM200" s="160" t="s">
        <v>290</v>
      </c>
    </row>
    <row r="201" spans="2:51" s="13" customFormat="1" ht="12">
      <c r="B201" s="162"/>
      <c r="D201" s="163" t="s">
        <v>170</v>
      </c>
      <c r="E201" s="164" t="s">
        <v>1</v>
      </c>
      <c r="F201" s="165" t="s">
        <v>291</v>
      </c>
      <c r="H201" s="166">
        <v>2</v>
      </c>
      <c r="I201" s="167"/>
      <c r="L201" s="162"/>
      <c r="M201" s="168"/>
      <c r="N201" s="169"/>
      <c r="O201" s="169"/>
      <c r="P201" s="169"/>
      <c r="Q201" s="169"/>
      <c r="R201" s="169"/>
      <c r="S201" s="169"/>
      <c r="T201" s="170"/>
      <c r="AT201" s="164" t="s">
        <v>170</v>
      </c>
      <c r="AU201" s="164" t="s">
        <v>85</v>
      </c>
      <c r="AV201" s="13" t="s">
        <v>85</v>
      </c>
      <c r="AW201" s="13" t="s">
        <v>32</v>
      </c>
      <c r="AX201" s="13" t="s">
        <v>75</v>
      </c>
      <c r="AY201" s="164" t="s">
        <v>153</v>
      </c>
    </row>
    <row r="202" spans="2:51" s="14" customFormat="1" ht="12">
      <c r="B202" s="171"/>
      <c r="D202" s="163" t="s">
        <v>170</v>
      </c>
      <c r="E202" s="172" t="s">
        <v>1</v>
      </c>
      <c r="F202" s="173" t="s">
        <v>173</v>
      </c>
      <c r="H202" s="174">
        <v>2</v>
      </c>
      <c r="I202" s="175"/>
      <c r="L202" s="171"/>
      <c r="M202" s="176"/>
      <c r="N202" s="177"/>
      <c r="O202" s="177"/>
      <c r="P202" s="177"/>
      <c r="Q202" s="177"/>
      <c r="R202" s="177"/>
      <c r="S202" s="177"/>
      <c r="T202" s="178"/>
      <c r="AT202" s="172" t="s">
        <v>170</v>
      </c>
      <c r="AU202" s="172" t="s">
        <v>85</v>
      </c>
      <c r="AV202" s="14" t="s">
        <v>161</v>
      </c>
      <c r="AW202" s="14" t="s">
        <v>32</v>
      </c>
      <c r="AX202" s="14" t="s">
        <v>83</v>
      </c>
      <c r="AY202" s="172" t="s">
        <v>153</v>
      </c>
    </row>
    <row r="203" spans="1:65" s="2" customFormat="1" ht="16.5" customHeight="1">
      <c r="A203" s="32"/>
      <c r="B203" s="148"/>
      <c r="C203" s="149" t="s">
        <v>292</v>
      </c>
      <c r="D203" s="149" t="s">
        <v>156</v>
      </c>
      <c r="E203" s="150" t="s">
        <v>293</v>
      </c>
      <c r="F203" s="151" t="s">
        <v>294</v>
      </c>
      <c r="G203" s="152" t="s">
        <v>159</v>
      </c>
      <c r="H203" s="153">
        <v>120.655</v>
      </c>
      <c r="I203" s="154"/>
      <c r="J203" s="155">
        <f>ROUND(I203*H203,2)</f>
        <v>0</v>
      </c>
      <c r="K203" s="151" t="s">
        <v>160</v>
      </c>
      <c r="L203" s="33"/>
      <c r="M203" s="156" t="s">
        <v>1</v>
      </c>
      <c r="N203" s="157" t="s">
        <v>40</v>
      </c>
      <c r="O203" s="58"/>
      <c r="P203" s="158">
        <f>O203*H203</f>
        <v>0</v>
      </c>
      <c r="Q203" s="158">
        <v>0.02795</v>
      </c>
      <c r="R203" s="158">
        <f>Q203*H203</f>
        <v>3.37230725</v>
      </c>
      <c r="S203" s="158">
        <v>0</v>
      </c>
      <c r="T203" s="159">
        <f>S203*H203</f>
        <v>0</v>
      </c>
      <c r="U203" s="32"/>
      <c r="V203" s="32"/>
      <c r="W203" s="32"/>
      <c r="X203" s="32"/>
      <c r="Y203" s="32"/>
      <c r="Z203" s="32"/>
      <c r="AA203" s="32"/>
      <c r="AB203" s="32"/>
      <c r="AC203" s="32"/>
      <c r="AD203" s="32"/>
      <c r="AE203" s="32"/>
      <c r="AR203" s="160" t="s">
        <v>244</v>
      </c>
      <c r="AT203" s="160" t="s">
        <v>156</v>
      </c>
      <c r="AU203" s="160" t="s">
        <v>85</v>
      </c>
      <c r="AY203" s="17" t="s">
        <v>153</v>
      </c>
      <c r="BE203" s="161">
        <f>IF(N203="základní",J203,0)</f>
        <v>0</v>
      </c>
      <c r="BF203" s="161">
        <f>IF(N203="snížená",J203,0)</f>
        <v>0</v>
      </c>
      <c r="BG203" s="161">
        <f>IF(N203="zákl. přenesená",J203,0)</f>
        <v>0</v>
      </c>
      <c r="BH203" s="161">
        <f>IF(N203="sníž. přenesená",J203,0)</f>
        <v>0</v>
      </c>
      <c r="BI203" s="161">
        <f>IF(N203="nulová",J203,0)</f>
        <v>0</v>
      </c>
      <c r="BJ203" s="17" t="s">
        <v>83</v>
      </c>
      <c r="BK203" s="161">
        <f>ROUND(I203*H203,2)</f>
        <v>0</v>
      </c>
      <c r="BL203" s="17" t="s">
        <v>244</v>
      </c>
      <c r="BM203" s="160" t="s">
        <v>295</v>
      </c>
    </row>
    <row r="204" spans="2:51" s="13" customFormat="1" ht="12">
      <c r="B204" s="162"/>
      <c r="D204" s="163" t="s">
        <v>170</v>
      </c>
      <c r="E204" s="164" t="s">
        <v>1</v>
      </c>
      <c r="F204" s="165" t="s">
        <v>296</v>
      </c>
      <c r="H204" s="166">
        <v>69.841</v>
      </c>
      <c r="I204" s="167"/>
      <c r="L204" s="162"/>
      <c r="M204" s="168"/>
      <c r="N204" s="169"/>
      <c r="O204" s="169"/>
      <c r="P204" s="169"/>
      <c r="Q204" s="169"/>
      <c r="R204" s="169"/>
      <c r="S204" s="169"/>
      <c r="T204" s="170"/>
      <c r="AT204" s="164" t="s">
        <v>170</v>
      </c>
      <c r="AU204" s="164" t="s">
        <v>85</v>
      </c>
      <c r="AV204" s="13" t="s">
        <v>85</v>
      </c>
      <c r="AW204" s="13" t="s">
        <v>32</v>
      </c>
      <c r="AX204" s="13" t="s">
        <v>75</v>
      </c>
      <c r="AY204" s="164" t="s">
        <v>153</v>
      </c>
    </row>
    <row r="205" spans="2:51" s="13" customFormat="1" ht="12">
      <c r="B205" s="162"/>
      <c r="D205" s="163" t="s">
        <v>170</v>
      </c>
      <c r="E205" s="164" t="s">
        <v>1</v>
      </c>
      <c r="F205" s="165" t="s">
        <v>297</v>
      </c>
      <c r="H205" s="166">
        <v>37.834</v>
      </c>
      <c r="I205" s="167"/>
      <c r="L205" s="162"/>
      <c r="M205" s="168"/>
      <c r="N205" s="169"/>
      <c r="O205" s="169"/>
      <c r="P205" s="169"/>
      <c r="Q205" s="169"/>
      <c r="R205" s="169"/>
      <c r="S205" s="169"/>
      <c r="T205" s="170"/>
      <c r="AT205" s="164" t="s">
        <v>170</v>
      </c>
      <c r="AU205" s="164" t="s">
        <v>85</v>
      </c>
      <c r="AV205" s="13" t="s">
        <v>85</v>
      </c>
      <c r="AW205" s="13" t="s">
        <v>32</v>
      </c>
      <c r="AX205" s="13" t="s">
        <v>75</v>
      </c>
      <c r="AY205" s="164" t="s">
        <v>153</v>
      </c>
    </row>
    <row r="206" spans="2:51" s="13" customFormat="1" ht="12">
      <c r="B206" s="162"/>
      <c r="D206" s="163" t="s">
        <v>170</v>
      </c>
      <c r="E206" s="164" t="s">
        <v>1</v>
      </c>
      <c r="F206" s="165" t="s">
        <v>298</v>
      </c>
      <c r="H206" s="166">
        <v>12.98</v>
      </c>
      <c r="I206" s="167"/>
      <c r="L206" s="162"/>
      <c r="M206" s="168"/>
      <c r="N206" s="169"/>
      <c r="O206" s="169"/>
      <c r="P206" s="169"/>
      <c r="Q206" s="169"/>
      <c r="R206" s="169"/>
      <c r="S206" s="169"/>
      <c r="T206" s="170"/>
      <c r="AT206" s="164" t="s">
        <v>170</v>
      </c>
      <c r="AU206" s="164" t="s">
        <v>85</v>
      </c>
      <c r="AV206" s="13" t="s">
        <v>85</v>
      </c>
      <c r="AW206" s="13" t="s">
        <v>32</v>
      </c>
      <c r="AX206" s="13" t="s">
        <v>75</v>
      </c>
      <c r="AY206" s="164" t="s">
        <v>153</v>
      </c>
    </row>
    <row r="207" spans="2:51" s="14" customFormat="1" ht="12">
      <c r="B207" s="171"/>
      <c r="D207" s="163" t="s">
        <v>170</v>
      </c>
      <c r="E207" s="172" t="s">
        <v>1</v>
      </c>
      <c r="F207" s="173" t="s">
        <v>173</v>
      </c>
      <c r="H207" s="174">
        <v>120.655</v>
      </c>
      <c r="I207" s="175"/>
      <c r="L207" s="171"/>
      <c r="M207" s="176"/>
      <c r="N207" s="177"/>
      <c r="O207" s="177"/>
      <c r="P207" s="177"/>
      <c r="Q207" s="177"/>
      <c r="R207" s="177"/>
      <c r="S207" s="177"/>
      <c r="T207" s="178"/>
      <c r="AT207" s="172" t="s">
        <v>170</v>
      </c>
      <c r="AU207" s="172" t="s">
        <v>85</v>
      </c>
      <c r="AV207" s="14" t="s">
        <v>161</v>
      </c>
      <c r="AW207" s="14" t="s">
        <v>32</v>
      </c>
      <c r="AX207" s="14" t="s">
        <v>83</v>
      </c>
      <c r="AY207" s="172" t="s">
        <v>153</v>
      </c>
    </row>
    <row r="208" spans="1:65" s="2" customFormat="1" ht="16.5" customHeight="1">
      <c r="A208" s="32"/>
      <c r="B208" s="148"/>
      <c r="C208" s="149" t="s">
        <v>299</v>
      </c>
      <c r="D208" s="149" t="s">
        <v>156</v>
      </c>
      <c r="E208" s="150" t="s">
        <v>300</v>
      </c>
      <c r="F208" s="151" t="s">
        <v>301</v>
      </c>
      <c r="G208" s="152" t="s">
        <v>159</v>
      </c>
      <c r="H208" s="153">
        <v>6.446</v>
      </c>
      <c r="I208" s="154"/>
      <c r="J208" s="155">
        <f>ROUND(I208*H208,2)</f>
        <v>0</v>
      </c>
      <c r="K208" s="151" t="s">
        <v>160</v>
      </c>
      <c r="L208" s="33"/>
      <c r="M208" s="156" t="s">
        <v>1</v>
      </c>
      <c r="N208" s="157" t="s">
        <v>40</v>
      </c>
      <c r="O208" s="58"/>
      <c r="P208" s="158">
        <f>O208*H208</f>
        <v>0</v>
      </c>
      <c r="Q208" s="158">
        <v>0.02866</v>
      </c>
      <c r="R208" s="158">
        <f>Q208*H208</f>
        <v>0.18474236</v>
      </c>
      <c r="S208" s="158">
        <v>0</v>
      </c>
      <c r="T208" s="159">
        <f>S208*H208</f>
        <v>0</v>
      </c>
      <c r="U208" s="32"/>
      <c r="V208" s="32"/>
      <c r="W208" s="32"/>
      <c r="X208" s="32"/>
      <c r="Y208" s="32"/>
      <c r="Z208" s="32"/>
      <c r="AA208" s="32"/>
      <c r="AB208" s="32"/>
      <c r="AC208" s="32"/>
      <c r="AD208" s="32"/>
      <c r="AE208" s="32"/>
      <c r="AR208" s="160" t="s">
        <v>244</v>
      </c>
      <c r="AT208" s="160" t="s">
        <v>156</v>
      </c>
      <c r="AU208" s="160" t="s">
        <v>85</v>
      </c>
      <c r="AY208" s="17" t="s">
        <v>153</v>
      </c>
      <c r="BE208" s="161">
        <f>IF(N208="základní",J208,0)</f>
        <v>0</v>
      </c>
      <c r="BF208" s="161">
        <f>IF(N208="snížená",J208,0)</f>
        <v>0</v>
      </c>
      <c r="BG208" s="161">
        <f>IF(N208="zákl. přenesená",J208,0)</f>
        <v>0</v>
      </c>
      <c r="BH208" s="161">
        <f>IF(N208="sníž. přenesená",J208,0)</f>
        <v>0</v>
      </c>
      <c r="BI208" s="161">
        <f>IF(N208="nulová",J208,0)</f>
        <v>0</v>
      </c>
      <c r="BJ208" s="17" t="s">
        <v>83</v>
      </c>
      <c r="BK208" s="161">
        <f>ROUND(I208*H208,2)</f>
        <v>0</v>
      </c>
      <c r="BL208" s="17" t="s">
        <v>244</v>
      </c>
      <c r="BM208" s="160" t="s">
        <v>302</v>
      </c>
    </row>
    <row r="209" spans="2:51" s="13" customFormat="1" ht="12">
      <c r="B209" s="162"/>
      <c r="D209" s="163" t="s">
        <v>170</v>
      </c>
      <c r="E209" s="164" t="s">
        <v>1</v>
      </c>
      <c r="F209" s="165" t="s">
        <v>303</v>
      </c>
      <c r="H209" s="166">
        <v>6.446</v>
      </c>
      <c r="I209" s="167"/>
      <c r="L209" s="162"/>
      <c r="M209" s="168"/>
      <c r="N209" s="169"/>
      <c r="O209" s="169"/>
      <c r="P209" s="169"/>
      <c r="Q209" s="169"/>
      <c r="R209" s="169"/>
      <c r="S209" s="169"/>
      <c r="T209" s="170"/>
      <c r="AT209" s="164" t="s">
        <v>170</v>
      </c>
      <c r="AU209" s="164" t="s">
        <v>85</v>
      </c>
      <c r="AV209" s="13" t="s">
        <v>85</v>
      </c>
      <c r="AW209" s="13" t="s">
        <v>32</v>
      </c>
      <c r="AX209" s="13" t="s">
        <v>75</v>
      </c>
      <c r="AY209" s="164" t="s">
        <v>153</v>
      </c>
    </row>
    <row r="210" spans="2:51" s="14" customFormat="1" ht="12">
      <c r="B210" s="171"/>
      <c r="D210" s="163" t="s">
        <v>170</v>
      </c>
      <c r="E210" s="172" t="s">
        <v>1</v>
      </c>
      <c r="F210" s="173" t="s">
        <v>173</v>
      </c>
      <c r="H210" s="174">
        <v>6.446</v>
      </c>
      <c r="I210" s="175"/>
      <c r="L210" s="171"/>
      <c r="M210" s="176"/>
      <c r="N210" s="177"/>
      <c r="O210" s="177"/>
      <c r="P210" s="177"/>
      <c r="Q210" s="177"/>
      <c r="R210" s="177"/>
      <c r="S210" s="177"/>
      <c r="T210" s="178"/>
      <c r="AT210" s="172" t="s">
        <v>170</v>
      </c>
      <c r="AU210" s="172" t="s">
        <v>85</v>
      </c>
      <c r="AV210" s="14" t="s">
        <v>161</v>
      </c>
      <c r="AW210" s="14" t="s">
        <v>32</v>
      </c>
      <c r="AX210" s="14" t="s">
        <v>83</v>
      </c>
      <c r="AY210" s="172" t="s">
        <v>153</v>
      </c>
    </row>
    <row r="211" spans="1:65" s="2" customFormat="1" ht="16.5" customHeight="1">
      <c r="A211" s="32"/>
      <c r="B211" s="148"/>
      <c r="C211" s="149" t="s">
        <v>304</v>
      </c>
      <c r="D211" s="149" t="s">
        <v>156</v>
      </c>
      <c r="E211" s="150" t="s">
        <v>305</v>
      </c>
      <c r="F211" s="151" t="s">
        <v>306</v>
      </c>
      <c r="G211" s="152" t="s">
        <v>159</v>
      </c>
      <c r="H211" s="153">
        <v>3.466</v>
      </c>
      <c r="I211" s="154"/>
      <c r="J211" s="155">
        <f>ROUND(I211*H211,2)</f>
        <v>0</v>
      </c>
      <c r="K211" s="151" t="s">
        <v>160</v>
      </c>
      <c r="L211" s="33"/>
      <c r="M211" s="156" t="s">
        <v>1</v>
      </c>
      <c r="N211" s="157" t="s">
        <v>40</v>
      </c>
      <c r="O211" s="58"/>
      <c r="P211" s="158">
        <f>O211*H211</f>
        <v>0</v>
      </c>
      <c r="Q211" s="158">
        <v>0.05353</v>
      </c>
      <c r="R211" s="158">
        <f>Q211*H211</f>
        <v>0.18553498000000002</v>
      </c>
      <c r="S211" s="158">
        <v>0</v>
      </c>
      <c r="T211" s="159">
        <f>S211*H211</f>
        <v>0</v>
      </c>
      <c r="U211" s="32"/>
      <c r="V211" s="32"/>
      <c r="W211" s="32"/>
      <c r="X211" s="32"/>
      <c r="Y211" s="32"/>
      <c r="Z211" s="32"/>
      <c r="AA211" s="32"/>
      <c r="AB211" s="32"/>
      <c r="AC211" s="32"/>
      <c r="AD211" s="32"/>
      <c r="AE211" s="32"/>
      <c r="AR211" s="160" t="s">
        <v>244</v>
      </c>
      <c r="AT211" s="160" t="s">
        <v>156</v>
      </c>
      <c r="AU211" s="160" t="s">
        <v>85</v>
      </c>
      <c r="AY211" s="17" t="s">
        <v>153</v>
      </c>
      <c r="BE211" s="161">
        <f>IF(N211="základní",J211,0)</f>
        <v>0</v>
      </c>
      <c r="BF211" s="161">
        <f>IF(N211="snížená",J211,0)</f>
        <v>0</v>
      </c>
      <c r="BG211" s="161">
        <f>IF(N211="zákl. přenesená",J211,0)</f>
        <v>0</v>
      </c>
      <c r="BH211" s="161">
        <f>IF(N211="sníž. přenesená",J211,0)</f>
        <v>0</v>
      </c>
      <c r="BI211" s="161">
        <f>IF(N211="nulová",J211,0)</f>
        <v>0</v>
      </c>
      <c r="BJ211" s="17" t="s">
        <v>83</v>
      </c>
      <c r="BK211" s="161">
        <f>ROUND(I211*H211,2)</f>
        <v>0</v>
      </c>
      <c r="BL211" s="17" t="s">
        <v>244</v>
      </c>
      <c r="BM211" s="160" t="s">
        <v>307</v>
      </c>
    </row>
    <row r="212" spans="2:51" s="13" customFormat="1" ht="12">
      <c r="B212" s="162"/>
      <c r="D212" s="163" t="s">
        <v>170</v>
      </c>
      <c r="E212" s="164" t="s">
        <v>1</v>
      </c>
      <c r="F212" s="165" t="s">
        <v>308</v>
      </c>
      <c r="H212" s="166">
        <v>3.466</v>
      </c>
      <c r="I212" s="167"/>
      <c r="L212" s="162"/>
      <c r="M212" s="168"/>
      <c r="N212" s="169"/>
      <c r="O212" s="169"/>
      <c r="P212" s="169"/>
      <c r="Q212" s="169"/>
      <c r="R212" s="169"/>
      <c r="S212" s="169"/>
      <c r="T212" s="170"/>
      <c r="AT212" s="164" t="s">
        <v>170</v>
      </c>
      <c r="AU212" s="164" t="s">
        <v>85</v>
      </c>
      <c r="AV212" s="13" t="s">
        <v>85</v>
      </c>
      <c r="AW212" s="13" t="s">
        <v>32</v>
      </c>
      <c r="AX212" s="13" t="s">
        <v>75</v>
      </c>
      <c r="AY212" s="164" t="s">
        <v>153</v>
      </c>
    </row>
    <row r="213" spans="2:51" s="14" customFormat="1" ht="12">
      <c r="B213" s="171"/>
      <c r="D213" s="163" t="s">
        <v>170</v>
      </c>
      <c r="E213" s="172" t="s">
        <v>1</v>
      </c>
      <c r="F213" s="173" t="s">
        <v>173</v>
      </c>
      <c r="H213" s="174">
        <v>3.466</v>
      </c>
      <c r="I213" s="175"/>
      <c r="L213" s="171"/>
      <c r="M213" s="176"/>
      <c r="N213" s="177"/>
      <c r="O213" s="177"/>
      <c r="P213" s="177"/>
      <c r="Q213" s="177"/>
      <c r="R213" s="177"/>
      <c r="S213" s="177"/>
      <c r="T213" s="178"/>
      <c r="AT213" s="172" t="s">
        <v>170</v>
      </c>
      <c r="AU213" s="172" t="s">
        <v>85</v>
      </c>
      <c r="AV213" s="14" t="s">
        <v>161</v>
      </c>
      <c r="AW213" s="14" t="s">
        <v>32</v>
      </c>
      <c r="AX213" s="14" t="s">
        <v>83</v>
      </c>
      <c r="AY213" s="172" t="s">
        <v>153</v>
      </c>
    </row>
    <row r="214" spans="1:65" s="2" customFormat="1" ht="16.5" customHeight="1">
      <c r="A214" s="32"/>
      <c r="B214" s="148"/>
      <c r="C214" s="149" t="s">
        <v>309</v>
      </c>
      <c r="D214" s="149" t="s">
        <v>156</v>
      </c>
      <c r="E214" s="150" t="s">
        <v>310</v>
      </c>
      <c r="F214" s="151" t="s">
        <v>311</v>
      </c>
      <c r="G214" s="152" t="s">
        <v>159</v>
      </c>
      <c r="H214" s="153">
        <v>135.075</v>
      </c>
      <c r="I214" s="154"/>
      <c r="J214" s="155">
        <f>ROUND(I214*H214,2)</f>
        <v>0</v>
      </c>
      <c r="K214" s="151" t="s">
        <v>160</v>
      </c>
      <c r="L214" s="33"/>
      <c r="M214" s="156" t="s">
        <v>1</v>
      </c>
      <c r="N214" s="157" t="s">
        <v>40</v>
      </c>
      <c r="O214" s="58"/>
      <c r="P214" s="158">
        <f>O214*H214</f>
        <v>0</v>
      </c>
      <c r="Q214" s="158">
        <v>0.0002</v>
      </c>
      <c r="R214" s="158">
        <f>Q214*H214</f>
        <v>0.027014999999999997</v>
      </c>
      <c r="S214" s="158">
        <v>0</v>
      </c>
      <c r="T214" s="159">
        <f>S214*H214</f>
        <v>0</v>
      </c>
      <c r="U214" s="32"/>
      <c r="V214" s="32"/>
      <c r="W214" s="32"/>
      <c r="X214" s="32"/>
      <c r="Y214" s="32"/>
      <c r="Z214" s="32"/>
      <c r="AA214" s="32"/>
      <c r="AB214" s="32"/>
      <c r="AC214" s="32"/>
      <c r="AD214" s="32"/>
      <c r="AE214" s="32"/>
      <c r="AR214" s="160" t="s">
        <v>244</v>
      </c>
      <c r="AT214" s="160" t="s">
        <v>156</v>
      </c>
      <c r="AU214" s="160" t="s">
        <v>85</v>
      </c>
      <c r="AY214" s="17" t="s">
        <v>153</v>
      </c>
      <c r="BE214" s="161">
        <f>IF(N214="základní",J214,0)</f>
        <v>0</v>
      </c>
      <c r="BF214" s="161">
        <f>IF(N214="snížená",J214,0)</f>
        <v>0</v>
      </c>
      <c r="BG214" s="161">
        <f>IF(N214="zákl. přenesená",J214,0)</f>
        <v>0</v>
      </c>
      <c r="BH214" s="161">
        <f>IF(N214="sníž. přenesená",J214,0)</f>
        <v>0</v>
      </c>
      <c r="BI214" s="161">
        <f>IF(N214="nulová",J214,0)</f>
        <v>0</v>
      </c>
      <c r="BJ214" s="17" t="s">
        <v>83</v>
      </c>
      <c r="BK214" s="161">
        <f>ROUND(I214*H214,2)</f>
        <v>0</v>
      </c>
      <c r="BL214" s="17" t="s">
        <v>244</v>
      </c>
      <c r="BM214" s="160" t="s">
        <v>312</v>
      </c>
    </row>
    <row r="215" spans="2:51" s="13" customFormat="1" ht="12">
      <c r="B215" s="162"/>
      <c r="D215" s="163" t="s">
        <v>170</v>
      </c>
      <c r="E215" s="164" t="s">
        <v>1</v>
      </c>
      <c r="F215" s="165" t="s">
        <v>313</v>
      </c>
      <c r="H215" s="166">
        <v>135.075</v>
      </c>
      <c r="I215" s="167"/>
      <c r="L215" s="162"/>
      <c r="M215" s="168"/>
      <c r="N215" s="169"/>
      <c r="O215" s="169"/>
      <c r="P215" s="169"/>
      <c r="Q215" s="169"/>
      <c r="R215" s="169"/>
      <c r="S215" s="169"/>
      <c r="T215" s="170"/>
      <c r="AT215" s="164" t="s">
        <v>170</v>
      </c>
      <c r="AU215" s="164" t="s">
        <v>85</v>
      </c>
      <c r="AV215" s="13" t="s">
        <v>85</v>
      </c>
      <c r="AW215" s="13" t="s">
        <v>32</v>
      </c>
      <c r="AX215" s="13" t="s">
        <v>75</v>
      </c>
      <c r="AY215" s="164" t="s">
        <v>153</v>
      </c>
    </row>
    <row r="216" spans="2:51" s="14" customFormat="1" ht="12">
      <c r="B216" s="171"/>
      <c r="D216" s="163" t="s">
        <v>170</v>
      </c>
      <c r="E216" s="172" t="s">
        <v>1</v>
      </c>
      <c r="F216" s="173" t="s">
        <v>173</v>
      </c>
      <c r="H216" s="174">
        <v>135.075</v>
      </c>
      <c r="I216" s="175"/>
      <c r="L216" s="171"/>
      <c r="M216" s="176"/>
      <c r="N216" s="177"/>
      <c r="O216" s="177"/>
      <c r="P216" s="177"/>
      <c r="Q216" s="177"/>
      <c r="R216" s="177"/>
      <c r="S216" s="177"/>
      <c r="T216" s="178"/>
      <c r="AT216" s="172" t="s">
        <v>170</v>
      </c>
      <c r="AU216" s="172" t="s">
        <v>85</v>
      </c>
      <c r="AV216" s="14" t="s">
        <v>161</v>
      </c>
      <c r="AW216" s="14" t="s">
        <v>32</v>
      </c>
      <c r="AX216" s="14" t="s">
        <v>83</v>
      </c>
      <c r="AY216" s="172" t="s">
        <v>153</v>
      </c>
    </row>
    <row r="217" spans="1:65" s="2" customFormat="1" ht="24.2" customHeight="1">
      <c r="A217" s="32"/>
      <c r="B217" s="148"/>
      <c r="C217" s="149" t="s">
        <v>314</v>
      </c>
      <c r="D217" s="149" t="s">
        <v>156</v>
      </c>
      <c r="E217" s="150" t="s">
        <v>315</v>
      </c>
      <c r="F217" s="151" t="s">
        <v>316</v>
      </c>
      <c r="G217" s="152" t="s">
        <v>159</v>
      </c>
      <c r="H217" s="153">
        <v>2.508</v>
      </c>
      <c r="I217" s="154"/>
      <c r="J217" s="155">
        <f>ROUND(I217*H217,2)</f>
        <v>0</v>
      </c>
      <c r="K217" s="151" t="s">
        <v>160</v>
      </c>
      <c r="L217" s="33"/>
      <c r="M217" s="156" t="s">
        <v>1</v>
      </c>
      <c r="N217" s="157" t="s">
        <v>40</v>
      </c>
      <c r="O217" s="58"/>
      <c r="P217" s="158">
        <f>O217*H217</f>
        <v>0</v>
      </c>
      <c r="Q217" s="158">
        <v>0.05219</v>
      </c>
      <c r="R217" s="158">
        <f>Q217*H217</f>
        <v>0.13089252</v>
      </c>
      <c r="S217" s="158">
        <v>0</v>
      </c>
      <c r="T217" s="159">
        <f>S217*H217</f>
        <v>0</v>
      </c>
      <c r="U217" s="32"/>
      <c r="V217" s="32"/>
      <c r="W217" s="32"/>
      <c r="X217" s="32"/>
      <c r="Y217" s="32"/>
      <c r="Z217" s="32"/>
      <c r="AA217" s="32"/>
      <c r="AB217" s="32"/>
      <c r="AC217" s="32"/>
      <c r="AD217" s="32"/>
      <c r="AE217" s="32"/>
      <c r="AR217" s="160" t="s">
        <v>244</v>
      </c>
      <c r="AT217" s="160" t="s">
        <v>156</v>
      </c>
      <c r="AU217" s="160" t="s">
        <v>85</v>
      </c>
      <c r="AY217" s="17" t="s">
        <v>153</v>
      </c>
      <c r="BE217" s="161">
        <f>IF(N217="základní",J217,0)</f>
        <v>0</v>
      </c>
      <c r="BF217" s="161">
        <f>IF(N217="snížená",J217,0)</f>
        <v>0</v>
      </c>
      <c r="BG217" s="161">
        <f>IF(N217="zákl. přenesená",J217,0)</f>
        <v>0</v>
      </c>
      <c r="BH217" s="161">
        <f>IF(N217="sníž. přenesená",J217,0)</f>
        <v>0</v>
      </c>
      <c r="BI217" s="161">
        <f>IF(N217="nulová",J217,0)</f>
        <v>0</v>
      </c>
      <c r="BJ217" s="17" t="s">
        <v>83</v>
      </c>
      <c r="BK217" s="161">
        <f>ROUND(I217*H217,2)</f>
        <v>0</v>
      </c>
      <c r="BL217" s="17" t="s">
        <v>244</v>
      </c>
      <c r="BM217" s="160" t="s">
        <v>317</v>
      </c>
    </row>
    <row r="218" spans="2:51" s="13" customFormat="1" ht="12">
      <c r="B218" s="162"/>
      <c r="D218" s="163" t="s">
        <v>170</v>
      </c>
      <c r="E218" s="164" t="s">
        <v>1</v>
      </c>
      <c r="F218" s="165" t="s">
        <v>318</v>
      </c>
      <c r="H218" s="166">
        <v>2.508</v>
      </c>
      <c r="I218" s="167"/>
      <c r="L218" s="162"/>
      <c r="M218" s="168"/>
      <c r="N218" s="169"/>
      <c r="O218" s="169"/>
      <c r="P218" s="169"/>
      <c r="Q218" s="169"/>
      <c r="R218" s="169"/>
      <c r="S218" s="169"/>
      <c r="T218" s="170"/>
      <c r="AT218" s="164" t="s">
        <v>170</v>
      </c>
      <c r="AU218" s="164" t="s">
        <v>85</v>
      </c>
      <c r="AV218" s="13" t="s">
        <v>85</v>
      </c>
      <c r="AW218" s="13" t="s">
        <v>32</v>
      </c>
      <c r="AX218" s="13" t="s">
        <v>75</v>
      </c>
      <c r="AY218" s="164" t="s">
        <v>153</v>
      </c>
    </row>
    <row r="219" spans="2:51" s="14" customFormat="1" ht="12">
      <c r="B219" s="171"/>
      <c r="D219" s="163" t="s">
        <v>170</v>
      </c>
      <c r="E219" s="172" t="s">
        <v>1</v>
      </c>
      <c r="F219" s="173" t="s">
        <v>173</v>
      </c>
      <c r="H219" s="174">
        <v>2.508</v>
      </c>
      <c r="I219" s="175"/>
      <c r="L219" s="171"/>
      <c r="M219" s="176"/>
      <c r="N219" s="177"/>
      <c r="O219" s="177"/>
      <c r="P219" s="177"/>
      <c r="Q219" s="177"/>
      <c r="R219" s="177"/>
      <c r="S219" s="177"/>
      <c r="T219" s="178"/>
      <c r="AT219" s="172" t="s">
        <v>170</v>
      </c>
      <c r="AU219" s="172" t="s">
        <v>85</v>
      </c>
      <c r="AV219" s="14" t="s">
        <v>161</v>
      </c>
      <c r="AW219" s="14" t="s">
        <v>32</v>
      </c>
      <c r="AX219" s="14" t="s">
        <v>83</v>
      </c>
      <c r="AY219" s="172" t="s">
        <v>153</v>
      </c>
    </row>
    <row r="220" spans="1:65" s="2" customFormat="1" ht="16.5" customHeight="1">
      <c r="A220" s="32"/>
      <c r="B220" s="148"/>
      <c r="C220" s="149" t="s">
        <v>319</v>
      </c>
      <c r="D220" s="149" t="s">
        <v>156</v>
      </c>
      <c r="E220" s="150" t="s">
        <v>320</v>
      </c>
      <c r="F220" s="151" t="s">
        <v>321</v>
      </c>
      <c r="G220" s="152" t="s">
        <v>159</v>
      </c>
      <c r="H220" s="153">
        <v>14.5</v>
      </c>
      <c r="I220" s="154"/>
      <c r="J220" s="155">
        <f>ROUND(I220*H220,2)</f>
        <v>0</v>
      </c>
      <c r="K220" s="151" t="s">
        <v>160</v>
      </c>
      <c r="L220" s="33"/>
      <c r="M220" s="156" t="s">
        <v>1</v>
      </c>
      <c r="N220" s="157" t="s">
        <v>40</v>
      </c>
      <c r="O220" s="58"/>
      <c r="P220" s="158">
        <f>O220*H220</f>
        <v>0</v>
      </c>
      <c r="Q220" s="158">
        <v>0</v>
      </c>
      <c r="R220" s="158">
        <f>Q220*H220</f>
        <v>0</v>
      </c>
      <c r="S220" s="158">
        <v>0.01725</v>
      </c>
      <c r="T220" s="159">
        <f>S220*H220</f>
        <v>0.25012500000000004</v>
      </c>
      <c r="U220" s="32"/>
      <c r="V220" s="32"/>
      <c r="W220" s="32"/>
      <c r="X220" s="32"/>
      <c r="Y220" s="32"/>
      <c r="Z220" s="32"/>
      <c r="AA220" s="32"/>
      <c r="AB220" s="32"/>
      <c r="AC220" s="32"/>
      <c r="AD220" s="32"/>
      <c r="AE220" s="32"/>
      <c r="AR220" s="160" t="s">
        <v>244</v>
      </c>
      <c r="AT220" s="160" t="s">
        <v>156</v>
      </c>
      <c r="AU220" s="160" t="s">
        <v>85</v>
      </c>
      <c r="AY220" s="17" t="s">
        <v>153</v>
      </c>
      <c r="BE220" s="161">
        <f>IF(N220="základní",J220,0)</f>
        <v>0</v>
      </c>
      <c r="BF220" s="161">
        <f>IF(N220="snížená",J220,0)</f>
        <v>0</v>
      </c>
      <c r="BG220" s="161">
        <f>IF(N220="zákl. přenesená",J220,0)</f>
        <v>0</v>
      </c>
      <c r="BH220" s="161">
        <f>IF(N220="sníž. přenesená",J220,0)</f>
        <v>0</v>
      </c>
      <c r="BI220" s="161">
        <f>IF(N220="nulová",J220,0)</f>
        <v>0</v>
      </c>
      <c r="BJ220" s="17" t="s">
        <v>83</v>
      </c>
      <c r="BK220" s="161">
        <f>ROUND(I220*H220,2)</f>
        <v>0</v>
      </c>
      <c r="BL220" s="17" t="s">
        <v>244</v>
      </c>
      <c r="BM220" s="160" t="s">
        <v>322</v>
      </c>
    </row>
    <row r="221" spans="2:51" s="13" customFormat="1" ht="12">
      <c r="B221" s="162"/>
      <c r="D221" s="163" t="s">
        <v>170</v>
      </c>
      <c r="E221" s="164" t="s">
        <v>1</v>
      </c>
      <c r="F221" s="165" t="s">
        <v>323</v>
      </c>
      <c r="H221" s="166">
        <v>14.5</v>
      </c>
      <c r="I221" s="167"/>
      <c r="L221" s="162"/>
      <c r="M221" s="168"/>
      <c r="N221" s="169"/>
      <c r="O221" s="169"/>
      <c r="P221" s="169"/>
      <c r="Q221" s="169"/>
      <c r="R221" s="169"/>
      <c r="S221" s="169"/>
      <c r="T221" s="170"/>
      <c r="AT221" s="164" t="s">
        <v>170</v>
      </c>
      <c r="AU221" s="164" t="s">
        <v>85</v>
      </c>
      <c r="AV221" s="13" t="s">
        <v>85</v>
      </c>
      <c r="AW221" s="13" t="s">
        <v>32</v>
      </c>
      <c r="AX221" s="13" t="s">
        <v>75</v>
      </c>
      <c r="AY221" s="164" t="s">
        <v>153</v>
      </c>
    </row>
    <row r="222" spans="2:51" s="14" customFormat="1" ht="12">
      <c r="B222" s="171"/>
      <c r="D222" s="163" t="s">
        <v>170</v>
      </c>
      <c r="E222" s="172" t="s">
        <v>1</v>
      </c>
      <c r="F222" s="173" t="s">
        <v>173</v>
      </c>
      <c r="H222" s="174">
        <v>14.5</v>
      </c>
      <c r="I222" s="175"/>
      <c r="L222" s="171"/>
      <c r="M222" s="176"/>
      <c r="N222" s="177"/>
      <c r="O222" s="177"/>
      <c r="P222" s="177"/>
      <c r="Q222" s="177"/>
      <c r="R222" s="177"/>
      <c r="S222" s="177"/>
      <c r="T222" s="178"/>
      <c r="AT222" s="172" t="s">
        <v>170</v>
      </c>
      <c r="AU222" s="172" t="s">
        <v>85</v>
      </c>
      <c r="AV222" s="14" t="s">
        <v>161</v>
      </c>
      <c r="AW222" s="14" t="s">
        <v>32</v>
      </c>
      <c r="AX222" s="14" t="s">
        <v>83</v>
      </c>
      <c r="AY222" s="172" t="s">
        <v>153</v>
      </c>
    </row>
    <row r="223" spans="1:65" s="2" customFormat="1" ht="16.5" customHeight="1">
      <c r="A223" s="32"/>
      <c r="B223" s="148"/>
      <c r="C223" s="149" t="s">
        <v>324</v>
      </c>
      <c r="D223" s="149" t="s">
        <v>156</v>
      </c>
      <c r="E223" s="150" t="s">
        <v>325</v>
      </c>
      <c r="F223" s="151" t="s">
        <v>326</v>
      </c>
      <c r="G223" s="152" t="s">
        <v>159</v>
      </c>
      <c r="H223" s="153">
        <v>135.075</v>
      </c>
      <c r="I223" s="154"/>
      <c r="J223" s="155">
        <f>ROUND(I223*H223,2)</f>
        <v>0</v>
      </c>
      <c r="K223" s="151" t="s">
        <v>227</v>
      </c>
      <c r="L223" s="33"/>
      <c r="M223" s="156" t="s">
        <v>1</v>
      </c>
      <c r="N223" s="157" t="s">
        <v>40</v>
      </c>
      <c r="O223" s="58"/>
      <c r="P223" s="158">
        <f>O223*H223</f>
        <v>0</v>
      </c>
      <c r="Q223" s="158">
        <v>0</v>
      </c>
      <c r="R223" s="158">
        <f>Q223*H223</f>
        <v>0</v>
      </c>
      <c r="S223" s="158">
        <v>0</v>
      </c>
      <c r="T223" s="159">
        <f>S223*H223</f>
        <v>0</v>
      </c>
      <c r="U223" s="32"/>
      <c r="V223" s="32"/>
      <c r="W223" s="32"/>
      <c r="X223" s="32"/>
      <c r="Y223" s="32"/>
      <c r="Z223" s="32"/>
      <c r="AA223" s="32"/>
      <c r="AB223" s="32"/>
      <c r="AC223" s="32"/>
      <c r="AD223" s="32"/>
      <c r="AE223" s="32"/>
      <c r="AR223" s="160" t="s">
        <v>244</v>
      </c>
      <c r="AT223" s="160" t="s">
        <v>156</v>
      </c>
      <c r="AU223" s="160" t="s">
        <v>85</v>
      </c>
      <c r="AY223" s="17" t="s">
        <v>153</v>
      </c>
      <c r="BE223" s="161">
        <f>IF(N223="základní",J223,0)</f>
        <v>0</v>
      </c>
      <c r="BF223" s="161">
        <f>IF(N223="snížená",J223,0)</f>
        <v>0</v>
      </c>
      <c r="BG223" s="161">
        <f>IF(N223="zákl. přenesená",J223,0)</f>
        <v>0</v>
      </c>
      <c r="BH223" s="161">
        <f>IF(N223="sníž. přenesená",J223,0)</f>
        <v>0</v>
      </c>
      <c r="BI223" s="161">
        <f>IF(N223="nulová",J223,0)</f>
        <v>0</v>
      </c>
      <c r="BJ223" s="17" t="s">
        <v>83</v>
      </c>
      <c r="BK223" s="161">
        <f>ROUND(I223*H223,2)</f>
        <v>0</v>
      </c>
      <c r="BL223" s="17" t="s">
        <v>244</v>
      </c>
      <c r="BM223" s="160" t="s">
        <v>327</v>
      </c>
    </row>
    <row r="224" spans="1:47" s="2" customFormat="1" ht="87.75">
      <c r="A224" s="32"/>
      <c r="B224" s="33"/>
      <c r="C224" s="32"/>
      <c r="D224" s="163" t="s">
        <v>201</v>
      </c>
      <c r="E224" s="32"/>
      <c r="F224" s="179" t="s">
        <v>328</v>
      </c>
      <c r="G224" s="32"/>
      <c r="H224" s="32"/>
      <c r="I224" s="180"/>
      <c r="J224" s="32"/>
      <c r="K224" s="32"/>
      <c r="L224" s="33"/>
      <c r="M224" s="181"/>
      <c r="N224" s="182"/>
      <c r="O224" s="58"/>
      <c r="P224" s="58"/>
      <c r="Q224" s="58"/>
      <c r="R224" s="58"/>
      <c r="S224" s="58"/>
      <c r="T224" s="59"/>
      <c r="U224" s="32"/>
      <c r="V224" s="32"/>
      <c r="W224" s="32"/>
      <c r="X224" s="32"/>
      <c r="Y224" s="32"/>
      <c r="Z224" s="32"/>
      <c r="AA224" s="32"/>
      <c r="AB224" s="32"/>
      <c r="AC224" s="32"/>
      <c r="AD224" s="32"/>
      <c r="AE224" s="32"/>
      <c r="AT224" s="17" t="s">
        <v>201</v>
      </c>
      <c r="AU224" s="17" t="s">
        <v>85</v>
      </c>
    </row>
    <row r="225" spans="2:51" s="13" customFormat="1" ht="12">
      <c r="B225" s="162"/>
      <c r="D225" s="163" t="s">
        <v>170</v>
      </c>
      <c r="E225" s="164" t="s">
        <v>1</v>
      </c>
      <c r="F225" s="165" t="s">
        <v>329</v>
      </c>
      <c r="H225" s="166">
        <v>135.075</v>
      </c>
      <c r="I225" s="167"/>
      <c r="L225" s="162"/>
      <c r="M225" s="168"/>
      <c r="N225" s="169"/>
      <c r="O225" s="169"/>
      <c r="P225" s="169"/>
      <c r="Q225" s="169"/>
      <c r="R225" s="169"/>
      <c r="S225" s="169"/>
      <c r="T225" s="170"/>
      <c r="AT225" s="164" t="s">
        <v>170</v>
      </c>
      <c r="AU225" s="164" t="s">
        <v>85</v>
      </c>
      <c r="AV225" s="13" t="s">
        <v>85</v>
      </c>
      <c r="AW225" s="13" t="s">
        <v>32</v>
      </c>
      <c r="AX225" s="13" t="s">
        <v>75</v>
      </c>
      <c r="AY225" s="164" t="s">
        <v>153</v>
      </c>
    </row>
    <row r="226" spans="2:51" s="14" customFormat="1" ht="12">
      <c r="B226" s="171"/>
      <c r="D226" s="163" t="s">
        <v>170</v>
      </c>
      <c r="E226" s="172" t="s">
        <v>1</v>
      </c>
      <c r="F226" s="173" t="s">
        <v>173</v>
      </c>
      <c r="H226" s="174">
        <v>135.075</v>
      </c>
      <c r="I226" s="175"/>
      <c r="L226" s="171"/>
      <c r="M226" s="176"/>
      <c r="N226" s="177"/>
      <c r="O226" s="177"/>
      <c r="P226" s="177"/>
      <c r="Q226" s="177"/>
      <c r="R226" s="177"/>
      <c r="S226" s="177"/>
      <c r="T226" s="178"/>
      <c r="AT226" s="172" t="s">
        <v>170</v>
      </c>
      <c r="AU226" s="172" t="s">
        <v>85</v>
      </c>
      <c r="AV226" s="14" t="s">
        <v>161</v>
      </c>
      <c r="AW226" s="14" t="s">
        <v>32</v>
      </c>
      <c r="AX226" s="14" t="s">
        <v>83</v>
      </c>
      <c r="AY226" s="172" t="s">
        <v>153</v>
      </c>
    </row>
    <row r="227" spans="1:65" s="2" customFormat="1" ht="16.5" customHeight="1">
      <c r="A227" s="32"/>
      <c r="B227" s="148"/>
      <c r="C227" s="149" t="s">
        <v>330</v>
      </c>
      <c r="D227" s="149" t="s">
        <v>156</v>
      </c>
      <c r="E227" s="150" t="s">
        <v>331</v>
      </c>
      <c r="F227" s="151" t="s">
        <v>332</v>
      </c>
      <c r="G227" s="152" t="s">
        <v>242</v>
      </c>
      <c r="H227" s="153">
        <v>3.945</v>
      </c>
      <c r="I227" s="154"/>
      <c r="J227" s="155">
        <f>ROUND(I227*H227,2)</f>
        <v>0</v>
      </c>
      <c r="K227" s="151" t="s">
        <v>160</v>
      </c>
      <c r="L227" s="33"/>
      <c r="M227" s="156" t="s">
        <v>1</v>
      </c>
      <c r="N227" s="157" t="s">
        <v>40</v>
      </c>
      <c r="O227" s="58"/>
      <c r="P227" s="158">
        <f>O227*H227</f>
        <v>0</v>
      </c>
      <c r="Q227" s="158">
        <v>0</v>
      </c>
      <c r="R227" s="158">
        <f>Q227*H227</f>
        <v>0</v>
      </c>
      <c r="S227" s="158">
        <v>0</v>
      </c>
      <c r="T227" s="159">
        <f>S227*H227</f>
        <v>0</v>
      </c>
      <c r="U227" s="32"/>
      <c r="V227" s="32"/>
      <c r="W227" s="32"/>
      <c r="X227" s="32"/>
      <c r="Y227" s="32"/>
      <c r="Z227" s="32"/>
      <c r="AA227" s="32"/>
      <c r="AB227" s="32"/>
      <c r="AC227" s="32"/>
      <c r="AD227" s="32"/>
      <c r="AE227" s="32"/>
      <c r="AR227" s="160" t="s">
        <v>244</v>
      </c>
      <c r="AT227" s="160" t="s">
        <v>156</v>
      </c>
      <c r="AU227" s="160" t="s">
        <v>85</v>
      </c>
      <c r="AY227" s="17" t="s">
        <v>153</v>
      </c>
      <c r="BE227" s="161">
        <f>IF(N227="základní",J227,0)</f>
        <v>0</v>
      </c>
      <c r="BF227" s="161">
        <f>IF(N227="snížená",J227,0)</f>
        <v>0</v>
      </c>
      <c r="BG227" s="161">
        <f>IF(N227="zákl. přenesená",J227,0)</f>
        <v>0</v>
      </c>
      <c r="BH227" s="161">
        <f>IF(N227="sníž. přenesená",J227,0)</f>
        <v>0</v>
      </c>
      <c r="BI227" s="161">
        <f>IF(N227="nulová",J227,0)</f>
        <v>0</v>
      </c>
      <c r="BJ227" s="17" t="s">
        <v>83</v>
      </c>
      <c r="BK227" s="161">
        <f>ROUND(I227*H227,2)</f>
        <v>0</v>
      </c>
      <c r="BL227" s="17" t="s">
        <v>244</v>
      </c>
      <c r="BM227" s="160" t="s">
        <v>333</v>
      </c>
    </row>
    <row r="228" spans="2:63" s="12" customFormat="1" ht="22.9" customHeight="1">
      <c r="B228" s="135"/>
      <c r="D228" s="136" t="s">
        <v>74</v>
      </c>
      <c r="E228" s="146" t="s">
        <v>334</v>
      </c>
      <c r="F228" s="146" t="s">
        <v>335</v>
      </c>
      <c r="I228" s="138"/>
      <c r="J228" s="147">
        <f>BK228</f>
        <v>0</v>
      </c>
      <c r="L228" s="135"/>
      <c r="M228" s="140"/>
      <c r="N228" s="141"/>
      <c r="O228" s="141"/>
      <c r="P228" s="142">
        <f>SUM(P229:P243)</f>
        <v>0</v>
      </c>
      <c r="Q228" s="141"/>
      <c r="R228" s="142">
        <f>SUM(R229:R243)</f>
        <v>0</v>
      </c>
      <c r="S228" s="141"/>
      <c r="T228" s="143">
        <f>SUM(T229:T243)</f>
        <v>0</v>
      </c>
      <c r="AR228" s="136" t="s">
        <v>85</v>
      </c>
      <c r="AT228" s="144" t="s">
        <v>74</v>
      </c>
      <c r="AU228" s="144" t="s">
        <v>83</v>
      </c>
      <c r="AY228" s="136" t="s">
        <v>153</v>
      </c>
      <c r="BK228" s="145">
        <f>SUM(BK229:BK243)</f>
        <v>0</v>
      </c>
    </row>
    <row r="229" spans="1:65" s="2" customFormat="1" ht="16.5" customHeight="1">
      <c r="A229" s="32"/>
      <c r="B229" s="148"/>
      <c r="C229" s="149" t="s">
        <v>336</v>
      </c>
      <c r="D229" s="149" t="s">
        <v>156</v>
      </c>
      <c r="E229" s="150" t="s">
        <v>337</v>
      </c>
      <c r="F229" s="151" t="s">
        <v>338</v>
      </c>
      <c r="G229" s="152" t="s">
        <v>159</v>
      </c>
      <c r="H229" s="153">
        <v>121.314</v>
      </c>
      <c r="I229" s="154"/>
      <c r="J229" s="155">
        <f>ROUND(I229*H229,2)</f>
        <v>0</v>
      </c>
      <c r="K229" s="151" t="s">
        <v>227</v>
      </c>
      <c r="L229" s="33"/>
      <c r="M229" s="156" t="s">
        <v>1</v>
      </c>
      <c r="N229" s="157" t="s">
        <v>40</v>
      </c>
      <c r="O229" s="58"/>
      <c r="P229" s="158">
        <f>O229*H229</f>
        <v>0</v>
      </c>
      <c r="Q229" s="158">
        <v>0</v>
      </c>
      <c r="R229" s="158">
        <f>Q229*H229</f>
        <v>0</v>
      </c>
      <c r="S229" s="158">
        <v>0</v>
      </c>
      <c r="T229" s="159">
        <f>S229*H229</f>
        <v>0</v>
      </c>
      <c r="U229" s="32"/>
      <c r="V229" s="32"/>
      <c r="W229" s="32"/>
      <c r="X229" s="32"/>
      <c r="Y229" s="32"/>
      <c r="Z229" s="32"/>
      <c r="AA229" s="32"/>
      <c r="AB229" s="32"/>
      <c r="AC229" s="32"/>
      <c r="AD229" s="32"/>
      <c r="AE229" s="32"/>
      <c r="AR229" s="160" t="s">
        <v>244</v>
      </c>
      <c r="AT229" s="160" t="s">
        <v>156</v>
      </c>
      <c r="AU229" s="160" t="s">
        <v>85</v>
      </c>
      <c r="AY229" s="17" t="s">
        <v>153</v>
      </c>
      <c r="BE229" s="161">
        <f>IF(N229="základní",J229,0)</f>
        <v>0</v>
      </c>
      <c r="BF229" s="161">
        <f>IF(N229="snížená",J229,0)</f>
        <v>0</v>
      </c>
      <c r="BG229" s="161">
        <f>IF(N229="zákl. přenesená",J229,0)</f>
        <v>0</v>
      </c>
      <c r="BH229" s="161">
        <f>IF(N229="sníž. přenesená",J229,0)</f>
        <v>0</v>
      </c>
      <c r="BI229" s="161">
        <f>IF(N229="nulová",J229,0)</f>
        <v>0</v>
      </c>
      <c r="BJ229" s="17" t="s">
        <v>83</v>
      </c>
      <c r="BK229" s="161">
        <f>ROUND(I229*H229,2)</f>
        <v>0</v>
      </c>
      <c r="BL229" s="17" t="s">
        <v>244</v>
      </c>
      <c r="BM229" s="160" t="s">
        <v>339</v>
      </c>
    </row>
    <row r="230" spans="1:47" s="2" customFormat="1" ht="39">
      <c r="A230" s="32"/>
      <c r="B230" s="33"/>
      <c r="C230" s="32"/>
      <c r="D230" s="163" t="s">
        <v>201</v>
      </c>
      <c r="E230" s="32"/>
      <c r="F230" s="179" t="s">
        <v>340</v>
      </c>
      <c r="G230" s="32"/>
      <c r="H230" s="32"/>
      <c r="I230" s="180"/>
      <c r="J230" s="32"/>
      <c r="K230" s="32"/>
      <c r="L230" s="33"/>
      <c r="M230" s="181"/>
      <c r="N230" s="182"/>
      <c r="O230" s="58"/>
      <c r="P230" s="58"/>
      <c r="Q230" s="58"/>
      <c r="R230" s="58"/>
      <c r="S230" s="58"/>
      <c r="T230" s="59"/>
      <c r="U230" s="32"/>
      <c r="V230" s="32"/>
      <c r="W230" s="32"/>
      <c r="X230" s="32"/>
      <c r="Y230" s="32"/>
      <c r="Z230" s="32"/>
      <c r="AA230" s="32"/>
      <c r="AB230" s="32"/>
      <c r="AC230" s="32"/>
      <c r="AD230" s="32"/>
      <c r="AE230" s="32"/>
      <c r="AT230" s="17" t="s">
        <v>201</v>
      </c>
      <c r="AU230" s="17" t="s">
        <v>85</v>
      </c>
    </row>
    <row r="231" spans="2:51" s="15" customFormat="1" ht="12">
      <c r="B231" s="183"/>
      <c r="D231" s="163" t="s">
        <v>170</v>
      </c>
      <c r="E231" s="184" t="s">
        <v>1</v>
      </c>
      <c r="F231" s="185" t="s">
        <v>341</v>
      </c>
      <c r="H231" s="184" t="s">
        <v>1</v>
      </c>
      <c r="I231" s="186"/>
      <c r="L231" s="183"/>
      <c r="M231" s="187"/>
      <c r="N231" s="188"/>
      <c r="O231" s="188"/>
      <c r="P231" s="188"/>
      <c r="Q231" s="188"/>
      <c r="R231" s="188"/>
      <c r="S231" s="188"/>
      <c r="T231" s="189"/>
      <c r="AT231" s="184" t="s">
        <v>170</v>
      </c>
      <c r="AU231" s="184" t="s">
        <v>85</v>
      </c>
      <c r="AV231" s="15" t="s">
        <v>83</v>
      </c>
      <c r="AW231" s="15" t="s">
        <v>32</v>
      </c>
      <c r="AX231" s="15" t="s">
        <v>75</v>
      </c>
      <c r="AY231" s="184" t="s">
        <v>153</v>
      </c>
    </row>
    <row r="232" spans="2:51" s="13" customFormat="1" ht="12">
      <c r="B232" s="162"/>
      <c r="D232" s="163" t="s">
        <v>170</v>
      </c>
      <c r="E232" s="164" t="s">
        <v>1</v>
      </c>
      <c r="F232" s="165" t="s">
        <v>342</v>
      </c>
      <c r="H232" s="166">
        <v>51.88</v>
      </c>
      <c r="I232" s="167"/>
      <c r="L232" s="162"/>
      <c r="M232" s="168"/>
      <c r="N232" s="169"/>
      <c r="O232" s="169"/>
      <c r="P232" s="169"/>
      <c r="Q232" s="169"/>
      <c r="R232" s="169"/>
      <c r="S232" s="169"/>
      <c r="T232" s="170"/>
      <c r="AT232" s="164" t="s">
        <v>170</v>
      </c>
      <c r="AU232" s="164" t="s">
        <v>85</v>
      </c>
      <c r="AV232" s="13" t="s">
        <v>85</v>
      </c>
      <c r="AW232" s="13" t="s">
        <v>32</v>
      </c>
      <c r="AX232" s="13" t="s">
        <v>75</v>
      </c>
      <c r="AY232" s="164" t="s">
        <v>153</v>
      </c>
    </row>
    <row r="233" spans="2:51" s="13" customFormat="1" ht="12">
      <c r="B233" s="162"/>
      <c r="D233" s="163" t="s">
        <v>170</v>
      </c>
      <c r="E233" s="164" t="s">
        <v>1</v>
      </c>
      <c r="F233" s="165" t="s">
        <v>343</v>
      </c>
      <c r="H233" s="166">
        <v>69.434</v>
      </c>
      <c r="I233" s="167"/>
      <c r="L233" s="162"/>
      <c r="M233" s="168"/>
      <c r="N233" s="169"/>
      <c r="O233" s="169"/>
      <c r="P233" s="169"/>
      <c r="Q233" s="169"/>
      <c r="R233" s="169"/>
      <c r="S233" s="169"/>
      <c r="T233" s="170"/>
      <c r="AT233" s="164" t="s">
        <v>170</v>
      </c>
      <c r="AU233" s="164" t="s">
        <v>85</v>
      </c>
      <c r="AV233" s="13" t="s">
        <v>85</v>
      </c>
      <c r="AW233" s="13" t="s">
        <v>32</v>
      </c>
      <c r="AX233" s="13" t="s">
        <v>75</v>
      </c>
      <c r="AY233" s="164" t="s">
        <v>153</v>
      </c>
    </row>
    <row r="234" spans="2:51" s="14" customFormat="1" ht="12">
      <c r="B234" s="171"/>
      <c r="D234" s="163" t="s">
        <v>170</v>
      </c>
      <c r="E234" s="172" t="s">
        <v>1</v>
      </c>
      <c r="F234" s="173" t="s">
        <v>173</v>
      </c>
      <c r="H234" s="174">
        <v>121.314</v>
      </c>
      <c r="I234" s="175"/>
      <c r="L234" s="171"/>
      <c r="M234" s="176"/>
      <c r="N234" s="177"/>
      <c r="O234" s="177"/>
      <c r="P234" s="177"/>
      <c r="Q234" s="177"/>
      <c r="R234" s="177"/>
      <c r="S234" s="177"/>
      <c r="T234" s="178"/>
      <c r="AT234" s="172" t="s">
        <v>170</v>
      </c>
      <c r="AU234" s="172" t="s">
        <v>85</v>
      </c>
      <c r="AV234" s="14" t="s">
        <v>161</v>
      </c>
      <c r="AW234" s="14" t="s">
        <v>32</v>
      </c>
      <c r="AX234" s="14" t="s">
        <v>83</v>
      </c>
      <c r="AY234" s="172" t="s">
        <v>153</v>
      </c>
    </row>
    <row r="235" spans="1:65" s="2" customFormat="1" ht="16.5" customHeight="1">
      <c r="A235" s="32"/>
      <c r="B235" s="148"/>
      <c r="C235" s="149" t="s">
        <v>344</v>
      </c>
      <c r="D235" s="149" t="s">
        <v>156</v>
      </c>
      <c r="E235" s="150" t="s">
        <v>345</v>
      </c>
      <c r="F235" s="151" t="s">
        <v>346</v>
      </c>
      <c r="G235" s="152" t="s">
        <v>283</v>
      </c>
      <c r="H235" s="153">
        <v>1</v>
      </c>
      <c r="I235" s="154"/>
      <c r="J235" s="155">
        <f>ROUND(I235*H235,2)</f>
        <v>0</v>
      </c>
      <c r="K235" s="151" t="s">
        <v>227</v>
      </c>
      <c r="L235" s="33"/>
      <c r="M235" s="156" t="s">
        <v>1</v>
      </c>
      <c r="N235" s="157" t="s">
        <v>40</v>
      </c>
      <c r="O235" s="58"/>
      <c r="P235" s="158">
        <f>O235*H235</f>
        <v>0</v>
      </c>
      <c r="Q235" s="158">
        <v>0</v>
      </c>
      <c r="R235" s="158">
        <f>Q235*H235</f>
        <v>0</v>
      </c>
      <c r="S235" s="158">
        <v>0</v>
      </c>
      <c r="T235" s="159">
        <f>S235*H235</f>
        <v>0</v>
      </c>
      <c r="U235" s="32"/>
      <c r="V235" s="32"/>
      <c r="W235" s="32"/>
      <c r="X235" s="32"/>
      <c r="Y235" s="32"/>
      <c r="Z235" s="32"/>
      <c r="AA235" s="32"/>
      <c r="AB235" s="32"/>
      <c r="AC235" s="32"/>
      <c r="AD235" s="32"/>
      <c r="AE235" s="32"/>
      <c r="AR235" s="160" t="s">
        <v>244</v>
      </c>
      <c r="AT235" s="160" t="s">
        <v>156</v>
      </c>
      <c r="AU235" s="160" t="s">
        <v>85</v>
      </c>
      <c r="AY235" s="17" t="s">
        <v>153</v>
      </c>
      <c r="BE235" s="161">
        <f>IF(N235="základní",J235,0)</f>
        <v>0</v>
      </c>
      <c r="BF235" s="161">
        <f>IF(N235="snížená",J235,0)</f>
        <v>0</v>
      </c>
      <c r="BG235" s="161">
        <f>IF(N235="zákl. přenesená",J235,0)</f>
        <v>0</v>
      </c>
      <c r="BH235" s="161">
        <f>IF(N235="sníž. přenesená",J235,0)</f>
        <v>0</v>
      </c>
      <c r="BI235" s="161">
        <f>IF(N235="nulová",J235,0)</f>
        <v>0</v>
      </c>
      <c r="BJ235" s="17" t="s">
        <v>83</v>
      </c>
      <c r="BK235" s="161">
        <f>ROUND(I235*H235,2)</f>
        <v>0</v>
      </c>
      <c r="BL235" s="17" t="s">
        <v>244</v>
      </c>
      <c r="BM235" s="160" t="s">
        <v>347</v>
      </c>
    </row>
    <row r="236" spans="1:47" s="2" customFormat="1" ht="39">
      <c r="A236" s="32"/>
      <c r="B236" s="33"/>
      <c r="C236" s="32"/>
      <c r="D236" s="163" t="s">
        <v>201</v>
      </c>
      <c r="E236" s="32"/>
      <c r="F236" s="179" t="s">
        <v>340</v>
      </c>
      <c r="G236" s="32"/>
      <c r="H236" s="32"/>
      <c r="I236" s="180"/>
      <c r="J236" s="32"/>
      <c r="K236" s="32"/>
      <c r="L236" s="33"/>
      <c r="M236" s="181"/>
      <c r="N236" s="182"/>
      <c r="O236" s="58"/>
      <c r="P236" s="58"/>
      <c r="Q236" s="58"/>
      <c r="R236" s="58"/>
      <c r="S236" s="58"/>
      <c r="T236" s="59"/>
      <c r="U236" s="32"/>
      <c r="V236" s="32"/>
      <c r="W236" s="32"/>
      <c r="X236" s="32"/>
      <c r="Y236" s="32"/>
      <c r="Z236" s="32"/>
      <c r="AA236" s="32"/>
      <c r="AB236" s="32"/>
      <c r="AC236" s="32"/>
      <c r="AD236" s="32"/>
      <c r="AE236" s="32"/>
      <c r="AT236" s="17" t="s">
        <v>201</v>
      </c>
      <c r="AU236" s="17" t="s">
        <v>85</v>
      </c>
    </row>
    <row r="237" spans="1:65" s="2" customFormat="1" ht="16.5" customHeight="1">
      <c r="A237" s="32"/>
      <c r="B237" s="148"/>
      <c r="C237" s="149" t="s">
        <v>348</v>
      </c>
      <c r="D237" s="149" t="s">
        <v>156</v>
      </c>
      <c r="E237" s="150" t="s">
        <v>349</v>
      </c>
      <c r="F237" s="151" t="s">
        <v>350</v>
      </c>
      <c r="G237" s="152" t="s">
        <v>283</v>
      </c>
      <c r="H237" s="153">
        <v>3</v>
      </c>
      <c r="I237" s="154"/>
      <c r="J237" s="155">
        <f>ROUND(I237*H237,2)</f>
        <v>0</v>
      </c>
      <c r="K237" s="151" t="s">
        <v>227</v>
      </c>
      <c r="L237" s="33"/>
      <c r="M237" s="156" t="s">
        <v>1</v>
      </c>
      <c r="N237" s="157" t="s">
        <v>40</v>
      </c>
      <c r="O237" s="58"/>
      <c r="P237" s="158">
        <f>O237*H237</f>
        <v>0</v>
      </c>
      <c r="Q237" s="158">
        <v>0</v>
      </c>
      <c r="R237" s="158">
        <f>Q237*H237</f>
        <v>0</v>
      </c>
      <c r="S237" s="158">
        <v>0</v>
      </c>
      <c r="T237" s="159">
        <f>S237*H237</f>
        <v>0</v>
      </c>
      <c r="U237" s="32"/>
      <c r="V237" s="32"/>
      <c r="W237" s="32"/>
      <c r="X237" s="32"/>
      <c r="Y237" s="32"/>
      <c r="Z237" s="32"/>
      <c r="AA237" s="32"/>
      <c r="AB237" s="32"/>
      <c r="AC237" s="32"/>
      <c r="AD237" s="32"/>
      <c r="AE237" s="32"/>
      <c r="AR237" s="160" t="s">
        <v>244</v>
      </c>
      <c r="AT237" s="160" t="s">
        <v>156</v>
      </c>
      <c r="AU237" s="160" t="s">
        <v>85</v>
      </c>
      <c r="AY237" s="17" t="s">
        <v>153</v>
      </c>
      <c r="BE237" s="161">
        <f>IF(N237="základní",J237,0)</f>
        <v>0</v>
      </c>
      <c r="BF237" s="161">
        <f>IF(N237="snížená",J237,0)</f>
        <v>0</v>
      </c>
      <c r="BG237" s="161">
        <f>IF(N237="zákl. přenesená",J237,0)</f>
        <v>0</v>
      </c>
      <c r="BH237" s="161">
        <f>IF(N237="sníž. přenesená",J237,0)</f>
        <v>0</v>
      </c>
      <c r="BI237" s="161">
        <f>IF(N237="nulová",J237,0)</f>
        <v>0</v>
      </c>
      <c r="BJ237" s="17" t="s">
        <v>83</v>
      </c>
      <c r="BK237" s="161">
        <f>ROUND(I237*H237,2)</f>
        <v>0</v>
      </c>
      <c r="BL237" s="17" t="s">
        <v>244</v>
      </c>
      <c r="BM237" s="160" t="s">
        <v>351</v>
      </c>
    </row>
    <row r="238" spans="1:47" s="2" customFormat="1" ht="39">
      <c r="A238" s="32"/>
      <c r="B238" s="33"/>
      <c r="C238" s="32"/>
      <c r="D238" s="163" t="s">
        <v>201</v>
      </c>
      <c r="E238" s="32"/>
      <c r="F238" s="179" t="s">
        <v>340</v>
      </c>
      <c r="G238" s="32"/>
      <c r="H238" s="32"/>
      <c r="I238" s="180"/>
      <c r="J238" s="32"/>
      <c r="K238" s="32"/>
      <c r="L238" s="33"/>
      <c r="M238" s="181"/>
      <c r="N238" s="182"/>
      <c r="O238" s="58"/>
      <c r="P238" s="58"/>
      <c r="Q238" s="58"/>
      <c r="R238" s="58"/>
      <c r="S238" s="58"/>
      <c r="T238" s="59"/>
      <c r="U238" s="32"/>
      <c r="V238" s="32"/>
      <c r="W238" s="32"/>
      <c r="X238" s="32"/>
      <c r="Y238" s="32"/>
      <c r="Z238" s="32"/>
      <c r="AA238" s="32"/>
      <c r="AB238" s="32"/>
      <c r="AC238" s="32"/>
      <c r="AD238" s="32"/>
      <c r="AE238" s="32"/>
      <c r="AT238" s="17" t="s">
        <v>201</v>
      </c>
      <c r="AU238" s="17" t="s">
        <v>85</v>
      </c>
    </row>
    <row r="239" spans="1:65" s="2" customFormat="1" ht="16.5" customHeight="1">
      <c r="A239" s="32"/>
      <c r="B239" s="148"/>
      <c r="C239" s="149" t="s">
        <v>352</v>
      </c>
      <c r="D239" s="149" t="s">
        <v>156</v>
      </c>
      <c r="E239" s="150" t="s">
        <v>353</v>
      </c>
      <c r="F239" s="151" t="s">
        <v>354</v>
      </c>
      <c r="G239" s="152" t="s">
        <v>283</v>
      </c>
      <c r="H239" s="153">
        <v>5</v>
      </c>
      <c r="I239" s="154"/>
      <c r="J239" s="155">
        <f>ROUND(I239*H239,2)</f>
        <v>0</v>
      </c>
      <c r="K239" s="151" t="s">
        <v>227</v>
      </c>
      <c r="L239" s="33"/>
      <c r="M239" s="156" t="s">
        <v>1</v>
      </c>
      <c r="N239" s="157" t="s">
        <v>40</v>
      </c>
      <c r="O239" s="58"/>
      <c r="P239" s="158">
        <f>O239*H239</f>
        <v>0</v>
      </c>
      <c r="Q239" s="158">
        <v>0</v>
      </c>
      <c r="R239" s="158">
        <f>Q239*H239</f>
        <v>0</v>
      </c>
      <c r="S239" s="158">
        <v>0</v>
      </c>
      <c r="T239" s="159">
        <f>S239*H239</f>
        <v>0</v>
      </c>
      <c r="U239" s="32"/>
      <c r="V239" s="32"/>
      <c r="W239" s="32"/>
      <c r="X239" s="32"/>
      <c r="Y239" s="32"/>
      <c r="Z239" s="32"/>
      <c r="AA239" s="32"/>
      <c r="AB239" s="32"/>
      <c r="AC239" s="32"/>
      <c r="AD239" s="32"/>
      <c r="AE239" s="32"/>
      <c r="AR239" s="160" t="s">
        <v>244</v>
      </c>
      <c r="AT239" s="160" t="s">
        <v>156</v>
      </c>
      <c r="AU239" s="160" t="s">
        <v>85</v>
      </c>
      <c r="AY239" s="17" t="s">
        <v>153</v>
      </c>
      <c r="BE239" s="161">
        <f>IF(N239="základní",J239,0)</f>
        <v>0</v>
      </c>
      <c r="BF239" s="161">
        <f>IF(N239="snížená",J239,0)</f>
        <v>0</v>
      </c>
      <c r="BG239" s="161">
        <f>IF(N239="zákl. přenesená",J239,0)</f>
        <v>0</v>
      </c>
      <c r="BH239" s="161">
        <f>IF(N239="sníž. přenesená",J239,0)</f>
        <v>0</v>
      </c>
      <c r="BI239" s="161">
        <f>IF(N239="nulová",J239,0)</f>
        <v>0</v>
      </c>
      <c r="BJ239" s="17" t="s">
        <v>83</v>
      </c>
      <c r="BK239" s="161">
        <f>ROUND(I239*H239,2)</f>
        <v>0</v>
      </c>
      <c r="BL239" s="17" t="s">
        <v>244</v>
      </c>
      <c r="BM239" s="160" t="s">
        <v>355</v>
      </c>
    </row>
    <row r="240" spans="1:47" s="2" customFormat="1" ht="39">
      <c r="A240" s="32"/>
      <c r="B240" s="33"/>
      <c r="C240" s="32"/>
      <c r="D240" s="163" t="s">
        <v>201</v>
      </c>
      <c r="E240" s="32"/>
      <c r="F240" s="179" t="s">
        <v>340</v>
      </c>
      <c r="G240" s="32"/>
      <c r="H240" s="32"/>
      <c r="I240" s="180"/>
      <c r="J240" s="32"/>
      <c r="K240" s="32"/>
      <c r="L240" s="33"/>
      <c r="M240" s="181"/>
      <c r="N240" s="182"/>
      <c r="O240" s="58"/>
      <c r="P240" s="58"/>
      <c r="Q240" s="58"/>
      <c r="R240" s="58"/>
      <c r="S240" s="58"/>
      <c r="T240" s="59"/>
      <c r="U240" s="32"/>
      <c r="V240" s="32"/>
      <c r="W240" s="32"/>
      <c r="X240" s="32"/>
      <c r="Y240" s="32"/>
      <c r="Z240" s="32"/>
      <c r="AA240" s="32"/>
      <c r="AB240" s="32"/>
      <c r="AC240" s="32"/>
      <c r="AD240" s="32"/>
      <c r="AE240" s="32"/>
      <c r="AT240" s="17" t="s">
        <v>201</v>
      </c>
      <c r="AU240" s="17" t="s">
        <v>85</v>
      </c>
    </row>
    <row r="241" spans="1:65" s="2" customFormat="1" ht="16.5" customHeight="1">
      <c r="A241" s="32"/>
      <c r="B241" s="148"/>
      <c r="C241" s="149" t="s">
        <v>356</v>
      </c>
      <c r="D241" s="149" t="s">
        <v>156</v>
      </c>
      <c r="E241" s="150" t="s">
        <v>357</v>
      </c>
      <c r="F241" s="151" t="s">
        <v>358</v>
      </c>
      <c r="G241" s="152" t="s">
        <v>283</v>
      </c>
      <c r="H241" s="153">
        <v>1</v>
      </c>
      <c r="I241" s="154"/>
      <c r="J241" s="155">
        <f>ROUND(I241*H241,2)</f>
        <v>0</v>
      </c>
      <c r="K241" s="151" t="s">
        <v>227</v>
      </c>
      <c r="L241" s="33"/>
      <c r="M241" s="156" t="s">
        <v>1</v>
      </c>
      <c r="N241" s="157" t="s">
        <v>40</v>
      </c>
      <c r="O241" s="58"/>
      <c r="P241" s="158">
        <f>O241*H241</f>
        <v>0</v>
      </c>
      <c r="Q241" s="158">
        <v>0</v>
      </c>
      <c r="R241" s="158">
        <f>Q241*H241</f>
        <v>0</v>
      </c>
      <c r="S241" s="158">
        <v>0</v>
      </c>
      <c r="T241" s="159">
        <f>S241*H241</f>
        <v>0</v>
      </c>
      <c r="U241" s="32"/>
      <c r="V241" s="32"/>
      <c r="W241" s="32"/>
      <c r="X241" s="32"/>
      <c r="Y241" s="32"/>
      <c r="Z241" s="32"/>
      <c r="AA241" s="32"/>
      <c r="AB241" s="32"/>
      <c r="AC241" s="32"/>
      <c r="AD241" s="32"/>
      <c r="AE241" s="32"/>
      <c r="AR241" s="160" t="s">
        <v>244</v>
      </c>
      <c r="AT241" s="160" t="s">
        <v>156</v>
      </c>
      <c r="AU241" s="160" t="s">
        <v>85</v>
      </c>
      <c r="AY241" s="17" t="s">
        <v>153</v>
      </c>
      <c r="BE241" s="161">
        <f>IF(N241="základní",J241,0)</f>
        <v>0</v>
      </c>
      <c r="BF241" s="161">
        <f>IF(N241="snížená",J241,0)</f>
        <v>0</v>
      </c>
      <c r="BG241" s="161">
        <f>IF(N241="zákl. přenesená",J241,0)</f>
        <v>0</v>
      </c>
      <c r="BH241" s="161">
        <f>IF(N241="sníž. přenesená",J241,0)</f>
        <v>0</v>
      </c>
      <c r="BI241" s="161">
        <f>IF(N241="nulová",J241,0)</f>
        <v>0</v>
      </c>
      <c r="BJ241" s="17" t="s">
        <v>83</v>
      </c>
      <c r="BK241" s="161">
        <f>ROUND(I241*H241,2)</f>
        <v>0</v>
      </c>
      <c r="BL241" s="17" t="s">
        <v>244</v>
      </c>
      <c r="BM241" s="160" t="s">
        <v>359</v>
      </c>
    </row>
    <row r="242" spans="1:47" s="2" customFormat="1" ht="39">
      <c r="A242" s="32"/>
      <c r="B242" s="33"/>
      <c r="C242" s="32"/>
      <c r="D242" s="163" t="s">
        <v>201</v>
      </c>
      <c r="E242" s="32"/>
      <c r="F242" s="179" t="s">
        <v>340</v>
      </c>
      <c r="G242" s="32"/>
      <c r="H242" s="32"/>
      <c r="I242" s="180"/>
      <c r="J242" s="32"/>
      <c r="K242" s="32"/>
      <c r="L242" s="33"/>
      <c r="M242" s="181"/>
      <c r="N242" s="182"/>
      <c r="O242" s="58"/>
      <c r="P242" s="58"/>
      <c r="Q242" s="58"/>
      <c r="R242" s="58"/>
      <c r="S242" s="58"/>
      <c r="T242" s="59"/>
      <c r="U242" s="32"/>
      <c r="V242" s="32"/>
      <c r="W242" s="32"/>
      <c r="X242" s="32"/>
      <c r="Y242" s="32"/>
      <c r="Z242" s="32"/>
      <c r="AA242" s="32"/>
      <c r="AB242" s="32"/>
      <c r="AC242" s="32"/>
      <c r="AD242" s="32"/>
      <c r="AE242" s="32"/>
      <c r="AT242" s="17" t="s">
        <v>201</v>
      </c>
      <c r="AU242" s="17" t="s">
        <v>85</v>
      </c>
    </row>
    <row r="243" spans="1:65" s="2" customFormat="1" ht="16.5" customHeight="1">
      <c r="A243" s="32"/>
      <c r="B243" s="148"/>
      <c r="C243" s="149" t="s">
        <v>360</v>
      </c>
      <c r="D243" s="149" t="s">
        <v>156</v>
      </c>
      <c r="E243" s="150" t="s">
        <v>361</v>
      </c>
      <c r="F243" s="151" t="s">
        <v>362</v>
      </c>
      <c r="G243" s="152" t="s">
        <v>363</v>
      </c>
      <c r="H243" s="190"/>
      <c r="I243" s="154"/>
      <c r="J243" s="155">
        <f>ROUND(I243*H243,2)</f>
        <v>0</v>
      </c>
      <c r="K243" s="151" t="s">
        <v>160</v>
      </c>
      <c r="L243" s="33"/>
      <c r="M243" s="156" t="s">
        <v>1</v>
      </c>
      <c r="N243" s="157" t="s">
        <v>40</v>
      </c>
      <c r="O243" s="58"/>
      <c r="P243" s="158">
        <f>O243*H243</f>
        <v>0</v>
      </c>
      <c r="Q243" s="158">
        <v>0</v>
      </c>
      <c r="R243" s="158">
        <f>Q243*H243</f>
        <v>0</v>
      </c>
      <c r="S243" s="158">
        <v>0</v>
      </c>
      <c r="T243" s="159">
        <f>S243*H243</f>
        <v>0</v>
      </c>
      <c r="U243" s="32"/>
      <c r="V243" s="32"/>
      <c r="W243" s="32"/>
      <c r="X243" s="32"/>
      <c r="Y243" s="32"/>
      <c r="Z243" s="32"/>
      <c r="AA243" s="32"/>
      <c r="AB243" s="32"/>
      <c r="AC243" s="32"/>
      <c r="AD243" s="32"/>
      <c r="AE243" s="32"/>
      <c r="AR243" s="160" t="s">
        <v>244</v>
      </c>
      <c r="AT243" s="160" t="s">
        <v>156</v>
      </c>
      <c r="AU243" s="160" t="s">
        <v>85</v>
      </c>
      <c r="AY243" s="17" t="s">
        <v>153</v>
      </c>
      <c r="BE243" s="161">
        <f>IF(N243="základní",J243,0)</f>
        <v>0</v>
      </c>
      <c r="BF243" s="161">
        <f>IF(N243="snížená",J243,0)</f>
        <v>0</v>
      </c>
      <c r="BG243" s="161">
        <f>IF(N243="zákl. přenesená",J243,0)</f>
        <v>0</v>
      </c>
      <c r="BH243" s="161">
        <f>IF(N243="sníž. přenesená",J243,0)</f>
        <v>0</v>
      </c>
      <c r="BI243" s="161">
        <f>IF(N243="nulová",J243,0)</f>
        <v>0</v>
      </c>
      <c r="BJ243" s="17" t="s">
        <v>83</v>
      </c>
      <c r="BK243" s="161">
        <f>ROUND(I243*H243,2)</f>
        <v>0</v>
      </c>
      <c r="BL243" s="17" t="s">
        <v>244</v>
      </c>
      <c r="BM243" s="160" t="s">
        <v>364</v>
      </c>
    </row>
    <row r="244" spans="2:63" s="12" customFormat="1" ht="22.9" customHeight="1">
      <c r="B244" s="135"/>
      <c r="D244" s="136" t="s">
        <v>74</v>
      </c>
      <c r="E244" s="146" t="s">
        <v>365</v>
      </c>
      <c r="F244" s="146" t="s">
        <v>366</v>
      </c>
      <c r="I244" s="138"/>
      <c r="J244" s="147">
        <f>BK244</f>
        <v>0</v>
      </c>
      <c r="L244" s="135"/>
      <c r="M244" s="140"/>
      <c r="N244" s="141"/>
      <c r="O244" s="141"/>
      <c r="P244" s="142">
        <f>SUM(P245:P260)</f>
        <v>0</v>
      </c>
      <c r="Q244" s="141"/>
      <c r="R244" s="142">
        <f>SUM(R245:R260)</f>
        <v>0.15468600000000002</v>
      </c>
      <c r="S244" s="141"/>
      <c r="T244" s="143">
        <f>SUM(T245:T260)</f>
        <v>0</v>
      </c>
      <c r="AR244" s="136" t="s">
        <v>85</v>
      </c>
      <c r="AT244" s="144" t="s">
        <v>74</v>
      </c>
      <c r="AU244" s="144" t="s">
        <v>83</v>
      </c>
      <c r="AY244" s="136" t="s">
        <v>153</v>
      </c>
      <c r="BK244" s="145">
        <f>SUM(BK245:BK260)</f>
        <v>0</v>
      </c>
    </row>
    <row r="245" spans="1:65" s="2" customFormat="1" ht="16.5" customHeight="1">
      <c r="A245" s="32"/>
      <c r="B245" s="148"/>
      <c r="C245" s="149" t="s">
        <v>367</v>
      </c>
      <c r="D245" s="149" t="s">
        <v>156</v>
      </c>
      <c r="E245" s="150" t="s">
        <v>368</v>
      </c>
      <c r="F245" s="151" t="s">
        <v>369</v>
      </c>
      <c r="G245" s="152" t="s">
        <v>159</v>
      </c>
      <c r="H245" s="153">
        <v>4.2</v>
      </c>
      <c r="I245" s="154"/>
      <c r="J245" s="155">
        <f>ROUND(I245*H245,2)</f>
        <v>0</v>
      </c>
      <c r="K245" s="151" t="s">
        <v>160</v>
      </c>
      <c r="L245" s="33"/>
      <c r="M245" s="156" t="s">
        <v>1</v>
      </c>
      <c r="N245" s="157" t="s">
        <v>40</v>
      </c>
      <c r="O245" s="58"/>
      <c r="P245" s="158">
        <f>O245*H245</f>
        <v>0</v>
      </c>
      <c r="Q245" s="158">
        <v>0</v>
      </c>
      <c r="R245" s="158">
        <f>Q245*H245</f>
        <v>0</v>
      </c>
      <c r="S245" s="158">
        <v>0</v>
      </c>
      <c r="T245" s="159">
        <f>S245*H245</f>
        <v>0</v>
      </c>
      <c r="U245" s="32"/>
      <c r="V245" s="32"/>
      <c r="W245" s="32"/>
      <c r="X245" s="32"/>
      <c r="Y245" s="32"/>
      <c r="Z245" s="32"/>
      <c r="AA245" s="32"/>
      <c r="AB245" s="32"/>
      <c r="AC245" s="32"/>
      <c r="AD245" s="32"/>
      <c r="AE245" s="32"/>
      <c r="AR245" s="160" t="s">
        <v>244</v>
      </c>
      <c r="AT245" s="160" t="s">
        <v>156</v>
      </c>
      <c r="AU245" s="160" t="s">
        <v>85</v>
      </c>
      <c r="AY245" s="17" t="s">
        <v>153</v>
      </c>
      <c r="BE245" s="161">
        <f>IF(N245="základní",J245,0)</f>
        <v>0</v>
      </c>
      <c r="BF245" s="161">
        <f>IF(N245="snížená",J245,0)</f>
        <v>0</v>
      </c>
      <c r="BG245" s="161">
        <f>IF(N245="zákl. přenesená",J245,0)</f>
        <v>0</v>
      </c>
      <c r="BH245" s="161">
        <f>IF(N245="sníž. přenesená",J245,0)</f>
        <v>0</v>
      </c>
      <c r="BI245" s="161">
        <f>IF(N245="nulová",J245,0)</f>
        <v>0</v>
      </c>
      <c r="BJ245" s="17" t="s">
        <v>83</v>
      </c>
      <c r="BK245" s="161">
        <f>ROUND(I245*H245,2)</f>
        <v>0</v>
      </c>
      <c r="BL245" s="17" t="s">
        <v>244</v>
      </c>
      <c r="BM245" s="160" t="s">
        <v>370</v>
      </c>
    </row>
    <row r="246" spans="1:65" s="2" customFormat="1" ht="16.5" customHeight="1">
      <c r="A246" s="32"/>
      <c r="B246" s="148"/>
      <c r="C246" s="149" t="s">
        <v>371</v>
      </c>
      <c r="D246" s="149" t="s">
        <v>156</v>
      </c>
      <c r="E246" s="150" t="s">
        <v>372</v>
      </c>
      <c r="F246" s="151" t="s">
        <v>373</v>
      </c>
      <c r="G246" s="152" t="s">
        <v>159</v>
      </c>
      <c r="H246" s="153">
        <v>4.2</v>
      </c>
      <c r="I246" s="154"/>
      <c r="J246" s="155">
        <f>ROUND(I246*H246,2)</f>
        <v>0</v>
      </c>
      <c r="K246" s="151" t="s">
        <v>160</v>
      </c>
      <c r="L246" s="33"/>
      <c r="M246" s="156" t="s">
        <v>1</v>
      </c>
      <c r="N246" s="157" t="s">
        <v>40</v>
      </c>
      <c r="O246" s="58"/>
      <c r="P246" s="158">
        <f>O246*H246</f>
        <v>0</v>
      </c>
      <c r="Q246" s="158">
        <v>0.0003</v>
      </c>
      <c r="R246" s="158">
        <f>Q246*H246</f>
        <v>0.0012599999999999998</v>
      </c>
      <c r="S246" s="158">
        <v>0</v>
      </c>
      <c r="T246" s="159">
        <f>S246*H246</f>
        <v>0</v>
      </c>
      <c r="U246" s="32"/>
      <c r="V246" s="32"/>
      <c r="W246" s="32"/>
      <c r="X246" s="32"/>
      <c r="Y246" s="32"/>
      <c r="Z246" s="32"/>
      <c r="AA246" s="32"/>
      <c r="AB246" s="32"/>
      <c r="AC246" s="32"/>
      <c r="AD246" s="32"/>
      <c r="AE246" s="32"/>
      <c r="AR246" s="160" t="s">
        <v>244</v>
      </c>
      <c r="AT246" s="160" t="s">
        <v>156</v>
      </c>
      <c r="AU246" s="160" t="s">
        <v>85</v>
      </c>
      <c r="AY246" s="17" t="s">
        <v>153</v>
      </c>
      <c r="BE246" s="161">
        <f>IF(N246="základní",J246,0)</f>
        <v>0</v>
      </c>
      <c r="BF246" s="161">
        <f>IF(N246="snížená",J246,0)</f>
        <v>0</v>
      </c>
      <c r="BG246" s="161">
        <f>IF(N246="zákl. přenesená",J246,0)</f>
        <v>0</v>
      </c>
      <c r="BH246" s="161">
        <f>IF(N246="sníž. přenesená",J246,0)</f>
        <v>0</v>
      </c>
      <c r="BI246" s="161">
        <f>IF(N246="nulová",J246,0)</f>
        <v>0</v>
      </c>
      <c r="BJ246" s="17" t="s">
        <v>83</v>
      </c>
      <c r="BK246" s="161">
        <f>ROUND(I246*H246,2)</f>
        <v>0</v>
      </c>
      <c r="BL246" s="17" t="s">
        <v>244</v>
      </c>
      <c r="BM246" s="160" t="s">
        <v>374</v>
      </c>
    </row>
    <row r="247" spans="1:65" s="2" customFormat="1" ht="16.5" customHeight="1">
      <c r="A247" s="32"/>
      <c r="B247" s="148"/>
      <c r="C247" s="149" t="s">
        <v>375</v>
      </c>
      <c r="D247" s="149" t="s">
        <v>156</v>
      </c>
      <c r="E247" s="150" t="s">
        <v>376</v>
      </c>
      <c r="F247" s="151" t="s">
        <v>377</v>
      </c>
      <c r="G247" s="152" t="s">
        <v>159</v>
      </c>
      <c r="H247" s="153">
        <v>4.2</v>
      </c>
      <c r="I247" s="154"/>
      <c r="J247" s="155">
        <f>ROUND(I247*H247,2)</f>
        <v>0</v>
      </c>
      <c r="K247" s="151" t="s">
        <v>160</v>
      </c>
      <c r="L247" s="33"/>
      <c r="M247" s="156" t="s">
        <v>1</v>
      </c>
      <c r="N247" s="157" t="s">
        <v>40</v>
      </c>
      <c r="O247" s="58"/>
      <c r="P247" s="158">
        <f>O247*H247</f>
        <v>0</v>
      </c>
      <c r="Q247" s="158">
        <v>0.00758</v>
      </c>
      <c r="R247" s="158">
        <f>Q247*H247</f>
        <v>0.031836</v>
      </c>
      <c r="S247" s="158">
        <v>0</v>
      </c>
      <c r="T247" s="159">
        <f>S247*H247</f>
        <v>0</v>
      </c>
      <c r="U247" s="32"/>
      <c r="V247" s="32"/>
      <c r="W247" s="32"/>
      <c r="X247" s="32"/>
      <c r="Y247" s="32"/>
      <c r="Z247" s="32"/>
      <c r="AA247" s="32"/>
      <c r="AB247" s="32"/>
      <c r="AC247" s="32"/>
      <c r="AD247" s="32"/>
      <c r="AE247" s="32"/>
      <c r="AR247" s="160" t="s">
        <v>244</v>
      </c>
      <c r="AT247" s="160" t="s">
        <v>156</v>
      </c>
      <c r="AU247" s="160" t="s">
        <v>85</v>
      </c>
      <c r="AY247" s="17" t="s">
        <v>153</v>
      </c>
      <c r="BE247" s="161">
        <f>IF(N247="základní",J247,0)</f>
        <v>0</v>
      </c>
      <c r="BF247" s="161">
        <f>IF(N247="snížená",J247,0)</f>
        <v>0</v>
      </c>
      <c r="BG247" s="161">
        <f>IF(N247="zákl. přenesená",J247,0)</f>
        <v>0</v>
      </c>
      <c r="BH247" s="161">
        <f>IF(N247="sníž. přenesená",J247,0)</f>
        <v>0</v>
      </c>
      <c r="BI247" s="161">
        <f>IF(N247="nulová",J247,0)</f>
        <v>0</v>
      </c>
      <c r="BJ247" s="17" t="s">
        <v>83</v>
      </c>
      <c r="BK247" s="161">
        <f>ROUND(I247*H247,2)</f>
        <v>0</v>
      </c>
      <c r="BL247" s="17" t="s">
        <v>244</v>
      </c>
      <c r="BM247" s="160" t="s">
        <v>378</v>
      </c>
    </row>
    <row r="248" spans="1:65" s="2" customFormat="1" ht="24.2" customHeight="1">
      <c r="A248" s="32"/>
      <c r="B248" s="148"/>
      <c r="C248" s="149" t="s">
        <v>379</v>
      </c>
      <c r="D248" s="149" t="s">
        <v>156</v>
      </c>
      <c r="E248" s="150" t="s">
        <v>380</v>
      </c>
      <c r="F248" s="151" t="s">
        <v>381</v>
      </c>
      <c r="G248" s="152" t="s">
        <v>159</v>
      </c>
      <c r="H248" s="153">
        <v>4.2</v>
      </c>
      <c r="I248" s="154"/>
      <c r="J248" s="155">
        <f>ROUND(I248*H248,2)</f>
        <v>0</v>
      </c>
      <c r="K248" s="151" t="s">
        <v>160</v>
      </c>
      <c r="L248" s="33"/>
      <c r="M248" s="156" t="s">
        <v>1</v>
      </c>
      <c r="N248" s="157" t="s">
        <v>40</v>
      </c>
      <c r="O248" s="58"/>
      <c r="P248" s="158">
        <f>O248*H248</f>
        <v>0</v>
      </c>
      <c r="Q248" s="158">
        <v>0.00537</v>
      </c>
      <c r="R248" s="158">
        <f>Q248*H248</f>
        <v>0.022554</v>
      </c>
      <c r="S248" s="158">
        <v>0</v>
      </c>
      <c r="T248" s="159">
        <f>S248*H248</f>
        <v>0</v>
      </c>
      <c r="U248" s="32"/>
      <c r="V248" s="32"/>
      <c r="W248" s="32"/>
      <c r="X248" s="32"/>
      <c r="Y248" s="32"/>
      <c r="Z248" s="32"/>
      <c r="AA248" s="32"/>
      <c r="AB248" s="32"/>
      <c r="AC248" s="32"/>
      <c r="AD248" s="32"/>
      <c r="AE248" s="32"/>
      <c r="AR248" s="160" t="s">
        <v>244</v>
      </c>
      <c r="AT248" s="160" t="s">
        <v>156</v>
      </c>
      <c r="AU248" s="160" t="s">
        <v>85</v>
      </c>
      <c r="AY248" s="17" t="s">
        <v>153</v>
      </c>
      <c r="BE248" s="161">
        <f>IF(N248="základní",J248,0)</f>
        <v>0</v>
      </c>
      <c r="BF248" s="161">
        <f>IF(N248="snížená",J248,0)</f>
        <v>0</v>
      </c>
      <c r="BG248" s="161">
        <f>IF(N248="zákl. přenesená",J248,0)</f>
        <v>0</v>
      </c>
      <c r="BH248" s="161">
        <f>IF(N248="sníž. přenesená",J248,0)</f>
        <v>0</v>
      </c>
      <c r="BI248" s="161">
        <f>IF(N248="nulová",J248,0)</f>
        <v>0</v>
      </c>
      <c r="BJ248" s="17" t="s">
        <v>83</v>
      </c>
      <c r="BK248" s="161">
        <f>ROUND(I248*H248,2)</f>
        <v>0</v>
      </c>
      <c r="BL248" s="17" t="s">
        <v>244</v>
      </c>
      <c r="BM248" s="160" t="s">
        <v>382</v>
      </c>
    </row>
    <row r="249" spans="1:47" s="2" customFormat="1" ht="29.25">
      <c r="A249" s="32"/>
      <c r="B249" s="33"/>
      <c r="C249" s="32"/>
      <c r="D249" s="163" t="s">
        <v>201</v>
      </c>
      <c r="E249" s="32"/>
      <c r="F249" s="179" t="s">
        <v>383</v>
      </c>
      <c r="G249" s="32"/>
      <c r="H249" s="32"/>
      <c r="I249" s="180"/>
      <c r="J249" s="32"/>
      <c r="K249" s="32"/>
      <c r="L249" s="33"/>
      <c r="M249" s="181"/>
      <c r="N249" s="182"/>
      <c r="O249" s="58"/>
      <c r="P249" s="58"/>
      <c r="Q249" s="58"/>
      <c r="R249" s="58"/>
      <c r="S249" s="58"/>
      <c r="T249" s="59"/>
      <c r="U249" s="32"/>
      <c r="V249" s="32"/>
      <c r="W249" s="32"/>
      <c r="X249" s="32"/>
      <c r="Y249" s="32"/>
      <c r="Z249" s="32"/>
      <c r="AA249" s="32"/>
      <c r="AB249" s="32"/>
      <c r="AC249" s="32"/>
      <c r="AD249" s="32"/>
      <c r="AE249" s="32"/>
      <c r="AT249" s="17" t="s">
        <v>201</v>
      </c>
      <c r="AU249" s="17" t="s">
        <v>85</v>
      </c>
    </row>
    <row r="250" spans="2:51" s="13" customFormat="1" ht="12">
      <c r="B250" s="162"/>
      <c r="D250" s="163" t="s">
        <v>170</v>
      </c>
      <c r="E250" s="164" t="s">
        <v>1</v>
      </c>
      <c r="F250" s="165" t="s">
        <v>384</v>
      </c>
      <c r="H250" s="166">
        <v>2</v>
      </c>
      <c r="I250" s="167"/>
      <c r="L250" s="162"/>
      <c r="M250" s="168"/>
      <c r="N250" s="169"/>
      <c r="O250" s="169"/>
      <c r="P250" s="169"/>
      <c r="Q250" s="169"/>
      <c r="R250" s="169"/>
      <c r="S250" s="169"/>
      <c r="T250" s="170"/>
      <c r="AT250" s="164" t="s">
        <v>170</v>
      </c>
      <c r="AU250" s="164" t="s">
        <v>85</v>
      </c>
      <c r="AV250" s="13" t="s">
        <v>85</v>
      </c>
      <c r="AW250" s="13" t="s">
        <v>32</v>
      </c>
      <c r="AX250" s="13" t="s">
        <v>75</v>
      </c>
      <c r="AY250" s="164" t="s">
        <v>153</v>
      </c>
    </row>
    <row r="251" spans="2:51" s="13" customFormat="1" ht="12">
      <c r="B251" s="162"/>
      <c r="D251" s="163" t="s">
        <v>170</v>
      </c>
      <c r="E251" s="164" t="s">
        <v>1</v>
      </c>
      <c r="F251" s="165" t="s">
        <v>172</v>
      </c>
      <c r="H251" s="166">
        <v>2.2</v>
      </c>
      <c r="I251" s="167"/>
      <c r="L251" s="162"/>
      <c r="M251" s="168"/>
      <c r="N251" s="169"/>
      <c r="O251" s="169"/>
      <c r="P251" s="169"/>
      <c r="Q251" s="169"/>
      <c r="R251" s="169"/>
      <c r="S251" s="169"/>
      <c r="T251" s="170"/>
      <c r="AT251" s="164" t="s">
        <v>170</v>
      </c>
      <c r="AU251" s="164" t="s">
        <v>85</v>
      </c>
      <c r="AV251" s="13" t="s">
        <v>85</v>
      </c>
      <c r="AW251" s="13" t="s">
        <v>32</v>
      </c>
      <c r="AX251" s="13" t="s">
        <v>75</v>
      </c>
      <c r="AY251" s="164" t="s">
        <v>153</v>
      </c>
    </row>
    <row r="252" spans="2:51" s="14" customFormat="1" ht="12">
      <c r="B252" s="171"/>
      <c r="D252" s="163" t="s">
        <v>170</v>
      </c>
      <c r="E252" s="172" t="s">
        <v>1</v>
      </c>
      <c r="F252" s="173" t="s">
        <v>173</v>
      </c>
      <c r="H252" s="174">
        <v>4.2</v>
      </c>
      <c r="I252" s="175"/>
      <c r="L252" s="171"/>
      <c r="M252" s="176"/>
      <c r="N252" s="177"/>
      <c r="O252" s="177"/>
      <c r="P252" s="177"/>
      <c r="Q252" s="177"/>
      <c r="R252" s="177"/>
      <c r="S252" s="177"/>
      <c r="T252" s="178"/>
      <c r="AT252" s="172" t="s">
        <v>170</v>
      </c>
      <c r="AU252" s="172" t="s">
        <v>85</v>
      </c>
      <c r="AV252" s="14" t="s">
        <v>161</v>
      </c>
      <c r="AW252" s="14" t="s">
        <v>32</v>
      </c>
      <c r="AX252" s="14" t="s">
        <v>83</v>
      </c>
      <c r="AY252" s="172" t="s">
        <v>153</v>
      </c>
    </row>
    <row r="253" spans="1:65" s="2" customFormat="1" ht="16.5" customHeight="1">
      <c r="A253" s="32"/>
      <c r="B253" s="148"/>
      <c r="C253" s="191" t="s">
        <v>385</v>
      </c>
      <c r="D253" s="191" t="s">
        <v>386</v>
      </c>
      <c r="E253" s="192" t="s">
        <v>387</v>
      </c>
      <c r="F253" s="193" t="s">
        <v>388</v>
      </c>
      <c r="G253" s="194" t="s">
        <v>159</v>
      </c>
      <c r="H253" s="195">
        <v>4.83</v>
      </c>
      <c r="I253" s="196"/>
      <c r="J253" s="197">
        <f>ROUND(I253*H253,2)</f>
        <v>0</v>
      </c>
      <c r="K253" s="193" t="s">
        <v>227</v>
      </c>
      <c r="L253" s="198"/>
      <c r="M253" s="199" t="s">
        <v>1</v>
      </c>
      <c r="N253" s="200" t="s">
        <v>40</v>
      </c>
      <c r="O253" s="58"/>
      <c r="P253" s="158">
        <f>O253*H253</f>
        <v>0</v>
      </c>
      <c r="Q253" s="158">
        <v>0.0192</v>
      </c>
      <c r="R253" s="158">
        <f>Q253*H253</f>
        <v>0.092736</v>
      </c>
      <c r="S253" s="158">
        <v>0</v>
      </c>
      <c r="T253" s="159">
        <f>S253*H253</f>
        <v>0</v>
      </c>
      <c r="U253" s="32"/>
      <c r="V253" s="32"/>
      <c r="W253" s="32"/>
      <c r="X253" s="32"/>
      <c r="Y253" s="32"/>
      <c r="Z253" s="32"/>
      <c r="AA253" s="32"/>
      <c r="AB253" s="32"/>
      <c r="AC253" s="32"/>
      <c r="AD253" s="32"/>
      <c r="AE253" s="32"/>
      <c r="AR253" s="160" t="s">
        <v>330</v>
      </c>
      <c r="AT253" s="160" t="s">
        <v>386</v>
      </c>
      <c r="AU253" s="160" t="s">
        <v>85</v>
      </c>
      <c r="AY253" s="17" t="s">
        <v>153</v>
      </c>
      <c r="BE253" s="161">
        <f>IF(N253="základní",J253,0)</f>
        <v>0</v>
      </c>
      <c r="BF253" s="161">
        <f>IF(N253="snížená",J253,0)</f>
        <v>0</v>
      </c>
      <c r="BG253" s="161">
        <f>IF(N253="zákl. přenesená",J253,0)</f>
        <v>0</v>
      </c>
      <c r="BH253" s="161">
        <f>IF(N253="sníž. přenesená",J253,0)</f>
        <v>0</v>
      </c>
      <c r="BI253" s="161">
        <f>IF(N253="nulová",J253,0)</f>
        <v>0</v>
      </c>
      <c r="BJ253" s="17" t="s">
        <v>83</v>
      </c>
      <c r="BK253" s="161">
        <f>ROUND(I253*H253,2)</f>
        <v>0</v>
      </c>
      <c r="BL253" s="17" t="s">
        <v>244</v>
      </c>
      <c r="BM253" s="160" t="s">
        <v>389</v>
      </c>
    </row>
    <row r="254" spans="1:47" s="2" customFormat="1" ht="68.25">
      <c r="A254" s="32"/>
      <c r="B254" s="33"/>
      <c r="C254" s="32"/>
      <c r="D254" s="163" t="s">
        <v>201</v>
      </c>
      <c r="E254" s="32"/>
      <c r="F254" s="179" t="s">
        <v>390</v>
      </c>
      <c r="G254" s="32"/>
      <c r="H254" s="32"/>
      <c r="I254" s="180"/>
      <c r="J254" s="32"/>
      <c r="K254" s="32"/>
      <c r="L254" s="33"/>
      <c r="M254" s="181"/>
      <c r="N254" s="182"/>
      <c r="O254" s="58"/>
      <c r="P254" s="58"/>
      <c r="Q254" s="58"/>
      <c r="R254" s="58"/>
      <c r="S254" s="58"/>
      <c r="T254" s="59"/>
      <c r="U254" s="32"/>
      <c r="V254" s="32"/>
      <c r="W254" s="32"/>
      <c r="X254" s="32"/>
      <c r="Y254" s="32"/>
      <c r="Z254" s="32"/>
      <c r="AA254" s="32"/>
      <c r="AB254" s="32"/>
      <c r="AC254" s="32"/>
      <c r="AD254" s="32"/>
      <c r="AE254" s="32"/>
      <c r="AT254" s="17" t="s">
        <v>201</v>
      </c>
      <c r="AU254" s="17" t="s">
        <v>85</v>
      </c>
    </row>
    <row r="255" spans="2:51" s="13" customFormat="1" ht="12">
      <c r="B255" s="162"/>
      <c r="D255" s="163" t="s">
        <v>170</v>
      </c>
      <c r="F255" s="165" t="s">
        <v>391</v>
      </c>
      <c r="H255" s="166">
        <v>4.83</v>
      </c>
      <c r="I255" s="167"/>
      <c r="L255" s="162"/>
      <c r="M255" s="168"/>
      <c r="N255" s="169"/>
      <c r="O255" s="169"/>
      <c r="P255" s="169"/>
      <c r="Q255" s="169"/>
      <c r="R255" s="169"/>
      <c r="S255" s="169"/>
      <c r="T255" s="170"/>
      <c r="AT255" s="164" t="s">
        <v>170</v>
      </c>
      <c r="AU255" s="164" t="s">
        <v>85</v>
      </c>
      <c r="AV255" s="13" t="s">
        <v>85</v>
      </c>
      <c r="AW255" s="13" t="s">
        <v>3</v>
      </c>
      <c r="AX255" s="13" t="s">
        <v>83</v>
      </c>
      <c r="AY255" s="164" t="s">
        <v>153</v>
      </c>
    </row>
    <row r="256" spans="1:65" s="2" customFormat="1" ht="16.5" customHeight="1">
      <c r="A256" s="32"/>
      <c r="B256" s="148"/>
      <c r="C256" s="149" t="s">
        <v>392</v>
      </c>
      <c r="D256" s="149" t="s">
        <v>156</v>
      </c>
      <c r="E256" s="150" t="s">
        <v>393</v>
      </c>
      <c r="F256" s="151" t="s">
        <v>394</v>
      </c>
      <c r="G256" s="152" t="s">
        <v>159</v>
      </c>
      <c r="H256" s="153">
        <v>4.2</v>
      </c>
      <c r="I256" s="154"/>
      <c r="J256" s="155">
        <f>ROUND(I256*H256,2)</f>
        <v>0</v>
      </c>
      <c r="K256" s="151" t="s">
        <v>227</v>
      </c>
      <c r="L256" s="33"/>
      <c r="M256" s="156" t="s">
        <v>1</v>
      </c>
      <c r="N256" s="157" t="s">
        <v>40</v>
      </c>
      <c r="O256" s="58"/>
      <c r="P256" s="158">
        <f>O256*H256</f>
        <v>0</v>
      </c>
      <c r="Q256" s="158">
        <v>0</v>
      </c>
      <c r="R256" s="158">
        <f>Q256*H256</f>
        <v>0</v>
      </c>
      <c r="S256" s="158">
        <v>0</v>
      </c>
      <c r="T256" s="159">
        <f>S256*H256</f>
        <v>0</v>
      </c>
      <c r="U256" s="32"/>
      <c r="V256" s="32"/>
      <c r="W256" s="32"/>
      <c r="X256" s="32"/>
      <c r="Y256" s="32"/>
      <c r="Z256" s="32"/>
      <c r="AA256" s="32"/>
      <c r="AB256" s="32"/>
      <c r="AC256" s="32"/>
      <c r="AD256" s="32"/>
      <c r="AE256" s="32"/>
      <c r="AR256" s="160" t="s">
        <v>244</v>
      </c>
      <c r="AT256" s="160" t="s">
        <v>156</v>
      </c>
      <c r="AU256" s="160" t="s">
        <v>85</v>
      </c>
      <c r="AY256" s="17" t="s">
        <v>153</v>
      </c>
      <c r="BE256" s="161">
        <f>IF(N256="základní",J256,0)</f>
        <v>0</v>
      </c>
      <c r="BF256" s="161">
        <f>IF(N256="snížená",J256,0)</f>
        <v>0</v>
      </c>
      <c r="BG256" s="161">
        <f>IF(N256="zákl. přenesená",J256,0)</f>
        <v>0</v>
      </c>
      <c r="BH256" s="161">
        <f>IF(N256="sníž. přenesená",J256,0)</f>
        <v>0</v>
      </c>
      <c r="BI256" s="161">
        <f>IF(N256="nulová",J256,0)</f>
        <v>0</v>
      </c>
      <c r="BJ256" s="17" t="s">
        <v>83</v>
      </c>
      <c r="BK256" s="161">
        <f>ROUND(I256*H256,2)</f>
        <v>0</v>
      </c>
      <c r="BL256" s="17" t="s">
        <v>244</v>
      </c>
      <c r="BM256" s="160" t="s">
        <v>395</v>
      </c>
    </row>
    <row r="257" spans="1:47" s="2" customFormat="1" ht="39">
      <c r="A257" s="32"/>
      <c r="B257" s="33"/>
      <c r="C257" s="32"/>
      <c r="D257" s="163" t="s">
        <v>201</v>
      </c>
      <c r="E257" s="32"/>
      <c r="F257" s="179" t="s">
        <v>396</v>
      </c>
      <c r="G257" s="32"/>
      <c r="H257" s="32"/>
      <c r="I257" s="180"/>
      <c r="J257" s="32"/>
      <c r="K257" s="32"/>
      <c r="L257" s="33"/>
      <c r="M257" s="181"/>
      <c r="N257" s="182"/>
      <c r="O257" s="58"/>
      <c r="P257" s="58"/>
      <c r="Q257" s="58"/>
      <c r="R257" s="58"/>
      <c r="S257" s="58"/>
      <c r="T257" s="59"/>
      <c r="U257" s="32"/>
      <c r="V257" s="32"/>
      <c r="W257" s="32"/>
      <c r="X257" s="32"/>
      <c r="Y257" s="32"/>
      <c r="Z257" s="32"/>
      <c r="AA257" s="32"/>
      <c r="AB257" s="32"/>
      <c r="AC257" s="32"/>
      <c r="AD257" s="32"/>
      <c r="AE257" s="32"/>
      <c r="AT257" s="17" t="s">
        <v>201</v>
      </c>
      <c r="AU257" s="17" t="s">
        <v>85</v>
      </c>
    </row>
    <row r="258" spans="1:65" s="2" customFormat="1" ht="16.5" customHeight="1">
      <c r="A258" s="32"/>
      <c r="B258" s="148"/>
      <c r="C258" s="149" t="s">
        <v>397</v>
      </c>
      <c r="D258" s="149" t="s">
        <v>156</v>
      </c>
      <c r="E258" s="150" t="s">
        <v>398</v>
      </c>
      <c r="F258" s="151" t="s">
        <v>399</v>
      </c>
      <c r="G258" s="152" t="s">
        <v>159</v>
      </c>
      <c r="H258" s="153">
        <v>4.2</v>
      </c>
      <c r="I258" s="154"/>
      <c r="J258" s="155">
        <f>ROUND(I258*H258,2)</f>
        <v>0</v>
      </c>
      <c r="K258" s="151" t="s">
        <v>227</v>
      </c>
      <c r="L258" s="33"/>
      <c r="M258" s="156" t="s">
        <v>1</v>
      </c>
      <c r="N258" s="157" t="s">
        <v>40</v>
      </c>
      <c r="O258" s="58"/>
      <c r="P258" s="158">
        <f>O258*H258</f>
        <v>0</v>
      </c>
      <c r="Q258" s="158">
        <v>0.0015</v>
      </c>
      <c r="R258" s="158">
        <f>Q258*H258</f>
        <v>0.0063</v>
      </c>
      <c r="S258" s="158">
        <v>0</v>
      </c>
      <c r="T258" s="159">
        <f>S258*H258</f>
        <v>0</v>
      </c>
      <c r="U258" s="32"/>
      <c r="V258" s="32"/>
      <c r="W258" s="32"/>
      <c r="X258" s="32"/>
      <c r="Y258" s="32"/>
      <c r="Z258" s="32"/>
      <c r="AA258" s="32"/>
      <c r="AB258" s="32"/>
      <c r="AC258" s="32"/>
      <c r="AD258" s="32"/>
      <c r="AE258" s="32"/>
      <c r="AR258" s="160" t="s">
        <v>244</v>
      </c>
      <c r="AT258" s="160" t="s">
        <v>156</v>
      </c>
      <c r="AU258" s="160" t="s">
        <v>85</v>
      </c>
      <c r="AY258" s="17" t="s">
        <v>153</v>
      </c>
      <c r="BE258" s="161">
        <f>IF(N258="základní",J258,0)</f>
        <v>0</v>
      </c>
      <c r="BF258" s="161">
        <f>IF(N258="snížená",J258,0)</f>
        <v>0</v>
      </c>
      <c r="BG258" s="161">
        <f>IF(N258="zákl. přenesená",J258,0)</f>
        <v>0</v>
      </c>
      <c r="BH258" s="161">
        <f>IF(N258="sníž. přenesená",J258,0)</f>
        <v>0</v>
      </c>
      <c r="BI258" s="161">
        <f>IF(N258="nulová",J258,0)</f>
        <v>0</v>
      </c>
      <c r="BJ258" s="17" t="s">
        <v>83</v>
      </c>
      <c r="BK258" s="161">
        <f>ROUND(I258*H258,2)</f>
        <v>0</v>
      </c>
      <c r="BL258" s="17" t="s">
        <v>244</v>
      </c>
      <c r="BM258" s="160" t="s">
        <v>400</v>
      </c>
    </row>
    <row r="259" spans="1:47" s="2" customFormat="1" ht="39">
      <c r="A259" s="32"/>
      <c r="B259" s="33"/>
      <c r="C259" s="32"/>
      <c r="D259" s="163" t="s">
        <v>201</v>
      </c>
      <c r="E259" s="32"/>
      <c r="F259" s="179" t="s">
        <v>401</v>
      </c>
      <c r="G259" s="32"/>
      <c r="H259" s="32"/>
      <c r="I259" s="180"/>
      <c r="J259" s="32"/>
      <c r="K259" s="32"/>
      <c r="L259" s="33"/>
      <c r="M259" s="181"/>
      <c r="N259" s="182"/>
      <c r="O259" s="58"/>
      <c r="P259" s="58"/>
      <c r="Q259" s="58"/>
      <c r="R259" s="58"/>
      <c r="S259" s="58"/>
      <c r="T259" s="59"/>
      <c r="U259" s="32"/>
      <c r="V259" s="32"/>
      <c r="W259" s="32"/>
      <c r="X259" s="32"/>
      <c r="Y259" s="32"/>
      <c r="Z259" s="32"/>
      <c r="AA259" s="32"/>
      <c r="AB259" s="32"/>
      <c r="AC259" s="32"/>
      <c r="AD259" s="32"/>
      <c r="AE259" s="32"/>
      <c r="AT259" s="17" t="s">
        <v>201</v>
      </c>
      <c r="AU259" s="17" t="s">
        <v>85</v>
      </c>
    </row>
    <row r="260" spans="1:65" s="2" customFormat="1" ht="16.5" customHeight="1">
      <c r="A260" s="32"/>
      <c r="B260" s="148"/>
      <c r="C260" s="149" t="s">
        <v>402</v>
      </c>
      <c r="D260" s="149" t="s">
        <v>156</v>
      </c>
      <c r="E260" s="150" t="s">
        <v>403</v>
      </c>
      <c r="F260" s="151" t="s">
        <v>404</v>
      </c>
      <c r="G260" s="152" t="s">
        <v>242</v>
      </c>
      <c r="H260" s="153">
        <v>0.155</v>
      </c>
      <c r="I260" s="154"/>
      <c r="J260" s="155">
        <f>ROUND(I260*H260,2)</f>
        <v>0</v>
      </c>
      <c r="K260" s="151" t="s">
        <v>160</v>
      </c>
      <c r="L260" s="33"/>
      <c r="M260" s="156" t="s">
        <v>1</v>
      </c>
      <c r="N260" s="157" t="s">
        <v>40</v>
      </c>
      <c r="O260" s="58"/>
      <c r="P260" s="158">
        <f>O260*H260</f>
        <v>0</v>
      </c>
      <c r="Q260" s="158">
        <v>0</v>
      </c>
      <c r="R260" s="158">
        <f>Q260*H260</f>
        <v>0</v>
      </c>
      <c r="S260" s="158">
        <v>0</v>
      </c>
      <c r="T260" s="159">
        <f>S260*H260</f>
        <v>0</v>
      </c>
      <c r="U260" s="32"/>
      <c r="V260" s="32"/>
      <c r="W260" s="32"/>
      <c r="X260" s="32"/>
      <c r="Y260" s="32"/>
      <c r="Z260" s="32"/>
      <c r="AA260" s="32"/>
      <c r="AB260" s="32"/>
      <c r="AC260" s="32"/>
      <c r="AD260" s="32"/>
      <c r="AE260" s="32"/>
      <c r="AR260" s="160" t="s">
        <v>244</v>
      </c>
      <c r="AT260" s="160" t="s">
        <v>156</v>
      </c>
      <c r="AU260" s="160" t="s">
        <v>85</v>
      </c>
      <c r="AY260" s="17" t="s">
        <v>153</v>
      </c>
      <c r="BE260" s="161">
        <f>IF(N260="základní",J260,0)</f>
        <v>0</v>
      </c>
      <c r="BF260" s="161">
        <f>IF(N260="snížená",J260,0)</f>
        <v>0</v>
      </c>
      <c r="BG260" s="161">
        <f>IF(N260="zákl. přenesená",J260,0)</f>
        <v>0</v>
      </c>
      <c r="BH260" s="161">
        <f>IF(N260="sníž. přenesená",J260,0)</f>
        <v>0</v>
      </c>
      <c r="BI260" s="161">
        <f>IF(N260="nulová",J260,0)</f>
        <v>0</v>
      </c>
      <c r="BJ260" s="17" t="s">
        <v>83</v>
      </c>
      <c r="BK260" s="161">
        <f>ROUND(I260*H260,2)</f>
        <v>0</v>
      </c>
      <c r="BL260" s="17" t="s">
        <v>244</v>
      </c>
      <c r="BM260" s="160" t="s">
        <v>405</v>
      </c>
    </row>
    <row r="261" spans="2:63" s="12" customFormat="1" ht="22.9" customHeight="1">
      <c r="B261" s="135"/>
      <c r="D261" s="136" t="s">
        <v>74</v>
      </c>
      <c r="E261" s="146" t="s">
        <v>406</v>
      </c>
      <c r="F261" s="146" t="s">
        <v>407</v>
      </c>
      <c r="I261" s="138"/>
      <c r="J261" s="147">
        <f>BK261</f>
        <v>0</v>
      </c>
      <c r="L261" s="135"/>
      <c r="M261" s="140"/>
      <c r="N261" s="141"/>
      <c r="O261" s="141"/>
      <c r="P261" s="142">
        <f>SUM(P262:P282)</f>
        <v>0</v>
      </c>
      <c r="Q261" s="141"/>
      <c r="R261" s="142">
        <f>SUM(R262:R282)</f>
        <v>0.8174854</v>
      </c>
      <c r="S261" s="141"/>
      <c r="T261" s="143">
        <f>SUM(T262:T282)</f>
        <v>0.088675</v>
      </c>
      <c r="AR261" s="136" t="s">
        <v>85</v>
      </c>
      <c r="AT261" s="144" t="s">
        <v>74</v>
      </c>
      <c r="AU261" s="144" t="s">
        <v>83</v>
      </c>
      <c r="AY261" s="136" t="s">
        <v>153</v>
      </c>
      <c r="BK261" s="145">
        <f>SUM(BK262:BK282)</f>
        <v>0</v>
      </c>
    </row>
    <row r="262" spans="1:65" s="2" customFormat="1" ht="16.5" customHeight="1">
      <c r="A262" s="32"/>
      <c r="B262" s="148"/>
      <c r="C262" s="149" t="s">
        <v>408</v>
      </c>
      <c r="D262" s="149" t="s">
        <v>156</v>
      </c>
      <c r="E262" s="150" t="s">
        <v>409</v>
      </c>
      <c r="F262" s="151" t="s">
        <v>410</v>
      </c>
      <c r="G262" s="152" t="s">
        <v>159</v>
      </c>
      <c r="H262" s="153">
        <v>35.47</v>
      </c>
      <c r="I262" s="154"/>
      <c r="J262" s="155">
        <f>ROUND(I262*H262,2)</f>
        <v>0</v>
      </c>
      <c r="K262" s="151" t="s">
        <v>160</v>
      </c>
      <c r="L262" s="33"/>
      <c r="M262" s="156" t="s">
        <v>1</v>
      </c>
      <c r="N262" s="157" t="s">
        <v>40</v>
      </c>
      <c r="O262" s="58"/>
      <c r="P262" s="158">
        <f>O262*H262</f>
        <v>0</v>
      </c>
      <c r="Q262" s="158">
        <v>0</v>
      </c>
      <c r="R262" s="158">
        <f>Q262*H262</f>
        <v>0</v>
      </c>
      <c r="S262" s="158">
        <v>0</v>
      </c>
      <c r="T262" s="159">
        <f>S262*H262</f>
        <v>0</v>
      </c>
      <c r="U262" s="32"/>
      <c r="V262" s="32"/>
      <c r="W262" s="32"/>
      <c r="X262" s="32"/>
      <c r="Y262" s="32"/>
      <c r="Z262" s="32"/>
      <c r="AA262" s="32"/>
      <c r="AB262" s="32"/>
      <c r="AC262" s="32"/>
      <c r="AD262" s="32"/>
      <c r="AE262" s="32"/>
      <c r="AR262" s="160" t="s">
        <v>244</v>
      </c>
      <c r="AT262" s="160" t="s">
        <v>156</v>
      </c>
      <c r="AU262" s="160" t="s">
        <v>85</v>
      </c>
      <c r="AY262" s="17" t="s">
        <v>153</v>
      </c>
      <c r="BE262" s="161">
        <f>IF(N262="základní",J262,0)</f>
        <v>0</v>
      </c>
      <c r="BF262" s="161">
        <f>IF(N262="snížená",J262,0)</f>
        <v>0</v>
      </c>
      <c r="BG262" s="161">
        <f>IF(N262="zákl. přenesená",J262,0)</f>
        <v>0</v>
      </c>
      <c r="BH262" s="161">
        <f>IF(N262="sníž. přenesená",J262,0)</f>
        <v>0</v>
      </c>
      <c r="BI262" s="161">
        <f>IF(N262="nulová",J262,0)</f>
        <v>0</v>
      </c>
      <c r="BJ262" s="17" t="s">
        <v>83</v>
      </c>
      <c r="BK262" s="161">
        <f>ROUND(I262*H262,2)</f>
        <v>0</v>
      </c>
      <c r="BL262" s="17" t="s">
        <v>244</v>
      </c>
      <c r="BM262" s="160" t="s">
        <v>411</v>
      </c>
    </row>
    <row r="263" spans="1:65" s="2" customFormat="1" ht="16.5" customHeight="1">
      <c r="A263" s="32"/>
      <c r="B263" s="148"/>
      <c r="C263" s="149" t="s">
        <v>412</v>
      </c>
      <c r="D263" s="149" t="s">
        <v>156</v>
      </c>
      <c r="E263" s="150" t="s">
        <v>413</v>
      </c>
      <c r="F263" s="151" t="s">
        <v>414</v>
      </c>
      <c r="G263" s="152" t="s">
        <v>159</v>
      </c>
      <c r="H263" s="153">
        <v>72.44</v>
      </c>
      <c r="I263" s="154"/>
      <c r="J263" s="155">
        <f>ROUND(I263*H263,2)</f>
        <v>0</v>
      </c>
      <c r="K263" s="151" t="s">
        <v>160</v>
      </c>
      <c r="L263" s="33"/>
      <c r="M263" s="156" t="s">
        <v>1</v>
      </c>
      <c r="N263" s="157" t="s">
        <v>40</v>
      </c>
      <c r="O263" s="58"/>
      <c r="P263" s="158">
        <f>O263*H263</f>
        <v>0</v>
      </c>
      <c r="Q263" s="158">
        <v>0</v>
      </c>
      <c r="R263" s="158">
        <f>Q263*H263</f>
        <v>0</v>
      </c>
      <c r="S263" s="158">
        <v>0</v>
      </c>
      <c r="T263" s="159">
        <f>S263*H263</f>
        <v>0</v>
      </c>
      <c r="U263" s="32"/>
      <c r="V263" s="32"/>
      <c r="W263" s="32"/>
      <c r="X263" s="32"/>
      <c r="Y263" s="32"/>
      <c r="Z263" s="32"/>
      <c r="AA263" s="32"/>
      <c r="AB263" s="32"/>
      <c r="AC263" s="32"/>
      <c r="AD263" s="32"/>
      <c r="AE263" s="32"/>
      <c r="AR263" s="160" t="s">
        <v>244</v>
      </c>
      <c r="AT263" s="160" t="s">
        <v>156</v>
      </c>
      <c r="AU263" s="160" t="s">
        <v>85</v>
      </c>
      <c r="AY263" s="17" t="s">
        <v>153</v>
      </c>
      <c r="BE263" s="161">
        <f>IF(N263="základní",J263,0)</f>
        <v>0</v>
      </c>
      <c r="BF263" s="161">
        <f>IF(N263="snížená",J263,0)</f>
        <v>0</v>
      </c>
      <c r="BG263" s="161">
        <f>IF(N263="zákl. přenesená",J263,0)</f>
        <v>0</v>
      </c>
      <c r="BH263" s="161">
        <f>IF(N263="sníž. přenesená",J263,0)</f>
        <v>0</v>
      </c>
      <c r="BI263" s="161">
        <f>IF(N263="nulová",J263,0)</f>
        <v>0</v>
      </c>
      <c r="BJ263" s="17" t="s">
        <v>83</v>
      </c>
      <c r="BK263" s="161">
        <f>ROUND(I263*H263,2)</f>
        <v>0</v>
      </c>
      <c r="BL263" s="17" t="s">
        <v>244</v>
      </c>
      <c r="BM263" s="160" t="s">
        <v>415</v>
      </c>
    </row>
    <row r="264" spans="1:65" s="2" customFormat="1" ht="16.5" customHeight="1">
      <c r="A264" s="32"/>
      <c r="B264" s="148"/>
      <c r="C264" s="149" t="s">
        <v>416</v>
      </c>
      <c r="D264" s="149" t="s">
        <v>156</v>
      </c>
      <c r="E264" s="150" t="s">
        <v>417</v>
      </c>
      <c r="F264" s="151" t="s">
        <v>418</v>
      </c>
      <c r="G264" s="152" t="s">
        <v>159</v>
      </c>
      <c r="H264" s="153">
        <v>72.44</v>
      </c>
      <c r="I264" s="154"/>
      <c r="J264" s="155">
        <f>ROUND(I264*H264,2)</f>
        <v>0</v>
      </c>
      <c r="K264" s="151" t="s">
        <v>160</v>
      </c>
      <c r="L264" s="33"/>
      <c r="M264" s="156" t="s">
        <v>1</v>
      </c>
      <c r="N264" s="157" t="s">
        <v>40</v>
      </c>
      <c r="O264" s="58"/>
      <c r="P264" s="158">
        <f>O264*H264</f>
        <v>0</v>
      </c>
      <c r="Q264" s="158">
        <v>3E-05</v>
      </c>
      <c r="R264" s="158">
        <f>Q264*H264</f>
        <v>0.0021732</v>
      </c>
      <c r="S264" s="158">
        <v>0</v>
      </c>
      <c r="T264" s="159">
        <f>S264*H264</f>
        <v>0</v>
      </c>
      <c r="U264" s="32"/>
      <c r="V264" s="32"/>
      <c r="W264" s="32"/>
      <c r="X264" s="32"/>
      <c r="Y264" s="32"/>
      <c r="Z264" s="32"/>
      <c r="AA264" s="32"/>
      <c r="AB264" s="32"/>
      <c r="AC264" s="32"/>
      <c r="AD264" s="32"/>
      <c r="AE264" s="32"/>
      <c r="AR264" s="160" t="s">
        <v>244</v>
      </c>
      <c r="AT264" s="160" t="s">
        <v>156</v>
      </c>
      <c r="AU264" s="160" t="s">
        <v>85</v>
      </c>
      <c r="AY264" s="17" t="s">
        <v>153</v>
      </c>
      <c r="BE264" s="161">
        <f>IF(N264="základní",J264,0)</f>
        <v>0</v>
      </c>
      <c r="BF264" s="161">
        <f>IF(N264="snížená",J264,0)</f>
        <v>0</v>
      </c>
      <c r="BG264" s="161">
        <f>IF(N264="zákl. přenesená",J264,0)</f>
        <v>0</v>
      </c>
      <c r="BH264" s="161">
        <f>IF(N264="sníž. přenesená",J264,0)</f>
        <v>0</v>
      </c>
      <c r="BI264" s="161">
        <f>IF(N264="nulová",J264,0)</f>
        <v>0</v>
      </c>
      <c r="BJ264" s="17" t="s">
        <v>83</v>
      </c>
      <c r="BK264" s="161">
        <f>ROUND(I264*H264,2)</f>
        <v>0</v>
      </c>
      <c r="BL264" s="17" t="s">
        <v>244</v>
      </c>
      <c r="BM264" s="160" t="s">
        <v>419</v>
      </c>
    </row>
    <row r="265" spans="1:65" s="2" customFormat="1" ht="21.75" customHeight="1">
      <c r="A265" s="32"/>
      <c r="B265" s="148"/>
      <c r="C265" s="149" t="s">
        <v>420</v>
      </c>
      <c r="D265" s="149" t="s">
        <v>156</v>
      </c>
      <c r="E265" s="150" t="s">
        <v>421</v>
      </c>
      <c r="F265" s="151" t="s">
        <v>422</v>
      </c>
      <c r="G265" s="152" t="s">
        <v>159</v>
      </c>
      <c r="H265" s="153">
        <v>72.44</v>
      </c>
      <c r="I265" s="154"/>
      <c r="J265" s="155">
        <f>ROUND(I265*H265,2)</f>
        <v>0</v>
      </c>
      <c r="K265" s="151" t="s">
        <v>160</v>
      </c>
      <c r="L265" s="33"/>
      <c r="M265" s="156" t="s">
        <v>1</v>
      </c>
      <c r="N265" s="157" t="s">
        <v>40</v>
      </c>
      <c r="O265" s="58"/>
      <c r="P265" s="158">
        <f>O265*H265</f>
        <v>0</v>
      </c>
      <c r="Q265" s="158">
        <v>0.0075</v>
      </c>
      <c r="R265" s="158">
        <f>Q265*H265</f>
        <v>0.5433</v>
      </c>
      <c r="S265" s="158">
        <v>0</v>
      </c>
      <c r="T265" s="159">
        <f>S265*H265</f>
        <v>0</v>
      </c>
      <c r="U265" s="32"/>
      <c r="V265" s="32"/>
      <c r="W265" s="32"/>
      <c r="X265" s="32"/>
      <c r="Y265" s="32"/>
      <c r="Z265" s="32"/>
      <c r="AA265" s="32"/>
      <c r="AB265" s="32"/>
      <c r="AC265" s="32"/>
      <c r="AD265" s="32"/>
      <c r="AE265" s="32"/>
      <c r="AR265" s="160" t="s">
        <v>244</v>
      </c>
      <c r="AT265" s="160" t="s">
        <v>156</v>
      </c>
      <c r="AU265" s="160" t="s">
        <v>85</v>
      </c>
      <c r="AY265" s="17" t="s">
        <v>153</v>
      </c>
      <c r="BE265" s="161">
        <f>IF(N265="základní",J265,0)</f>
        <v>0</v>
      </c>
      <c r="BF265" s="161">
        <f>IF(N265="snížená",J265,0)</f>
        <v>0</v>
      </c>
      <c r="BG265" s="161">
        <f>IF(N265="zákl. přenesená",J265,0)</f>
        <v>0</v>
      </c>
      <c r="BH265" s="161">
        <f>IF(N265="sníž. přenesená",J265,0)</f>
        <v>0</v>
      </c>
      <c r="BI265" s="161">
        <f>IF(N265="nulová",J265,0)</f>
        <v>0</v>
      </c>
      <c r="BJ265" s="17" t="s">
        <v>83</v>
      </c>
      <c r="BK265" s="161">
        <f>ROUND(I265*H265,2)</f>
        <v>0</v>
      </c>
      <c r="BL265" s="17" t="s">
        <v>244</v>
      </c>
      <c r="BM265" s="160" t="s">
        <v>423</v>
      </c>
    </row>
    <row r="266" spans="1:65" s="2" customFormat="1" ht="16.5" customHeight="1">
      <c r="A266" s="32"/>
      <c r="B266" s="148"/>
      <c r="C266" s="149" t="s">
        <v>424</v>
      </c>
      <c r="D266" s="149" t="s">
        <v>156</v>
      </c>
      <c r="E266" s="150" t="s">
        <v>425</v>
      </c>
      <c r="F266" s="151" t="s">
        <v>426</v>
      </c>
      <c r="G266" s="152" t="s">
        <v>159</v>
      </c>
      <c r="H266" s="153">
        <v>35.47</v>
      </c>
      <c r="I266" s="154"/>
      <c r="J266" s="155">
        <f>ROUND(I266*H266,2)</f>
        <v>0</v>
      </c>
      <c r="K266" s="151" t="s">
        <v>160</v>
      </c>
      <c r="L266" s="33"/>
      <c r="M266" s="156" t="s">
        <v>1</v>
      </c>
      <c r="N266" s="157" t="s">
        <v>40</v>
      </c>
      <c r="O266" s="58"/>
      <c r="P266" s="158">
        <f>O266*H266</f>
        <v>0</v>
      </c>
      <c r="Q266" s="158">
        <v>0</v>
      </c>
      <c r="R266" s="158">
        <f>Q266*H266</f>
        <v>0</v>
      </c>
      <c r="S266" s="158">
        <v>0.0025</v>
      </c>
      <c r="T266" s="159">
        <f>S266*H266</f>
        <v>0.088675</v>
      </c>
      <c r="U266" s="32"/>
      <c r="V266" s="32"/>
      <c r="W266" s="32"/>
      <c r="X266" s="32"/>
      <c r="Y266" s="32"/>
      <c r="Z266" s="32"/>
      <c r="AA266" s="32"/>
      <c r="AB266" s="32"/>
      <c r="AC266" s="32"/>
      <c r="AD266" s="32"/>
      <c r="AE266" s="32"/>
      <c r="AR266" s="160" t="s">
        <v>244</v>
      </c>
      <c r="AT266" s="160" t="s">
        <v>156</v>
      </c>
      <c r="AU266" s="160" t="s">
        <v>85</v>
      </c>
      <c r="AY266" s="17" t="s">
        <v>153</v>
      </c>
      <c r="BE266" s="161">
        <f>IF(N266="základní",J266,0)</f>
        <v>0</v>
      </c>
      <c r="BF266" s="161">
        <f>IF(N266="snížená",J266,0)</f>
        <v>0</v>
      </c>
      <c r="BG266" s="161">
        <f>IF(N266="zákl. přenesená",J266,0)</f>
        <v>0</v>
      </c>
      <c r="BH266" s="161">
        <f>IF(N266="sníž. přenesená",J266,0)</f>
        <v>0</v>
      </c>
      <c r="BI266" s="161">
        <f>IF(N266="nulová",J266,0)</f>
        <v>0</v>
      </c>
      <c r="BJ266" s="17" t="s">
        <v>83</v>
      </c>
      <c r="BK266" s="161">
        <f>ROUND(I266*H266,2)</f>
        <v>0</v>
      </c>
      <c r="BL266" s="17" t="s">
        <v>244</v>
      </c>
      <c r="BM266" s="160" t="s">
        <v>427</v>
      </c>
    </row>
    <row r="267" spans="1:47" s="2" customFormat="1" ht="19.5">
      <c r="A267" s="32"/>
      <c r="B267" s="33"/>
      <c r="C267" s="32"/>
      <c r="D267" s="163" t="s">
        <v>201</v>
      </c>
      <c r="E267" s="32"/>
      <c r="F267" s="179" t="s">
        <v>428</v>
      </c>
      <c r="G267" s="32"/>
      <c r="H267" s="32"/>
      <c r="I267" s="180"/>
      <c r="J267" s="32"/>
      <c r="K267" s="32"/>
      <c r="L267" s="33"/>
      <c r="M267" s="181"/>
      <c r="N267" s="182"/>
      <c r="O267" s="58"/>
      <c r="P267" s="58"/>
      <c r="Q267" s="58"/>
      <c r="R267" s="58"/>
      <c r="S267" s="58"/>
      <c r="T267" s="59"/>
      <c r="U267" s="32"/>
      <c r="V267" s="32"/>
      <c r="W267" s="32"/>
      <c r="X267" s="32"/>
      <c r="Y267" s="32"/>
      <c r="Z267" s="32"/>
      <c r="AA267" s="32"/>
      <c r="AB267" s="32"/>
      <c r="AC267" s="32"/>
      <c r="AD267" s="32"/>
      <c r="AE267" s="32"/>
      <c r="AT267" s="17" t="s">
        <v>201</v>
      </c>
      <c r="AU267" s="17" t="s">
        <v>85</v>
      </c>
    </row>
    <row r="268" spans="2:51" s="13" customFormat="1" ht="12">
      <c r="B268" s="162"/>
      <c r="D268" s="163" t="s">
        <v>170</v>
      </c>
      <c r="E268" s="164" t="s">
        <v>1</v>
      </c>
      <c r="F268" s="165" t="s">
        <v>429</v>
      </c>
      <c r="H268" s="166">
        <v>35.47</v>
      </c>
      <c r="I268" s="167"/>
      <c r="L268" s="162"/>
      <c r="M268" s="168"/>
      <c r="N268" s="169"/>
      <c r="O268" s="169"/>
      <c r="P268" s="169"/>
      <c r="Q268" s="169"/>
      <c r="R268" s="169"/>
      <c r="S268" s="169"/>
      <c r="T268" s="170"/>
      <c r="AT268" s="164" t="s">
        <v>170</v>
      </c>
      <c r="AU268" s="164" t="s">
        <v>85</v>
      </c>
      <c r="AV268" s="13" t="s">
        <v>85</v>
      </c>
      <c r="AW268" s="13" t="s">
        <v>32</v>
      </c>
      <c r="AX268" s="13" t="s">
        <v>75</v>
      </c>
      <c r="AY268" s="164" t="s">
        <v>153</v>
      </c>
    </row>
    <row r="269" spans="2:51" s="14" customFormat="1" ht="12">
      <c r="B269" s="171"/>
      <c r="D269" s="163" t="s">
        <v>170</v>
      </c>
      <c r="E269" s="172" t="s">
        <v>1</v>
      </c>
      <c r="F269" s="173" t="s">
        <v>173</v>
      </c>
      <c r="H269" s="174">
        <v>35.47</v>
      </c>
      <c r="I269" s="175"/>
      <c r="L269" s="171"/>
      <c r="M269" s="176"/>
      <c r="N269" s="177"/>
      <c r="O269" s="177"/>
      <c r="P269" s="177"/>
      <c r="Q269" s="177"/>
      <c r="R269" s="177"/>
      <c r="S269" s="177"/>
      <c r="T269" s="178"/>
      <c r="AT269" s="172" t="s">
        <v>170</v>
      </c>
      <c r="AU269" s="172" t="s">
        <v>85</v>
      </c>
      <c r="AV269" s="14" t="s">
        <v>161</v>
      </c>
      <c r="AW269" s="14" t="s">
        <v>32</v>
      </c>
      <c r="AX269" s="14" t="s">
        <v>83</v>
      </c>
      <c r="AY269" s="172" t="s">
        <v>153</v>
      </c>
    </row>
    <row r="270" spans="1:65" s="2" customFormat="1" ht="16.5" customHeight="1">
      <c r="A270" s="32"/>
      <c r="B270" s="148"/>
      <c r="C270" s="149" t="s">
        <v>430</v>
      </c>
      <c r="D270" s="149" t="s">
        <v>156</v>
      </c>
      <c r="E270" s="150" t="s">
        <v>431</v>
      </c>
      <c r="F270" s="151" t="s">
        <v>432</v>
      </c>
      <c r="G270" s="152" t="s">
        <v>159</v>
      </c>
      <c r="H270" s="153">
        <v>72.44</v>
      </c>
      <c r="I270" s="154"/>
      <c r="J270" s="155">
        <f>ROUND(I270*H270,2)</f>
        <v>0</v>
      </c>
      <c r="K270" s="151" t="s">
        <v>160</v>
      </c>
      <c r="L270" s="33"/>
      <c r="M270" s="156" t="s">
        <v>1</v>
      </c>
      <c r="N270" s="157" t="s">
        <v>40</v>
      </c>
      <c r="O270" s="58"/>
      <c r="P270" s="158">
        <f>O270*H270</f>
        <v>0</v>
      </c>
      <c r="Q270" s="158">
        <v>0.0004</v>
      </c>
      <c r="R270" s="158">
        <f>Q270*H270</f>
        <v>0.028976000000000002</v>
      </c>
      <c r="S270" s="158">
        <v>0</v>
      </c>
      <c r="T270" s="159">
        <f>S270*H270</f>
        <v>0</v>
      </c>
      <c r="U270" s="32"/>
      <c r="V270" s="32"/>
      <c r="W270" s="32"/>
      <c r="X270" s="32"/>
      <c r="Y270" s="32"/>
      <c r="Z270" s="32"/>
      <c r="AA270" s="32"/>
      <c r="AB270" s="32"/>
      <c r="AC270" s="32"/>
      <c r="AD270" s="32"/>
      <c r="AE270" s="32"/>
      <c r="AR270" s="160" t="s">
        <v>244</v>
      </c>
      <c r="AT270" s="160" t="s">
        <v>156</v>
      </c>
      <c r="AU270" s="160" t="s">
        <v>85</v>
      </c>
      <c r="AY270" s="17" t="s">
        <v>153</v>
      </c>
      <c r="BE270" s="161">
        <f>IF(N270="základní",J270,0)</f>
        <v>0</v>
      </c>
      <c r="BF270" s="161">
        <f>IF(N270="snížená",J270,0)</f>
        <v>0</v>
      </c>
      <c r="BG270" s="161">
        <f>IF(N270="zákl. přenesená",J270,0)</f>
        <v>0</v>
      </c>
      <c r="BH270" s="161">
        <f>IF(N270="sníž. přenesená",J270,0)</f>
        <v>0</v>
      </c>
      <c r="BI270" s="161">
        <f>IF(N270="nulová",J270,0)</f>
        <v>0</v>
      </c>
      <c r="BJ270" s="17" t="s">
        <v>83</v>
      </c>
      <c r="BK270" s="161">
        <f>ROUND(I270*H270,2)</f>
        <v>0</v>
      </c>
      <c r="BL270" s="17" t="s">
        <v>244</v>
      </c>
      <c r="BM270" s="160" t="s">
        <v>433</v>
      </c>
    </row>
    <row r="271" spans="1:47" s="2" customFormat="1" ht="29.25">
      <c r="A271" s="32"/>
      <c r="B271" s="33"/>
      <c r="C271" s="32"/>
      <c r="D271" s="163" t="s">
        <v>201</v>
      </c>
      <c r="E271" s="32"/>
      <c r="F271" s="179" t="s">
        <v>434</v>
      </c>
      <c r="G271" s="32"/>
      <c r="H271" s="32"/>
      <c r="I271" s="180"/>
      <c r="J271" s="32"/>
      <c r="K271" s="32"/>
      <c r="L271" s="33"/>
      <c r="M271" s="181"/>
      <c r="N271" s="182"/>
      <c r="O271" s="58"/>
      <c r="P271" s="58"/>
      <c r="Q271" s="58"/>
      <c r="R271" s="58"/>
      <c r="S271" s="58"/>
      <c r="T271" s="59"/>
      <c r="U271" s="32"/>
      <c r="V271" s="32"/>
      <c r="W271" s="32"/>
      <c r="X271" s="32"/>
      <c r="Y271" s="32"/>
      <c r="Z271" s="32"/>
      <c r="AA271" s="32"/>
      <c r="AB271" s="32"/>
      <c r="AC271" s="32"/>
      <c r="AD271" s="32"/>
      <c r="AE271" s="32"/>
      <c r="AT271" s="17" t="s">
        <v>201</v>
      </c>
      <c r="AU271" s="17" t="s">
        <v>85</v>
      </c>
    </row>
    <row r="272" spans="2:51" s="13" customFormat="1" ht="12">
      <c r="B272" s="162"/>
      <c r="D272" s="163" t="s">
        <v>170</v>
      </c>
      <c r="E272" s="164" t="s">
        <v>1</v>
      </c>
      <c r="F272" s="165" t="s">
        <v>171</v>
      </c>
      <c r="H272" s="166">
        <v>72.44</v>
      </c>
      <c r="I272" s="167"/>
      <c r="L272" s="162"/>
      <c r="M272" s="168"/>
      <c r="N272" s="169"/>
      <c r="O272" s="169"/>
      <c r="P272" s="169"/>
      <c r="Q272" s="169"/>
      <c r="R272" s="169"/>
      <c r="S272" s="169"/>
      <c r="T272" s="170"/>
      <c r="AT272" s="164" t="s">
        <v>170</v>
      </c>
      <c r="AU272" s="164" t="s">
        <v>85</v>
      </c>
      <c r="AV272" s="13" t="s">
        <v>85</v>
      </c>
      <c r="AW272" s="13" t="s">
        <v>32</v>
      </c>
      <c r="AX272" s="13" t="s">
        <v>75</v>
      </c>
      <c r="AY272" s="164" t="s">
        <v>153</v>
      </c>
    </row>
    <row r="273" spans="2:51" s="14" customFormat="1" ht="12">
      <c r="B273" s="171"/>
      <c r="D273" s="163" t="s">
        <v>170</v>
      </c>
      <c r="E273" s="172" t="s">
        <v>1</v>
      </c>
      <c r="F273" s="173" t="s">
        <v>173</v>
      </c>
      <c r="H273" s="174">
        <v>72.44</v>
      </c>
      <c r="I273" s="175"/>
      <c r="L273" s="171"/>
      <c r="M273" s="176"/>
      <c r="N273" s="177"/>
      <c r="O273" s="177"/>
      <c r="P273" s="177"/>
      <c r="Q273" s="177"/>
      <c r="R273" s="177"/>
      <c r="S273" s="177"/>
      <c r="T273" s="178"/>
      <c r="AT273" s="172" t="s">
        <v>170</v>
      </c>
      <c r="AU273" s="172" t="s">
        <v>85</v>
      </c>
      <c r="AV273" s="14" t="s">
        <v>161</v>
      </c>
      <c r="AW273" s="14" t="s">
        <v>32</v>
      </c>
      <c r="AX273" s="14" t="s">
        <v>83</v>
      </c>
      <c r="AY273" s="172" t="s">
        <v>153</v>
      </c>
    </row>
    <row r="274" spans="1:65" s="2" customFormat="1" ht="16.5" customHeight="1">
      <c r="A274" s="32"/>
      <c r="B274" s="148"/>
      <c r="C274" s="191" t="s">
        <v>435</v>
      </c>
      <c r="D274" s="191" t="s">
        <v>386</v>
      </c>
      <c r="E274" s="192" t="s">
        <v>436</v>
      </c>
      <c r="F274" s="193" t="s">
        <v>437</v>
      </c>
      <c r="G274" s="194" t="s">
        <v>159</v>
      </c>
      <c r="H274" s="195">
        <v>83.306</v>
      </c>
      <c r="I274" s="196"/>
      <c r="J274" s="197">
        <f>ROUND(I274*H274,2)</f>
        <v>0</v>
      </c>
      <c r="K274" s="193" t="s">
        <v>227</v>
      </c>
      <c r="L274" s="198"/>
      <c r="M274" s="199" t="s">
        <v>1</v>
      </c>
      <c r="N274" s="200" t="s">
        <v>40</v>
      </c>
      <c r="O274" s="58"/>
      <c r="P274" s="158">
        <f>O274*H274</f>
        <v>0</v>
      </c>
      <c r="Q274" s="158">
        <v>0.0029</v>
      </c>
      <c r="R274" s="158">
        <f>Q274*H274</f>
        <v>0.24158739999999998</v>
      </c>
      <c r="S274" s="158">
        <v>0</v>
      </c>
      <c r="T274" s="159">
        <f>S274*H274</f>
        <v>0</v>
      </c>
      <c r="U274" s="32"/>
      <c r="V274" s="32"/>
      <c r="W274" s="32"/>
      <c r="X274" s="32"/>
      <c r="Y274" s="32"/>
      <c r="Z274" s="32"/>
      <c r="AA274" s="32"/>
      <c r="AB274" s="32"/>
      <c r="AC274" s="32"/>
      <c r="AD274" s="32"/>
      <c r="AE274" s="32"/>
      <c r="AR274" s="160" t="s">
        <v>330</v>
      </c>
      <c r="AT274" s="160" t="s">
        <v>386</v>
      </c>
      <c r="AU274" s="160" t="s">
        <v>85</v>
      </c>
      <c r="AY274" s="17" t="s">
        <v>153</v>
      </c>
      <c r="BE274" s="161">
        <f>IF(N274="základní",J274,0)</f>
        <v>0</v>
      </c>
      <c r="BF274" s="161">
        <f>IF(N274="snížená",J274,0)</f>
        <v>0</v>
      </c>
      <c r="BG274" s="161">
        <f>IF(N274="zákl. přenesená",J274,0)</f>
        <v>0</v>
      </c>
      <c r="BH274" s="161">
        <f>IF(N274="sníž. přenesená",J274,0)</f>
        <v>0</v>
      </c>
      <c r="BI274" s="161">
        <f>IF(N274="nulová",J274,0)</f>
        <v>0</v>
      </c>
      <c r="BJ274" s="17" t="s">
        <v>83</v>
      </c>
      <c r="BK274" s="161">
        <f>ROUND(I274*H274,2)</f>
        <v>0</v>
      </c>
      <c r="BL274" s="17" t="s">
        <v>244</v>
      </c>
      <c r="BM274" s="160" t="s">
        <v>438</v>
      </c>
    </row>
    <row r="275" spans="1:47" s="2" customFormat="1" ht="68.25">
      <c r="A275" s="32"/>
      <c r="B275" s="33"/>
      <c r="C275" s="32"/>
      <c r="D275" s="163" t="s">
        <v>201</v>
      </c>
      <c r="E275" s="32"/>
      <c r="F275" s="179" t="s">
        <v>390</v>
      </c>
      <c r="G275" s="32"/>
      <c r="H275" s="32"/>
      <c r="I275" s="180"/>
      <c r="J275" s="32"/>
      <c r="K275" s="32"/>
      <c r="L275" s="33"/>
      <c r="M275" s="181"/>
      <c r="N275" s="182"/>
      <c r="O275" s="58"/>
      <c r="P275" s="58"/>
      <c r="Q275" s="58"/>
      <c r="R275" s="58"/>
      <c r="S275" s="58"/>
      <c r="T275" s="59"/>
      <c r="U275" s="32"/>
      <c r="V275" s="32"/>
      <c r="W275" s="32"/>
      <c r="X275" s="32"/>
      <c r="Y275" s="32"/>
      <c r="Z275" s="32"/>
      <c r="AA275" s="32"/>
      <c r="AB275" s="32"/>
      <c r="AC275" s="32"/>
      <c r="AD275" s="32"/>
      <c r="AE275" s="32"/>
      <c r="AT275" s="17" t="s">
        <v>201</v>
      </c>
      <c r="AU275" s="17" t="s">
        <v>85</v>
      </c>
    </row>
    <row r="276" spans="2:51" s="13" customFormat="1" ht="12">
      <c r="B276" s="162"/>
      <c r="D276" s="163" t="s">
        <v>170</v>
      </c>
      <c r="F276" s="165" t="s">
        <v>439</v>
      </c>
      <c r="H276" s="166">
        <v>83.306</v>
      </c>
      <c r="I276" s="167"/>
      <c r="L276" s="162"/>
      <c r="M276" s="168"/>
      <c r="N276" s="169"/>
      <c r="O276" s="169"/>
      <c r="P276" s="169"/>
      <c r="Q276" s="169"/>
      <c r="R276" s="169"/>
      <c r="S276" s="169"/>
      <c r="T276" s="170"/>
      <c r="AT276" s="164" t="s">
        <v>170</v>
      </c>
      <c r="AU276" s="164" t="s">
        <v>85</v>
      </c>
      <c r="AV276" s="13" t="s">
        <v>85</v>
      </c>
      <c r="AW276" s="13" t="s">
        <v>3</v>
      </c>
      <c r="AX276" s="13" t="s">
        <v>83</v>
      </c>
      <c r="AY276" s="164" t="s">
        <v>153</v>
      </c>
    </row>
    <row r="277" spans="1:65" s="2" customFormat="1" ht="16.5" customHeight="1">
      <c r="A277" s="32"/>
      <c r="B277" s="148"/>
      <c r="C277" s="149" t="s">
        <v>440</v>
      </c>
      <c r="D277" s="149" t="s">
        <v>156</v>
      </c>
      <c r="E277" s="150" t="s">
        <v>441</v>
      </c>
      <c r="F277" s="151" t="s">
        <v>442</v>
      </c>
      <c r="G277" s="152" t="s">
        <v>159</v>
      </c>
      <c r="H277" s="153">
        <v>72.44</v>
      </c>
      <c r="I277" s="154"/>
      <c r="J277" s="155">
        <f>ROUND(I277*H277,2)</f>
        <v>0</v>
      </c>
      <c r="K277" s="151" t="s">
        <v>227</v>
      </c>
      <c r="L277" s="33"/>
      <c r="M277" s="156" t="s">
        <v>1</v>
      </c>
      <c r="N277" s="157" t="s">
        <v>40</v>
      </c>
      <c r="O277" s="58"/>
      <c r="P277" s="158">
        <f>O277*H277</f>
        <v>0</v>
      </c>
      <c r="Q277" s="158">
        <v>2E-05</v>
      </c>
      <c r="R277" s="158">
        <f>Q277*H277</f>
        <v>0.0014488</v>
      </c>
      <c r="S277" s="158">
        <v>0</v>
      </c>
      <c r="T277" s="159">
        <f>S277*H277</f>
        <v>0</v>
      </c>
      <c r="U277" s="32"/>
      <c r="V277" s="32"/>
      <c r="W277" s="32"/>
      <c r="X277" s="32"/>
      <c r="Y277" s="32"/>
      <c r="Z277" s="32"/>
      <c r="AA277" s="32"/>
      <c r="AB277" s="32"/>
      <c r="AC277" s="32"/>
      <c r="AD277" s="32"/>
      <c r="AE277" s="32"/>
      <c r="AR277" s="160" t="s">
        <v>244</v>
      </c>
      <c r="AT277" s="160" t="s">
        <v>156</v>
      </c>
      <c r="AU277" s="160" t="s">
        <v>85</v>
      </c>
      <c r="AY277" s="17" t="s">
        <v>153</v>
      </c>
      <c r="BE277" s="161">
        <f>IF(N277="základní",J277,0)</f>
        <v>0</v>
      </c>
      <c r="BF277" s="161">
        <f>IF(N277="snížená",J277,0)</f>
        <v>0</v>
      </c>
      <c r="BG277" s="161">
        <f>IF(N277="zákl. přenesená",J277,0)</f>
        <v>0</v>
      </c>
      <c r="BH277" s="161">
        <f>IF(N277="sníž. přenesená",J277,0)</f>
        <v>0</v>
      </c>
      <c r="BI277" s="161">
        <f>IF(N277="nulová",J277,0)</f>
        <v>0</v>
      </c>
      <c r="BJ277" s="17" t="s">
        <v>83</v>
      </c>
      <c r="BK277" s="161">
        <f>ROUND(I277*H277,2)</f>
        <v>0</v>
      </c>
      <c r="BL277" s="17" t="s">
        <v>244</v>
      </c>
      <c r="BM277" s="160" t="s">
        <v>443</v>
      </c>
    </row>
    <row r="278" spans="1:47" s="2" customFormat="1" ht="48.75">
      <c r="A278" s="32"/>
      <c r="B278" s="33"/>
      <c r="C278" s="32"/>
      <c r="D278" s="163" t="s">
        <v>201</v>
      </c>
      <c r="E278" s="32"/>
      <c r="F278" s="179" t="s">
        <v>444</v>
      </c>
      <c r="G278" s="32"/>
      <c r="H278" s="32"/>
      <c r="I278" s="180"/>
      <c r="J278" s="32"/>
      <c r="K278" s="32"/>
      <c r="L278" s="33"/>
      <c r="M278" s="181"/>
      <c r="N278" s="182"/>
      <c r="O278" s="58"/>
      <c r="P278" s="58"/>
      <c r="Q278" s="58"/>
      <c r="R278" s="58"/>
      <c r="S278" s="58"/>
      <c r="T278" s="59"/>
      <c r="U278" s="32"/>
      <c r="V278" s="32"/>
      <c r="W278" s="32"/>
      <c r="X278" s="32"/>
      <c r="Y278" s="32"/>
      <c r="Z278" s="32"/>
      <c r="AA278" s="32"/>
      <c r="AB278" s="32"/>
      <c r="AC278" s="32"/>
      <c r="AD278" s="32"/>
      <c r="AE278" s="32"/>
      <c r="AT278" s="17" t="s">
        <v>201</v>
      </c>
      <c r="AU278" s="17" t="s">
        <v>85</v>
      </c>
    </row>
    <row r="279" spans="2:51" s="15" customFormat="1" ht="12">
      <c r="B279" s="183"/>
      <c r="D279" s="163" t="s">
        <v>170</v>
      </c>
      <c r="E279" s="184" t="s">
        <v>1</v>
      </c>
      <c r="F279" s="185" t="s">
        <v>445</v>
      </c>
      <c r="H279" s="184" t="s">
        <v>1</v>
      </c>
      <c r="I279" s="186"/>
      <c r="L279" s="183"/>
      <c r="M279" s="187"/>
      <c r="N279" s="188"/>
      <c r="O279" s="188"/>
      <c r="P279" s="188"/>
      <c r="Q279" s="188"/>
      <c r="R279" s="188"/>
      <c r="S279" s="188"/>
      <c r="T279" s="189"/>
      <c r="AT279" s="184" t="s">
        <v>170</v>
      </c>
      <c r="AU279" s="184" t="s">
        <v>85</v>
      </c>
      <c r="AV279" s="15" t="s">
        <v>83</v>
      </c>
      <c r="AW279" s="15" t="s">
        <v>32</v>
      </c>
      <c r="AX279" s="15" t="s">
        <v>75</v>
      </c>
      <c r="AY279" s="184" t="s">
        <v>153</v>
      </c>
    </row>
    <row r="280" spans="2:51" s="13" customFormat="1" ht="12">
      <c r="B280" s="162"/>
      <c r="D280" s="163" t="s">
        <v>170</v>
      </c>
      <c r="E280" s="164" t="s">
        <v>1</v>
      </c>
      <c r="F280" s="165" t="s">
        <v>446</v>
      </c>
      <c r="H280" s="166">
        <v>72.44</v>
      </c>
      <c r="I280" s="167"/>
      <c r="L280" s="162"/>
      <c r="M280" s="168"/>
      <c r="N280" s="169"/>
      <c r="O280" s="169"/>
      <c r="P280" s="169"/>
      <c r="Q280" s="169"/>
      <c r="R280" s="169"/>
      <c r="S280" s="169"/>
      <c r="T280" s="170"/>
      <c r="AT280" s="164" t="s">
        <v>170</v>
      </c>
      <c r="AU280" s="164" t="s">
        <v>85</v>
      </c>
      <c r="AV280" s="13" t="s">
        <v>85</v>
      </c>
      <c r="AW280" s="13" t="s">
        <v>32</v>
      </c>
      <c r="AX280" s="13" t="s">
        <v>75</v>
      </c>
      <c r="AY280" s="164" t="s">
        <v>153</v>
      </c>
    </row>
    <row r="281" spans="2:51" s="14" customFormat="1" ht="12">
      <c r="B281" s="171"/>
      <c r="D281" s="163" t="s">
        <v>170</v>
      </c>
      <c r="E281" s="172" t="s">
        <v>1</v>
      </c>
      <c r="F281" s="173" t="s">
        <v>173</v>
      </c>
      <c r="H281" s="174">
        <v>72.44</v>
      </c>
      <c r="I281" s="175"/>
      <c r="L281" s="171"/>
      <c r="M281" s="176"/>
      <c r="N281" s="177"/>
      <c r="O281" s="177"/>
      <c r="P281" s="177"/>
      <c r="Q281" s="177"/>
      <c r="R281" s="177"/>
      <c r="S281" s="177"/>
      <c r="T281" s="178"/>
      <c r="AT281" s="172" t="s">
        <v>170</v>
      </c>
      <c r="AU281" s="172" t="s">
        <v>85</v>
      </c>
      <c r="AV281" s="14" t="s">
        <v>161</v>
      </c>
      <c r="AW281" s="14" t="s">
        <v>32</v>
      </c>
      <c r="AX281" s="14" t="s">
        <v>83</v>
      </c>
      <c r="AY281" s="172" t="s">
        <v>153</v>
      </c>
    </row>
    <row r="282" spans="1:65" s="2" customFormat="1" ht="16.5" customHeight="1">
      <c r="A282" s="32"/>
      <c r="B282" s="148"/>
      <c r="C282" s="149" t="s">
        <v>447</v>
      </c>
      <c r="D282" s="149" t="s">
        <v>156</v>
      </c>
      <c r="E282" s="150" t="s">
        <v>448</v>
      </c>
      <c r="F282" s="151" t="s">
        <v>449</v>
      </c>
      <c r="G282" s="152" t="s">
        <v>242</v>
      </c>
      <c r="H282" s="153">
        <v>0.817</v>
      </c>
      <c r="I282" s="154"/>
      <c r="J282" s="155">
        <f>ROUND(I282*H282,2)</f>
        <v>0</v>
      </c>
      <c r="K282" s="151" t="s">
        <v>160</v>
      </c>
      <c r="L282" s="33"/>
      <c r="M282" s="156" t="s">
        <v>1</v>
      </c>
      <c r="N282" s="157" t="s">
        <v>40</v>
      </c>
      <c r="O282" s="58"/>
      <c r="P282" s="158">
        <f>O282*H282</f>
        <v>0</v>
      </c>
      <c r="Q282" s="158">
        <v>0</v>
      </c>
      <c r="R282" s="158">
        <f>Q282*H282</f>
        <v>0</v>
      </c>
      <c r="S282" s="158">
        <v>0</v>
      </c>
      <c r="T282" s="159">
        <f>S282*H282</f>
        <v>0</v>
      </c>
      <c r="U282" s="32"/>
      <c r="V282" s="32"/>
      <c r="W282" s="32"/>
      <c r="X282" s="32"/>
      <c r="Y282" s="32"/>
      <c r="Z282" s="32"/>
      <c r="AA282" s="32"/>
      <c r="AB282" s="32"/>
      <c r="AC282" s="32"/>
      <c r="AD282" s="32"/>
      <c r="AE282" s="32"/>
      <c r="AR282" s="160" t="s">
        <v>244</v>
      </c>
      <c r="AT282" s="160" t="s">
        <v>156</v>
      </c>
      <c r="AU282" s="160" t="s">
        <v>85</v>
      </c>
      <c r="AY282" s="17" t="s">
        <v>153</v>
      </c>
      <c r="BE282" s="161">
        <f>IF(N282="základní",J282,0)</f>
        <v>0</v>
      </c>
      <c r="BF282" s="161">
        <f>IF(N282="snížená",J282,0)</f>
        <v>0</v>
      </c>
      <c r="BG282" s="161">
        <f>IF(N282="zákl. přenesená",J282,0)</f>
        <v>0</v>
      </c>
      <c r="BH282" s="161">
        <f>IF(N282="sníž. přenesená",J282,0)</f>
        <v>0</v>
      </c>
      <c r="BI282" s="161">
        <f>IF(N282="nulová",J282,0)</f>
        <v>0</v>
      </c>
      <c r="BJ282" s="17" t="s">
        <v>83</v>
      </c>
      <c r="BK282" s="161">
        <f>ROUND(I282*H282,2)</f>
        <v>0</v>
      </c>
      <c r="BL282" s="17" t="s">
        <v>244</v>
      </c>
      <c r="BM282" s="160" t="s">
        <v>450</v>
      </c>
    </row>
    <row r="283" spans="2:63" s="12" customFormat="1" ht="22.9" customHeight="1">
      <c r="B283" s="135"/>
      <c r="D283" s="136" t="s">
        <v>74</v>
      </c>
      <c r="E283" s="146" t="s">
        <v>451</v>
      </c>
      <c r="F283" s="146" t="s">
        <v>452</v>
      </c>
      <c r="I283" s="138"/>
      <c r="J283" s="147">
        <f>BK283</f>
        <v>0</v>
      </c>
      <c r="L283" s="135"/>
      <c r="M283" s="140"/>
      <c r="N283" s="141"/>
      <c r="O283" s="141"/>
      <c r="P283" s="142">
        <f>SUM(P284:P287)</f>
        <v>0</v>
      </c>
      <c r="Q283" s="141"/>
      <c r="R283" s="142">
        <f>SUM(R284:R287)</f>
        <v>0.01866</v>
      </c>
      <c r="S283" s="141"/>
      <c r="T283" s="143">
        <f>SUM(T284:T287)</f>
        <v>0</v>
      </c>
      <c r="AR283" s="136" t="s">
        <v>85</v>
      </c>
      <c r="AT283" s="144" t="s">
        <v>74</v>
      </c>
      <c r="AU283" s="144" t="s">
        <v>83</v>
      </c>
      <c r="AY283" s="136" t="s">
        <v>153</v>
      </c>
      <c r="BK283" s="145">
        <f>SUM(BK284:BK287)</f>
        <v>0</v>
      </c>
    </row>
    <row r="284" spans="1:65" s="2" customFormat="1" ht="16.5" customHeight="1">
      <c r="A284" s="32"/>
      <c r="B284" s="148"/>
      <c r="C284" s="149" t="s">
        <v>453</v>
      </c>
      <c r="D284" s="149" t="s">
        <v>156</v>
      </c>
      <c r="E284" s="150" t="s">
        <v>454</v>
      </c>
      <c r="F284" s="151" t="s">
        <v>455</v>
      </c>
      <c r="G284" s="152" t="s">
        <v>159</v>
      </c>
      <c r="H284" s="153">
        <v>74.64</v>
      </c>
      <c r="I284" s="154"/>
      <c r="J284" s="155">
        <f>ROUND(I284*H284,2)</f>
        <v>0</v>
      </c>
      <c r="K284" s="151" t="s">
        <v>160</v>
      </c>
      <c r="L284" s="33"/>
      <c r="M284" s="156" t="s">
        <v>1</v>
      </c>
      <c r="N284" s="157" t="s">
        <v>40</v>
      </c>
      <c r="O284" s="58"/>
      <c r="P284" s="158">
        <f>O284*H284</f>
        <v>0</v>
      </c>
      <c r="Q284" s="158">
        <v>0.00025</v>
      </c>
      <c r="R284" s="158">
        <f>Q284*H284</f>
        <v>0.01866</v>
      </c>
      <c r="S284" s="158">
        <v>0</v>
      </c>
      <c r="T284" s="159">
        <f>S284*H284</f>
        <v>0</v>
      </c>
      <c r="U284" s="32"/>
      <c r="V284" s="32"/>
      <c r="W284" s="32"/>
      <c r="X284" s="32"/>
      <c r="Y284" s="32"/>
      <c r="Z284" s="32"/>
      <c r="AA284" s="32"/>
      <c r="AB284" s="32"/>
      <c r="AC284" s="32"/>
      <c r="AD284" s="32"/>
      <c r="AE284" s="32"/>
      <c r="AR284" s="160" t="s">
        <v>244</v>
      </c>
      <c r="AT284" s="160" t="s">
        <v>156</v>
      </c>
      <c r="AU284" s="160" t="s">
        <v>85</v>
      </c>
      <c r="AY284" s="17" t="s">
        <v>153</v>
      </c>
      <c r="BE284" s="161">
        <f>IF(N284="základní",J284,0)</f>
        <v>0</v>
      </c>
      <c r="BF284" s="161">
        <f>IF(N284="snížená",J284,0)</f>
        <v>0</v>
      </c>
      <c r="BG284" s="161">
        <f>IF(N284="zákl. přenesená",J284,0)</f>
        <v>0</v>
      </c>
      <c r="BH284" s="161">
        <f>IF(N284="sníž. přenesená",J284,0)</f>
        <v>0</v>
      </c>
      <c r="BI284" s="161">
        <f>IF(N284="nulová",J284,0)</f>
        <v>0</v>
      </c>
      <c r="BJ284" s="17" t="s">
        <v>83</v>
      </c>
      <c r="BK284" s="161">
        <f>ROUND(I284*H284,2)</f>
        <v>0</v>
      </c>
      <c r="BL284" s="17" t="s">
        <v>244</v>
      </c>
      <c r="BM284" s="160" t="s">
        <v>456</v>
      </c>
    </row>
    <row r="285" spans="2:51" s="13" customFormat="1" ht="12">
      <c r="B285" s="162"/>
      <c r="D285" s="163" t="s">
        <v>170</v>
      </c>
      <c r="E285" s="164" t="s">
        <v>1</v>
      </c>
      <c r="F285" s="165" t="s">
        <v>171</v>
      </c>
      <c r="H285" s="166">
        <v>72.44</v>
      </c>
      <c r="I285" s="167"/>
      <c r="L285" s="162"/>
      <c r="M285" s="168"/>
      <c r="N285" s="169"/>
      <c r="O285" s="169"/>
      <c r="P285" s="169"/>
      <c r="Q285" s="169"/>
      <c r="R285" s="169"/>
      <c r="S285" s="169"/>
      <c r="T285" s="170"/>
      <c r="AT285" s="164" t="s">
        <v>170</v>
      </c>
      <c r="AU285" s="164" t="s">
        <v>85</v>
      </c>
      <c r="AV285" s="13" t="s">
        <v>85</v>
      </c>
      <c r="AW285" s="13" t="s">
        <v>32</v>
      </c>
      <c r="AX285" s="13" t="s">
        <v>75</v>
      </c>
      <c r="AY285" s="164" t="s">
        <v>153</v>
      </c>
    </row>
    <row r="286" spans="2:51" s="13" customFormat="1" ht="12">
      <c r="B286" s="162"/>
      <c r="D286" s="163" t="s">
        <v>170</v>
      </c>
      <c r="E286" s="164" t="s">
        <v>1</v>
      </c>
      <c r="F286" s="165" t="s">
        <v>172</v>
      </c>
      <c r="H286" s="166">
        <v>2.2</v>
      </c>
      <c r="I286" s="167"/>
      <c r="L286" s="162"/>
      <c r="M286" s="168"/>
      <c r="N286" s="169"/>
      <c r="O286" s="169"/>
      <c r="P286" s="169"/>
      <c r="Q286" s="169"/>
      <c r="R286" s="169"/>
      <c r="S286" s="169"/>
      <c r="T286" s="170"/>
      <c r="AT286" s="164" t="s">
        <v>170</v>
      </c>
      <c r="AU286" s="164" t="s">
        <v>85</v>
      </c>
      <c r="AV286" s="13" t="s">
        <v>85</v>
      </c>
      <c r="AW286" s="13" t="s">
        <v>32</v>
      </c>
      <c r="AX286" s="13" t="s">
        <v>75</v>
      </c>
      <c r="AY286" s="164" t="s">
        <v>153</v>
      </c>
    </row>
    <row r="287" spans="2:51" s="14" customFormat="1" ht="12">
      <c r="B287" s="171"/>
      <c r="D287" s="163" t="s">
        <v>170</v>
      </c>
      <c r="E287" s="172" t="s">
        <v>1</v>
      </c>
      <c r="F287" s="173" t="s">
        <v>173</v>
      </c>
      <c r="H287" s="174">
        <v>74.64</v>
      </c>
      <c r="I287" s="175"/>
      <c r="L287" s="171"/>
      <c r="M287" s="176"/>
      <c r="N287" s="177"/>
      <c r="O287" s="177"/>
      <c r="P287" s="177"/>
      <c r="Q287" s="177"/>
      <c r="R287" s="177"/>
      <c r="S287" s="177"/>
      <c r="T287" s="178"/>
      <c r="AT287" s="172" t="s">
        <v>170</v>
      </c>
      <c r="AU287" s="172" t="s">
        <v>85</v>
      </c>
      <c r="AV287" s="14" t="s">
        <v>161</v>
      </c>
      <c r="AW287" s="14" t="s">
        <v>32</v>
      </c>
      <c r="AX287" s="14" t="s">
        <v>83</v>
      </c>
      <c r="AY287" s="172" t="s">
        <v>153</v>
      </c>
    </row>
    <row r="288" spans="2:63" s="12" customFormat="1" ht="22.9" customHeight="1">
      <c r="B288" s="135"/>
      <c r="D288" s="136" t="s">
        <v>74</v>
      </c>
      <c r="E288" s="146" t="s">
        <v>457</v>
      </c>
      <c r="F288" s="146" t="s">
        <v>458</v>
      </c>
      <c r="I288" s="138"/>
      <c r="J288" s="147">
        <f>BK288</f>
        <v>0</v>
      </c>
      <c r="L288" s="135"/>
      <c r="M288" s="140"/>
      <c r="N288" s="141"/>
      <c r="O288" s="141"/>
      <c r="P288" s="142">
        <f>SUM(P289:P295)</f>
        <v>0</v>
      </c>
      <c r="Q288" s="141"/>
      <c r="R288" s="142">
        <f>SUM(R289:R295)</f>
        <v>0.5699365000000001</v>
      </c>
      <c r="S288" s="141"/>
      <c r="T288" s="143">
        <f>SUM(T289:T295)</f>
        <v>0.0958582</v>
      </c>
      <c r="AR288" s="136" t="s">
        <v>85</v>
      </c>
      <c r="AT288" s="144" t="s">
        <v>74</v>
      </c>
      <c r="AU288" s="144" t="s">
        <v>83</v>
      </c>
      <c r="AY288" s="136" t="s">
        <v>153</v>
      </c>
      <c r="BK288" s="145">
        <f>SUM(BK289:BK295)</f>
        <v>0</v>
      </c>
    </row>
    <row r="289" spans="1:65" s="2" customFormat="1" ht="16.5" customHeight="1">
      <c r="A289" s="32"/>
      <c r="B289" s="148"/>
      <c r="C289" s="149" t="s">
        <v>459</v>
      </c>
      <c r="D289" s="149" t="s">
        <v>156</v>
      </c>
      <c r="E289" s="150" t="s">
        <v>460</v>
      </c>
      <c r="F289" s="151" t="s">
        <v>461</v>
      </c>
      <c r="G289" s="152" t="s">
        <v>159</v>
      </c>
      <c r="H289" s="153">
        <v>309.22</v>
      </c>
      <c r="I289" s="154"/>
      <c r="J289" s="155">
        <f>ROUND(I289*H289,2)</f>
        <v>0</v>
      </c>
      <c r="K289" s="151" t="s">
        <v>160</v>
      </c>
      <c r="L289" s="33"/>
      <c r="M289" s="156" t="s">
        <v>1</v>
      </c>
      <c r="N289" s="157" t="s">
        <v>40</v>
      </c>
      <c r="O289" s="58"/>
      <c r="P289" s="158">
        <f>O289*H289</f>
        <v>0</v>
      </c>
      <c r="Q289" s="158">
        <v>0.001</v>
      </c>
      <c r="R289" s="158">
        <f>Q289*H289</f>
        <v>0.30922000000000005</v>
      </c>
      <c r="S289" s="158">
        <v>0.00031</v>
      </c>
      <c r="T289" s="159">
        <f>S289*H289</f>
        <v>0.0958582</v>
      </c>
      <c r="U289" s="32"/>
      <c r="V289" s="32"/>
      <c r="W289" s="32"/>
      <c r="X289" s="32"/>
      <c r="Y289" s="32"/>
      <c r="Z289" s="32"/>
      <c r="AA289" s="32"/>
      <c r="AB289" s="32"/>
      <c r="AC289" s="32"/>
      <c r="AD289" s="32"/>
      <c r="AE289" s="32"/>
      <c r="AR289" s="160" t="s">
        <v>244</v>
      </c>
      <c r="AT289" s="160" t="s">
        <v>156</v>
      </c>
      <c r="AU289" s="160" t="s">
        <v>85</v>
      </c>
      <c r="AY289" s="17" t="s">
        <v>153</v>
      </c>
      <c r="BE289" s="161">
        <f>IF(N289="základní",J289,0)</f>
        <v>0</v>
      </c>
      <c r="BF289" s="161">
        <f>IF(N289="snížená",J289,0)</f>
        <v>0</v>
      </c>
      <c r="BG289" s="161">
        <f>IF(N289="zákl. přenesená",J289,0)</f>
        <v>0</v>
      </c>
      <c r="BH289" s="161">
        <f>IF(N289="sníž. přenesená",J289,0)</f>
        <v>0</v>
      </c>
      <c r="BI289" s="161">
        <f>IF(N289="nulová",J289,0)</f>
        <v>0</v>
      </c>
      <c r="BJ289" s="17" t="s">
        <v>83</v>
      </c>
      <c r="BK289" s="161">
        <f>ROUND(I289*H289,2)</f>
        <v>0</v>
      </c>
      <c r="BL289" s="17" t="s">
        <v>244</v>
      </c>
      <c r="BM289" s="160" t="s">
        <v>462</v>
      </c>
    </row>
    <row r="290" spans="2:51" s="13" customFormat="1" ht="12">
      <c r="B290" s="162"/>
      <c r="D290" s="163" t="s">
        <v>170</v>
      </c>
      <c r="E290" s="164" t="s">
        <v>1</v>
      </c>
      <c r="F290" s="165" t="s">
        <v>215</v>
      </c>
      <c r="H290" s="166">
        <v>71.45</v>
      </c>
      <c r="I290" s="167"/>
      <c r="L290" s="162"/>
      <c r="M290" s="168"/>
      <c r="N290" s="169"/>
      <c r="O290" s="169"/>
      <c r="P290" s="169"/>
      <c r="Q290" s="169"/>
      <c r="R290" s="169"/>
      <c r="S290" s="169"/>
      <c r="T290" s="170"/>
      <c r="AT290" s="164" t="s">
        <v>170</v>
      </c>
      <c r="AU290" s="164" t="s">
        <v>85</v>
      </c>
      <c r="AV290" s="13" t="s">
        <v>85</v>
      </c>
      <c r="AW290" s="13" t="s">
        <v>32</v>
      </c>
      <c r="AX290" s="13" t="s">
        <v>75</v>
      </c>
      <c r="AY290" s="164" t="s">
        <v>153</v>
      </c>
    </row>
    <row r="291" spans="2:51" s="13" customFormat="1" ht="12">
      <c r="B291" s="162"/>
      <c r="D291" s="163" t="s">
        <v>170</v>
      </c>
      <c r="E291" s="164" t="s">
        <v>1</v>
      </c>
      <c r="F291" s="165" t="s">
        <v>220</v>
      </c>
      <c r="H291" s="166">
        <v>110.33</v>
      </c>
      <c r="I291" s="167"/>
      <c r="L291" s="162"/>
      <c r="M291" s="168"/>
      <c r="N291" s="169"/>
      <c r="O291" s="169"/>
      <c r="P291" s="169"/>
      <c r="Q291" s="169"/>
      <c r="R291" s="169"/>
      <c r="S291" s="169"/>
      <c r="T291" s="170"/>
      <c r="AT291" s="164" t="s">
        <v>170</v>
      </c>
      <c r="AU291" s="164" t="s">
        <v>85</v>
      </c>
      <c r="AV291" s="13" t="s">
        <v>85</v>
      </c>
      <c r="AW291" s="13" t="s">
        <v>32</v>
      </c>
      <c r="AX291" s="13" t="s">
        <v>75</v>
      </c>
      <c r="AY291" s="164" t="s">
        <v>153</v>
      </c>
    </row>
    <row r="292" spans="2:51" s="13" customFormat="1" ht="12">
      <c r="B292" s="162"/>
      <c r="D292" s="163" t="s">
        <v>170</v>
      </c>
      <c r="E292" s="164" t="s">
        <v>1</v>
      </c>
      <c r="F292" s="165" t="s">
        <v>221</v>
      </c>
      <c r="H292" s="166">
        <v>127.44</v>
      </c>
      <c r="I292" s="167"/>
      <c r="L292" s="162"/>
      <c r="M292" s="168"/>
      <c r="N292" s="169"/>
      <c r="O292" s="169"/>
      <c r="P292" s="169"/>
      <c r="Q292" s="169"/>
      <c r="R292" s="169"/>
      <c r="S292" s="169"/>
      <c r="T292" s="170"/>
      <c r="AT292" s="164" t="s">
        <v>170</v>
      </c>
      <c r="AU292" s="164" t="s">
        <v>85</v>
      </c>
      <c r="AV292" s="13" t="s">
        <v>85</v>
      </c>
      <c r="AW292" s="13" t="s">
        <v>32</v>
      </c>
      <c r="AX292" s="13" t="s">
        <v>75</v>
      </c>
      <c r="AY292" s="164" t="s">
        <v>153</v>
      </c>
    </row>
    <row r="293" spans="2:51" s="14" customFormat="1" ht="12">
      <c r="B293" s="171"/>
      <c r="D293" s="163" t="s">
        <v>170</v>
      </c>
      <c r="E293" s="172" t="s">
        <v>1</v>
      </c>
      <c r="F293" s="173" t="s">
        <v>173</v>
      </c>
      <c r="H293" s="174">
        <v>309.22</v>
      </c>
      <c r="I293" s="175"/>
      <c r="L293" s="171"/>
      <c r="M293" s="176"/>
      <c r="N293" s="177"/>
      <c r="O293" s="177"/>
      <c r="P293" s="177"/>
      <c r="Q293" s="177"/>
      <c r="R293" s="177"/>
      <c r="S293" s="177"/>
      <c r="T293" s="178"/>
      <c r="AT293" s="172" t="s">
        <v>170</v>
      </c>
      <c r="AU293" s="172" t="s">
        <v>85</v>
      </c>
      <c r="AV293" s="14" t="s">
        <v>161</v>
      </c>
      <c r="AW293" s="14" t="s">
        <v>32</v>
      </c>
      <c r="AX293" s="14" t="s">
        <v>83</v>
      </c>
      <c r="AY293" s="172" t="s">
        <v>153</v>
      </c>
    </row>
    <row r="294" spans="1:65" s="2" customFormat="1" ht="16.5" customHeight="1">
      <c r="A294" s="32"/>
      <c r="B294" s="148"/>
      <c r="C294" s="149" t="s">
        <v>463</v>
      </c>
      <c r="D294" s="149" t="s">
        <v>156</v>
      </c>
      <c r="E294" s="150" t="s">
        <v>464</v>
      </c>
      <c r="F294" s="151" t="s">
        <v>465</v>
      </c>
      <c r="G294" s="152" t="s">
        <v>159</v>
      </c>
      <c r="H294" s="153">
        <v>579.37</v>
      </c>
      <c r="I294" s="154"/>
      <c r="J294" s="155">
        <f>ROUND(I294*H294,2)</f>
        <v>0</v>
      </c>
      <c r="K294" s="151" t="s">
        <v>160</v>
      </c>
      <c r="L294" s="33"/>
      <c r="M294" s="156" t="s">
        <v>1</v>
      </c>
      <c r="N294" s="157" t="s">
        <v>40</v>
      </c>
      <c r="O294" s="58"/>
      <c r="P294" s="158">
        <f>O294*H294</f>
        <v>0</v>
      </c>
      <c r="Q294" s="158">
        <v>0.00019</v>
      </c>
      <c r="R294" s="158">
        <f>Q294*H294</f>
        <v>0.1100803</v>
      </c>
      <c r="S294" s="158">
        <v>0</v>
      </c>
      <c r="T294" s="159">
        <f>S294*H294</f>
        <v>0</v>
      </c>
      <c r="U294" s="32"/>
      <c r="V294" s="32"/>
      <c r="W294" s="32"/>
      <c r="X294" s="32"/>
      <c r="Y294" s="32"/>
      <c r="Z294" s="32"/>
      <c r="AA294" s="32"/>
      <c r="AB294" s="32"/>
      <c r="AC294" s="32"/>
      <c r="AD294" s="32"/>
      <c r="AE294" s="32"/>
      <c r="AR294" s="160" t="s">
        <v>244</v>
      </c>
      <c r="AT294" s="160" t="s">
        <v>156</v>
      </c>
      <c r="AU294" s="160" t="s">
        <v>85</v>
      </c>
      <c r="AY294" s="17" t="s">
        <v>153</v>
      </c>
      <c r="BE294" s="161">
        <f>IF(N294="základní",J294,0)</f>
        <v>0</v>
      </c>
      <c r="BF294" s="161">
        <f>IF(N294="snížená",J294,0)</f>
        <v>0</v>
      </c>
      <c r="BG294" s="161">
        <f>IF(N294="zákl. přenesená",J294,0)</f>
        <v>0</v>
      </c>
      <c r="BH294" s="161">
        <f>IF(N294="sníž. přenesená",J294,0)</f>
        <v>0</v>
      </c>
      <c r="BI294" s="161">
        <f>IF(N294="nulová",J294,0)</f>
        <v>0</v>
      </c>
      <c r="BJ294" s="17" t="s">
        <v>83</v>
      </c>
      <c r="BK294" s="161">
        <f>ROUND(I294*H294,2)</f>
        <v>0</v>
      </c>
      <c r="BL294" s="17" t="s">
        <v>244</v>
      </c>
      <c r="BM294" s="160" t="s">
        <v>466</v>
      </c>
    </row>
    <row r="295" spans="1:65" s="2" customFormat="1" ht="16.5" customHeight="1">
      <c r="A295" s="32"/>
      <c r="B295" s="148"/>
      <c r="C295" s="149" t="s">
        <v>467</v>
      </c>
      <c r="D295" s="149" t="s">
        <v>156</v>
      </c>
      <c r="E295" s="150" t="s">
        <v>468</v>
      </c>
      <c r="F295" s="151" t="s">
        <v>469</v>
      </c>
      <c r="G295" s="152" t="s">
        <v>159</v>
      </c>
      <c r="H295" s="153">
        <v>579.37</v>
      </c>
      <c r="I295" s="154"/>
      <c r="J295" s="155">
        <f>ROUND(I295*H295,2)</f>
        <v>0</v>
      </c>
      <c r="K295" s="151" t="s">
        <v>160</v>
      </c>
      <c r="L295" s="33"/>
      <c r="M295" s="201" t="s">
        <v>1</v>
      </c>
      <c r="N295" s="202" t="s">
        <v>40</v>
      </c>
      <c r="O295" s="203"/>
      <c r="P295" s="204">
        <f>O295*H295</f>
        <v>0</v>
      </c>
      <c r="Q295" s="204">
        <v>0.00026</v>
      </c>
      <c r="R295" s="204">
        <f>Q295*H295</f>
        <v>0.1506362</v>
      </c>
      <c r="S295" s="204">
        <v>0</v>
      </c>
      <c r="T295" s="205">
        <f>S295*H295</f>
        <v>0</v>
      </c>
      <c r="U295" s="32"/>
      <c r="V295" s="32"/>
      <c r="W295" s="32"/>
      <c r="X295" s="32"/>
      <c r="Y295" s="32"/>
      <c r="Z295" s="32"/>
      <c r="AA295" s="32"/>
      <c r="AB295" s="32"/>
      <c r="AC295" s="32"/>
      <c r="AD295" s="32"/>
      <c r="AE295" s="32"/>
      <c r="AR295" s="160" t="s">
        <v>244</v>
      </c>
      <c r="AT295" s="160" t="s">
        <v>156</v>
      </c>
      <c r="AU295" s="160" t="s">
        <v>85</v>
      </c>
      <c r="AY295" s="17" t="s">
        <v>153</v>
      </c>
      <c r="BE295" s="161">
        <f>IF(N295="základní",J295,0)</f>
        <v>0</v>
      </c>
      <c r="BF295" s="161">
        <f>IF(N295="snížená",J295,0)</f>
        <v>0</v>
      </c>
      <c r="BG295" s="161">
        <f>IF(N295="zákl. přenesená",J295,0)</f>
        <v>0</v>
      </c>
      <c r="BH295" s="161">
        <f>IF(N295="sníž. přenesená",J295,0)</f>
        <v>0</v>
      </c>
      <c r="BI295" s="161">
        <f>IF(N295="nulová",J295,0)</f>
        <v>0</v>
      </c>
      <c r="BJ295" s="17" t="s">
        <v>83</v>
      </c>
      <c r="BK295" s="161">
        <f>ROUND(I295*H295,2)</f>
        <v>0</v>
      </c>
      <c r="BL295" s="17" t="s">
        <v>244</v>
      </c>
      <c r="BM295" s="160" t="s">
        <v>470</v>
      </c>
    </row>
    <row r="296" spans="1:31" s="2" customFormat="1" ht="6.95" customHeight="1">
      <c r="A296" s="32"/>
      <c r="B296" s="47"/>
      <c r="C296" s="48"/>
      <c r="D296" s="48"/>
      <c r="E296" s="48"/>
      <c r="F296" s="48"/>
      <c r="G296" s="48"/>
      <c r="H296" s="48"/>
      <c r="I296" s="48"/>
      <c r="J296" s="48"/>
      <c r="K296" s="48"/>
      <c r="L296" s="33"/>
      <c r="M296" s="32"/>
      <c r="O296" s="32"/>
      <c r="P296" s="32"/>
      <c r="Q296" s="32"/>
      <c r="R296" s="32"/>
      <c r="S296" s="32"/>
      <c r="T296" s="32"/>
      <c r="U296" s="32"/>
      <c r="V296" s="32"/>
      <c r="W296" s="32"/>
      <c r="X296" s="32"/>
      <c r="Y296" s="32"/>
      <c r="Z296" s="32"/>
      <c r="AA296" s="32"/>
      <c r="AB296" s="32"/>
      <c r="AC296" s="32"/>
      <c r="AD296" s="32"/>
      <c r="AE296" s="32"/>
    </row>
  </sheetData>
  <autoFilter ref="C129:K295"/>
  <mergeCells count="9">
    <mergeCell ref="E87:H87"/>
    <mergeCell ref="E120:H120"/>
    <mergeCell ref="E122:H12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65"/>
  <sheetViews>
    <sheetView showGridLines="0" workbookViewId="0" topLeftCell="A1">
      <selection activeCell="D2" sqref="D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9" t="s">
        <v>5</v>
      </c>
      <c r="M2" s="225"/>
      <c r="N2" s="225"/>
      <c r="O2" s="225"/>
      <c r="P2" s="225"/>
      <c r="Q2" s="225"/>
      <c r="R2" s="225"/>
      <c r="S2" s="225"/>
      <c r="T2" s="225"/>
      <c r="U2" s="225"/>
      <c r="V2" s="225"/>
      <c r="AT2" s="17" t="s">
        <v>88</v>
      </c>
    </row>
    <row r="3" spans="2:46" s="1" customFormat="1" ht="6.95" customHeight="1">
      <c r="B3" s="18"/>
      <c r="C3" s="19"/>
      <c r="D3" s="19"/>
      <c r="E3" s="19"/>
      <c r="F3" s="19"/>
      <c r="G3" s="19"/>
      <c r="H3" s="19"/>
      <c r="I3" s="19"/>
      <c r="J3" s="19"/>
      <c r="K3" s="19"/>
      <c r="L3" s="20"/>
      <c r="AT3" s="17" t="s">
        <v>85</v>
      </c>
    </row>
    <row r="4" spans="2:46" s="1" customFormat="1" ht="24.95" customHeight="1">
      <c r="B4" s="20"/>
      <c r="D4" s="21" t="s">
        <v>116</v>
      </c>
      <c r="L4" s="20"/>
      <c r="M4" s="98" t="s">
        <v>10</v>
      </c>
      <c r="AT4" s="17" t="s">
        <v>3</v>
      </c>
    </row>
    <row r="5" spans="2:12" s="1" customFormat="1" ht="6.95" customHeight="1">
      <c r="B5" s="20"/>
      <c r="L5" s="20"/>
    </row>
    <row r="6" spans="2:12" s="1" customFormat="1" ht="12" customHeight="1">
      <c r="B6" s="20"/>
      <c r="D6" s="27" t="s">
        <v>16</v>
      </c>
      <c r="L6" s="20"/>
    </row>
    <row r="7" spans="2:12" s="1" customFormat="1" ht="16.5" customHeight="1">
      <c r="B7" s="20"/>
      <c r="E7" s="253" t="str">
        <f>'Rekapitulace stavby'!K6</f>
        <v>Rekonstrukce a přemístění oddělení rehabilitace Bohumínské městské nemocnice a.s</v>
      </c>
      <c r="F7" s="254"/>
      <c r="G7" s="254"/>
      <c r="H7" s="254"/>
      <c r="L7" s="20"/>
    </row>
    <row r="8" spans="1:31" s="2" customFormat="1" ht="12" customHeight="1">
      <c r="A8" s="32"/>
      <c r="B8" s="33"/>
      <c r="C8" s="32"/>
      <c r="D8" s="27" t="s">
        <v>117</v>
      </c>
      <c r="E8" s="32"/>
      <c r="F8" s="32"/>
      <c r="G8" s="32"/>
      <c r="H8" s="32"/>
      <c r="I8" s="32"/>
      <c r="J8" s="32"/>
      <c r="K8" s="32"/>
      <c r="L8" s="42"/>
      <c r="S8" s="32"/>
      <c r="T8" s="32"/>
      <c r="U8" s="32"/>
      <c r="V8" s="32"/>
      <c r="W8" s="32"/>
      <c r="X8" s="32"/>
      <c r="Y8" s="32"/>
      <c r="Z8" s="32"/>
      <c r="AA8" s="32"/>
      <c r="AB8" s="32"/>
      <c r="AC8" s="32"/>
      <c r="AD8" s="32"/>
      <c r="AE8" s="32"/>
    </row>
    <row r="9" spans="1:31" s="2" customFormat="1" ht="16.5" customHeight="1">
      <c r="A9" s="32"/>
      <c r="B9" s="33"/>
      <c r="C9" s="32"/>
      <c r="D9" s="32"/>
      <c r="E9" s="214" t="s">
        <v>471</v>
      </c>
      <c r="F9" s="252"/>
      <c r="G9" s="252"/>
      <c r="H9" s="252"/>
      <c r="I9" s="32"/>
      <c r="J9" s="32"/>
      <c r="K9" s="32"/>
      <c r="L9" s="42"/>
      <c r="S9" s="32"/>
      <c r="T9" s="32"/>
      <c r="U9" s="32"/>
      <c r="V9" s="32"/>
      <c r="W9" s="32"/>
      <c r="X9" s="32"/>
      <c r="Y9" s="32"/>
      <c r="Z9" s="32"/>
      <c r="AA9" s="32"/>
      <c r="AB9" s="32"/>
      <c r="AC9" s="32"/>
      <c r="AD9" s="32"/>
      <c r="AE9" s="32"/>
    </row>
    <row r="10" spans="1:31" s="2" customFormat="1" ht="12">
      <c r="A10" s="32"/>
      <c r="B10" s="33"/>
      <c r="C10" s="32"/>
      <c r="D10" s="32"/>
      <c r="E10" s="32"/>
      <c r="F10" s="32"/>
      <c r="G10" s="32"/>
      <c r="H10" s="32"/>
      <c r="I10" s="32"/>
      <c r="J10" s="32"/>
      <c r="K10" s="32"/>
      <c r="L10" s="42"/>
      <c r="S10" s="32"/>
      <c r="T10" s="32"/>
      <c r="U10" s="32"/>
      <c r="V10" s="32"/>
      <c r="W10" s="32"/>
      <c r="X10" s="32"/>
      <c r="Y10" s="32"/>
      <c r="Z10" s="32"/>
      <c r="AA10" s="32"/>
      <c r="AB10" s="32"/>
      <c r="AC10" s="32"/>
      <c r="AD10" s="32"/>
      <c r="AE10" s="32"/>
    </row>
    <row r="11" spans="1:31" s="2" customFormat="1" ht="12" customHeight="1">
      <c r="A11" s="32"/>
      <c r="B11" s="33"/>
      <c r="C11" s="32"/>
      <c r="D11" s="27" t="s">
        <v>18</v>
      </c>
      <c r="E11" s="32"/>
      <c r="F11" s="25" t="s">
        <v>1</v>
      </c>
      <c r="G11" s="32"/>
      <c r="H11" s="32"/>
      <c r="I11" s="27" t="s">
        <v>19</v>
      </c>
      <c r="J11" s="25" t="s">
        <v>1</v>
      </c>
      <c r="K11" s="32"/>
      <c r="L11" s="42"/>
      <c r="S11" s="32"/>
      <c r="T11" s="32"/>
      <c r="U11" s="32"/>
      <c r="V11" s="32"/>
      <c r="W11" s="32"/>
      <c r="X11" s="32"/>
      <c r="Y11" s="32"/>
      <c r="Z11" s="32"/>
      <c r="AA11" s="32"/>
      <c r="AB11" s="32"/>
      <c r="AC11" s="32"/>
      <c r="AD11" s="32"/>
      <c r="AE11" s="32"/>
    </row>
    <row r="12" spans="1:31" s="2" customFormat="1" ht="12" customHeight="1">
      <c r="A12" s="32"/>
      <c r="B12" s="33"/>
      <c r="C12" s="32"/>
      <c r="D12" s="27" t="s">
        <v>20</v>
      </c>
      <c r="E12" s="32"/>
      <c r="F12" s="25" t="s">
        <v>21</v>
      </c>
      <c r="G12" s="32"/>
      <c r="H12" s="32"/>
      <c r="I12" s="27" t="s">
        <v>22</v>
      </c>
      <c r="J12" s="55" t="str">
        <f>'Rekapitulace stavby'!AN8</f>
        <v>14. 10. 2023</v>
      </c>
      <c r="K12" s="32"/>
      <c r="L12" s="42"/>
      <c r="S12" s="32"/>
      <c r="T12" s="32"/>
      <c r="U12" s="32"/>
      <c r="V12" s="32"/>
      <c r="W12" s="32"/>
      <c r="X12" s="32"/>
      <c r="Y12" s="32"/>
      <c r="Z12" s="32"/>
      <c r="AA12" s="32"/>
      <c r="AB12" s="32"/>
      <c r="AC12" s="32"/>
      <c r="AD12" s="32"/>
      <c r="AE12" s="32"/>
    </row>
    <row r="13" spans="1:31" s="2" customFormat="1" ht="10.9" customHeight="1">
      <c r="A13" s="32"/>
      <c r="B13" s="33"/>
      <c r="C13" s="32"/>
      <c r="D13" s="32"/>
      <c r="E13" s="32"/>
      <c r="F13" s="32"/>
      <c r="G13" s="32"/>
      <c r="H13" s="32"/>
      <c r="I13" s="32"/>
      <c r="J13" s="32"/>
      <c r="K13" s="32"/>
      <c r="L13" s="42"/>
      <c r="S13" s="32"/>
      <c r="T13" s="32"/>
      <c r="U13" s="32"/>
      <c r="V13" s="32"/>
      <c r="W13" s="32"/>
      <c r="X13" s="32"/>
      <c r="Y13" s="32"/>
      <c r="Z13" s="32"/>
      <c r="AA13" s="32"/>
      <c r="AB13" s="32"/>
      <c r="AC13" s="32"/>
      <c r="AD13" s="32"/>
      <c r="AE13" s="32"/>
    </row>
    <row r="14" spans="1:31" s="2" customFormat="1" ht="12" customHeight="1">
      <c r="A14" s="32"/>
      <c r="B14" s="33"/>
      <c r="C14" s="32"/>
      <c r="D14" s="27" t="s">
        <v>24</v>
      </c>
      <c r="E14" s="32"/>
      <c r="F14" s="32"/>
      <c r="G14" s="32"/>
      <c r="H14" s="32"/>
      <c r="I14" s="27" t="s">
        <v>25</v>
      </c>
      <c r="J14" s="25" t="str">
        <f>IF('Rekapitulace stavby'!AN10="","",'Rekapitulace stavby'!AN10)</f>
        <v/>
      </c>
      <c r="K14" s="32"/>
      <c r="L14" s="42"/>
      <c r="S14" s="32"/>
      <c r="T14" s="32"/>
      <c r="U14" s="32"/>
      <c r="V14" s="32"/>
      <c r="W14" s="32"/>
      <c r="X14" s="32"/>
      <c r="Y14" s="32"/>
      <c r="Z14" s="32"/>
      <c r="AA14" s="32"/>
      <c r="AB14" s="32"/>
      <c r="AC14" s="32"/>
      <c r="AD14" s="32"/>
      <c r="AE14" s="32"/>
    </row>
    <row r="15" spans="1:31" s="2" customFormat="1" ht="18" customHeight="1">
      <c r="A15" s="32"/>
      <c r="B15" s="33"/>
      <c r="C15" s="32"/>
      <c r="D15" s="32"/>
      <c r="E15" s="25" t="str">
        <f>IF('Rekapitulace stavby'!E11="","",'Rekapitulace stavby'!E11)</f>
        <v>Město Bohumín</v>
      </c>
      <c r="F15" s="32"/>
      <c r="G15" s="32"/>
      <c r="H15" s="32"/>
      <c r="I15" s="27" t="s">
        <v>27</v>
      </c>
      <c r="J15" s="25" t="str">
        <f>IF('Rekapitulace stavby'!AN11="","",'Rekapitulace stavby'!AN11)</f>
        <v/>
      </c>
      <c r="K15" s="32"/>
      <c r="L15" s="42"/>
      <c r="S15" s="32"/>
      <c r="T15" s="32"/>
      <c r="U15" s="32"/>
      <c r="V15" s="32"/>
      <c r="W15" s="32"/>
      <c r="X15" s="32"/>
      <c r="Y15" s="32"/>
      <c r="Z15" s="32"/>
      <c r="AA15" s="32"/>
      <c r="AB15" s="32"/>
      <c r="AC15" s="32"/>
      <c r="AD15" s="32"/>
      <c r="AE15" s="32"/>
    </row>
    <row r="16" spans="1:31" s="2" customFormat="1" ht="6.95" customHeight="1">
      <c r="A16" s="32"/>
      <c r="B16" s="33"/>
      <c r="C16" s="32"/>
      <c r="D16" s="32"/>
      <c r="E16" s="32"/>
      <c r="F16" s="32"/>
      <c r="G16" s="32"/>
      <c r="H16" s="32"/>
      <c r="I16" s="32"/>
      <c r="J16" s="32"/>
      <c r="K16" s="32"/>
      <c r="L16" s="42"/>
      <c r="S16" s="32"/>
      <c r="T16" s="32"/>
      <c r="U16" s="32"/>
      <c r="V16" s="32"/>
      <c r="W16" s="32"/>
      <c r="X16" s="32"/>
      <c r="Y16" s="32"/>
      <c r="Z16" s="32"/>
      <c r="AA16" s="32"/>
      <c r="AB16" s="32"/>
      <c r="AC16" s="32"/>
      <c r="AD16" s="32"/>
      <c r="AE16" s="32"/>
    </row>
    <row r="17" spans="1:31" s="2" customFormat="1" ht="12" customHeight="1">
      <c r="A17" s="32"/>
      <c r="B17" s="33"/>
      <c r="C17" s="32"/>
      <c r="D17" s="27" t="s">
        <v>28</v>
      </c>
      <c r="E17" s="32"/>
      <c r="F17" s="32"/>
      <c r="G17" s="32"/>
      <c r="H17" s="32"/>
      <c r="I17" s="27" t="s">
        <v>25</v>
      </c>
      <c r="J17" s="28" t="str">
        <f>'Rekapitulace stavby'!AN13</f>
        <v>Vyplň údaj</v>
      </c>
      <c r="K17" s="32"/>
      <c r="L17" s="42"/>
      <c r="S17" s="32"/>
      <c r="T17" s="32"/>
      <c r="U17" s="32"/>
      <c r="V17" s="32"/>
      <c r="W17" s="32"/>
      <c r="X17" s="32"/>
      <c r="Y17" s="32"/>
      <c r="Z17" s="32"/>
      <c r="AA17" s="32"/>
      <c r="AB17" s="32"/>
      <c r="AC17" s="32"/>
      <c r="AD17" s="32"/>
      <c r="AE17" s="32"/>
    </row>
    <row r="18" spans="1:31" s="2" customFormat="1" ht="18" customHeight="1">
      <c r="A18" s="32"/>
      <c r="B18" s="33"/>
      <c r="C18" s="32"/>
      <c r="D18" s="32"/>
      <c r="E18" s="255" t="str">
        <f>'Rekapitulace stavby'!E14</f>
        <v>Vyplň údaj</v>
      </c>
      <c r="F18" s="224"/>
      <c r="G18" s="224"/>
      <c r="H18" s="224"/>
      <c r="I18" s="27" t="s">
        <v>27</v>
      </c>
      <c r="J18" s="28" t="str">
        <f>'Rekapitulace stavby'!AN14</f>
        <v>Vyplň údaj</v>
      </c>
      <c r="K18" s="32"/>
      <c r="L18" s="42"/>
      <c r="S18" s="32"/>
      <c r="T18" s="32"/>
      <c r="U18" s="32"/>
      <c r="V18" s="32"/>
      <c r="W18" s="32"/>
      <c r="X18" s="32"/>
      <c r="Y18" s="32"/>
      <c r="Z18" s="32"/>
      <c r="AA18" s="32"/>
      <c r="AB18" s="32"/>
      <c r="AC18" s="32"/>
      <c r="AD18" s="32"/>
      <c r="AE18" s="32"/>
    </row>
    <row r="19" spans="1:31" s="2" customFormat="1" ht="6.95" customHeight="1">
      <c r="A19" s="32"/>
      <c r="B19" s="33"/>
      <c r="C19" s="32"/>
      <c r="D19" s="32"/>
      <c r="E19" s="32"/>
      <c r="F19" s="32"/>
      <c r="G19" s="32"/>
      <c r="H19" s="32"/>
      <c r="I19" s="32"/>
      <c r="J19" s="32"/>
      <c r="K19" s="32"/>
      <c r="L19" s="42"/>
      <c r="S19" s="32"/>
      <c r="T19" s="32"/>
      <c r="U19" s="32"/>
      <c r="V19" s="32"/>
      <c r="W19" s="32"/>
      <c r="X19" s="32"/>
      <c r="Y19" s="32"/>
      <c r="Z19" s="32"/>
      <c r="AA19" s="32"/>
      <c r="AB19" s="32"/>
      <c r="AC19" s="32"/>
      <c r="AD19" s="32"/>
      <c r="AE19" s="32"/>
    </row>
    <row r="20" spans="1:31" s="2" customFormat="1" ht="12" customHeight="1">
      <c r="A20" s="32"/>
      <c r="B20" s="33"/>
      <c r="C20" s="32"/>
      <c r="D20" s="27" t="s">
        <v>30</v>
      </c>
      <c r="E20" s="32"/>
      <c r="F20" s="32"/>
      <c r="G20" s="32"/>
      <c r="H20" s="32"/>
      <c r="I20" s="27" t="s">
        <v>25</v>
      </c>
      <c r="J20" s="25" t="str">
        <f>IF('Rekapitulace stavby'!AN16="","",'Rekapitulace stavby'!AN16)</f>
        <v/>
      </c>
      <c r="K20" s="32"/>
      <c r="L20" s="42"/>
      <c r="S20" s="32"/>
      <c r="T20" s="32"/>
      <c r="U20" s="32"/>
      <c r="V20" s="32"/>
      <c r="W20" s="32"/>
      <c r="X20" s="32"/>
      <c r="Y20" s="32"/>
      <c r="Z20" s="32"/>
      <c r="AA20" s="32"/>
      <c r="AB20" s="32"/>
      <c r="AC20" s="32"/>
      <c r="AD20" s="32"/>
      <c r="AE20" s="32"/>
    </row>
    <row r="21" spans="1:31" s="2" customFormat="1" ht="18" customHeight="1">
      <c r="A21" s="32"/>
      <c r="B21" s="33"/>
      <c r="C21" s="32"/>
      <c r="D21" s="32"/>
      <c r="E21" s="25" t="str">
        <f>IF('Rekapitulace stavby'!E17="","",'Rekapitulace stavby'!E17)</f>
        <v>CHVÁLEK ATELIÉR s.r.o.</v>
      </c>
      <c r="F21" s="32"/>
      <c r="G21" s="32"/>
      <c r="H21" s="32"/>
      <c r="I21" s="27" t="s">
        <v>27</v>
      </c>
      <c r="J21" s="25" t="str">
        <f>IF('Rekapitulace stavby'!AN17="","",'Rekapitulace stavby'!AN17)</f>
        <v/>
      </c>
      <c r="K21" s="32"/>
      <c r="L21" s="42"/>
      <c r="S21" s="32"/>
      <c r="T21" s="32"/>
      <c r="U21" s="32"/>
      <c r="V21" s="32"/>
      <c r="W21" s="32"/>
      <c r="X21" s="32"/>
      <c r="Y21" s="32"/>
      <c r="Z21" s="32"/>
      <c r="AA21" s="32"/>
      <c r="AB21" s="32"/>
      <c r="AC21" s="32"/>
      <c r="AD21" s="32"/>
      <c r="AE21" s="32"/>
    </row>
    <row r="22" spans="1:31" s="2" customFormat="1" ht="6.95" customHeight="1">
      <c r="A22" s="32"/>
      <c r="B22" s="33"/>
      <c r="C22" s="32"/>
      <c r="D22" s="32"/>
      <c r="E22" s="32"/>
      <c r="F22" s="32"/>
      <c r="G22" s="32"/>
      <c r="H22" s="32"/>
      <c r="I22" s="32"/>
      <c r="J22" s="32"/>
      <c r="K22" s="32"/>
      <c r="L22" s="42"/>
      <c r="S22" s="32"/>
      <c r="T22" s="32"/>
      <c r="U22" s="32"/>
      <c r="V22" s="32"/>
      <c r="W22" s="32"/>
      <c r="X22" s="32"/>
      <c r="Y22" s="32"/>
      <c r="Z22" s="32"/>
      <c r="AA22" s="32"/>
      <c r="AB22" s="32"/>
      <c r="AC22" s="32"/>
      <c r="AD22" s="32"/>
      <c r="AE22" s="32"/>
    </row>
    <row r="23" spans="1:31" s="2" customFormat="1" ht="12" customHeight="1">
      <c r="A23" s="32"/>
      <c r="B23" s="33"/>
      <c r="C23" s="32"/>
      <c r="D23" s="27" t="s">
        <v>33</v>
      </c>
      <c r="E23" s="32"/>
      <c r="F23" s="32"/>
      <c r="G23" s="32"/>
      <c r="H23" s="32"/>
      <c r="I23" s="27" t="s">
        <v>25</v>
      </c>
      <c r="J23" s="25" t="str">
        <f>IF('Rekapitulace stavby'!AN19="","",'Rekapitulace stavby'!AN19)</f>
        <v/>
      </c>
      <c r="K23" s="32"/>
      <c r="L23" s="42"/>
      <c r="S23" s="32"/>
      <c r="T23" s="32"/>
      <c r="U23" s="32"/>
      <c r="V23" s="32"/>
      <c r="W23" s="32"/>
      <c r="X23" s="32"/>
      <c r="Y23" s="32"/>
      <c r="Z23" s="32"/>
      <c r="AA23" s="32"/>
      <c r="AB23" s="32"/>
      <c r="AC23" s="32"/>
      <c r="AD23" s="32"/>
      <c r="AE23" s="32"/>
    </row>
    <row r="24" spans="1:31" s="2" customFormat="1" ht="18" customHeight="1">
      <c r="A24" s="32"/>
      <c r="B24" s="33"/>
      <c r="C24" s="32"/>
      <c r="D24" s="32"/>
      <c r="E24" s="25" t="str">
        <f>IF('Rekapitulace stavby'!E20="","",'Rekapitulace stavby'!E20)</f>
        <v xml:space="preserve"> </v>
      </c>
      <c r="F24" s="32"/>
      <c r="G24" s="32"/>
      <c r="H24" s="32"/>
      <c r="I24" s="27" t="s">
        <v>27</v>
      </c>
      <c r="J24" s="25" t="str">
        <f>IF('Rekapitulace stavby'!AN20="","",'Rekapitulace stavby'!AN20)</f>
        <v/>
      </c>
      <c r="K24" s="32"/>
      <c r="L24" s="42"/>
      <c r="S24" s="32"/>
      <c r="T24" s="32"/>
      <c r="U24" s="32"/>
      <c r="V24" s="32"/>
      <c r="W24" s="32"/>
      <c r="X24" s="32"/>
      <c r="Y24" s="32"/>
      <c r="Z24" s="32"/>
      <c r="AA24" s="32"/>
      <c r="AB24" s="32"/>
      <c r="AC24" s="32"/>
      <c r="AD24" s="32"/>
      <c r="AE24" s="32"/>
    </row>
    <row r="25" spans="1:31" s="2" customFormat="1" ht="6.95" customHeight="1">
      <c r="A25" s="32"/>
      <c r="B25" s="33"/>
      <c r="C25" s="32"/>
      <c r="D25" s="32"/>
      <c r="E25" s="32"/>
      <c r="F25" s="32"/>
      <c r="G25" s="32"/>
      <c r="H25" s="32"/>
      <c r="I25" s="32"/>
      <c r="J25" s="32"/>
      <c r="K25" s="32"/>
      <c r="L25" s="42"/>
      <c r="S25" s="32"/>
      <c r="T25" s="32"/>
      <c r="U25" s="32"/>
      <c r="V25" s="32"/>
      <c r="W25" s="32"/>
      <c r="X25" s="32"/>
      <c r="Y25" s="32"/>
      <c r="Z25" s="32"/>
      <c r="AA25" s="32"/>
      <c r="AB25" s="32"/>
      <c r="AC25" s="32"/>
      <c r="AD25" s="32"/>
      <c r="AE25" s="32"/>
    </row>
    <row r="26" spans="1:31" s="2" customFormat="1" ht="12" customHeight="1">
      <c r="A26" s="32"/>
      <c r="B26" s="33"/>
      <c r="C26" s="32"/>
      <c r="D26" s="27" t="s">
        <v>34</v>
      </c>
      <c r="E26" s="32"/>
      <c r="F26" s="32"/>
      <c r="G26" s="32"/>
      <c r="H26" s="32"/>
      <c r="I26" s="32"/>
      <c r="J26" s="32"/>
      <c r="K26" s="32"/>
      <c r="L26" s="42"/>
      <c r="S26" s="32"/>
      <c r="T26" s="32"/>
      <c r="U26" s="32"/>
      <c r="V26" s="32"/>
      <c r="W26" s="32"/>
      <c r="X26" s="32"/>
      <c r="Y26" s="32"/>
      <c r="Z26" s="32"/>
      <c r="AA26" s="32"/>
      <c r="AB26" s="32"/>
      <c r="AC26" s="32"/>
      <c r="AD26" s="32"/>
      <c r="AE26" s="32"/>
    </row>
    <row r="27" spans="1:31" s="8" customFormat="1" ht="131.25" customHeight="1">
      <c r="A27" s="99"/>
      <c r="B27" s="100"/>
      <c r="C27" s="99"/>
      <c r="D27" s="99"/>
      <c r="E27" s="229" t="s">
        <v>730</v>
      </c>
      <c r="F27" s="229"/>
      <c r="G27" s="229"/>
      <c r="H27" s="229"/>
      <c r="I27" s="99"/>
      <c r="J27" s="99"/>
      <c r="K27" s="99"/>
      <c r="L27" s="101"/>
      <c r="S27" s="99"/>
      <c r="T27" s="99"/>
      <c r="U27" s="99"/>
      <c r="V27" s="99"/>
      <c r="W27" s="99"/>
      <c r="X27" s="99"/>
      <c r="Y27" s="99"/>
      <c r="Z27" s="99"/>
      <c r="AA27" s="99"/>
      <c r="AB27" s="99"/>
      <c r="AC27" s="99"/>
      <c r="AD27" s="99"/>
      <c r="AE27" s="99"/>
    </row>
    <row r="28" spans="1:31" s="2" customFormat="1" ht="6.95" customHeight="1">
      <c r="A28" s="32"/>
      <c r="B28" s="33"/>
      <c r="C28" s="32"/>
      <c r="D28" s="32"/>
      <c r="E28" s="32"/>
      <c r="F28" s="32"/>
      <c r="G28" s="32"/>
      <c r="H28" s="32"/>
      <c r="I28" s="32"/>
      <c r="J28" s="32"/>
      <c r="K28" s="32"/>
      <c r="L28" s="42"/>
      <c r="S28" s="32"/>
      <c r="T28" s="32"/>
      <c r="U28" s="32"/>
      <c r="V28" s="32"/>
      <c r="W28" s="32"/>
      <c r="X28" s="32"/>
      <c r="Y28" s="32"/>
      <c r="Z28" s="32"/>
      <c r="AA28" s="32"/>
      <c r="AB28" s="32"/>
      <c r="AC28" s="32"/>
      <c r="AD28" s="32"/>
      <c r="AE28" s="32"/>
    </row>
    <row r="29" spans="1:31" s="2" customFormat="1" ht="6.95" customHeight="1">
      <c r="A29" s="32"/>
      <c r="B29" s="33"/>
      <c r="C29" s="32"/>
      <c r="D29" s="66"/>
      <c r="E29" s="66"/>
      <c r="F29" s="66"/>
      <c r="G29" s="66"/>
      <c r="H29" s="66"/>
      <c r="I29" s="66"/>
      <c r="J29" s="66"/>
      <c r="K29" s="66"/>
      <c r="L29" s="42"/>
      <c r="S29" s="32"/>
      <c r="T29" s="32"/>
      <c r="U29" s="32"/>
      <c r="V29" s="32"/>
      <c r="W29" s="32"/>
      <c r="X29" s="32"/>
      <c r="Y29" s="32"/>
      <c r="Z29" s="32"/>
      <c r="AA29" s="32"/>
      <c r="AB29" s="32"/>
      <c r="AC29" s="32"/>
      <c r="AD29" s="32"/>
      <c r="AE29" s="32"/>
    </row>
    <row r="30" spans="1:31" s="2" customFormat="1" ht="25.35" customHeight="1">
      <c r="A30" s="32"/>
      <c r="B30" s="33"/>
      <c r="C30" s="32"/>
      <c r="D30" s="102" t="s">
        <v>35</v>
      </c>
      <c r="E30" s="32"/>
      <c r="F30" s="32"/>
      <c r="G30" s="32"/>
      <c r="H30" s="32"/>
      <c r="I30" s="32"/>
      <c r="J30" s="71">
        <f>ROUND(J120,2)</f>
        <v>0</v>
      </c>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14.45" customHeight="1">
      <c r="A32" s="32"/>
      <c r="B32" s="33"/>
      <c r="C32" s="32"/>
      <c r="D32" s="32"/>
      <c r="E32" s="32"/>
      <c r="F32" s="36" t="s">
        <v>37</v>
      </c>
      <c r="G32" s="32"/>
      <c r="H32" s="32"/>
      <c r="I32" s="36" t="s">
        <v>36</v>
      </c>
      <c r="J32" s="36" t="s">
        <v>38</v>
      </c>
      <c r="K32" s="32"/>
      <c r="L32" s="42"/>
      <c r="S32" s="32"/>
      <c r="T32" s="32"/>
      <c r="U32" s="32"/>
      <c r="V32" s="32"/>
      <c r="W32" s="32"/>
      <c r="X32" s="32"/>
      <c r="Y32" s="32"/>
      <c r="Z32" s="32"/>
      <c r="AA32" s="32"/>
      <c r="AB32" s="32"/>
      <c r="AC32" s="32"/>
      <c r="AD32" s="32"/>
      <c r="AE32" s="32"/>
    </row>
    <row r="33" spans="1:31" s="2" customFormat="1" ht="14.45" customHeight="1">
      <c r="A33" s="32"/>
      <c r="B33" s="33"/>
      <c r="C33" s="32"/>
      <c r="D33" s="103" t="s">
        <v>39</v>
      </c>
      <c r="E33" s="27" t="s">
        <v>40</v>
      </c>
      <c r="F33" s="104">
        <f>ROUND((SUM(BE120:BE164)),2)</f>
        <v>0</v>
      </c>
      <c r="G33" s="32"/>
      <c r="H33" s="32"/>
      <c r="I33" s="105">
        <v>0.21</v>
      </c>
      <c r="J33" s="104">
        <f>ROUND(((SUM(BE120:BE164))*I33),2)</f>
        <v>0</v>
      </c>
      <c r="K33" s="32"/>
      <c r="L33" s="42"/>
      <c r="S33" s="32"/>
      <c r="T33" s="32"/>
      <c r="U33" s="32"/>
      <c r="V33" s="32"/>
      <c r="W33" s="32"/>
      <c r="X33" s="32"/>
      <c r="Y33" s="32"/>
      <c r="Z33" s="32"/>
      <c r="AA33" s="32"/>
      <c r="AB33" s="32"/>
      <c r="AC33" s="32"/>
      <c r="AD33" s="32"/>
      <c r="AE33" s="32"/>
    </row>
    <row r="34" spans="1:31" s="2" customFormat="1" ht="14.45" customHeight="1">
      <c r="A34" s="32"/>
      <c r="B34" s="33"/>
      <c r="C34" s="32"/>
      <c r="D34" s="32"/>
      <c r="E34" s="27" t="s">
        <v>41</v>
      </c>
      <c r="F34" s="104">
        <f>ROUND((SUM(BF120:BF164)),2)</f>
        <v>0</v>
      </c>
      <c r="G34" s="32"/>
      <c r="H34" s="32"/>
      <c r="I34" s="105">
        <v>0.15</v>
      </c>
      <c r="J34" s="104">
        <f>ROUND(((SUM(BF120:BF164))*I34),2)</f>
        <v>0</v>
      </c>
      <c r="K34" s="32"/>
      <c r="L34" s="42"/>
      <c r="S34" s="32"/>
      <c r="T34" s="32"/>
      <c r="U34" s="32"/>
      <c r="V34" s="32"/>
      <c r="W34" s="32"/>
      <c r="X34" s="32"/>
      <c r="Y34" s="32"/>
      <c r="Z34" s="32"/>
      <c r="AA34" s="32"/>
      <c r="AB34" s="32"/>
      <c r="AC34" s="32"/>
      <c r="AD34" s="32"/>
      <c r="AE34" s="32"/>
    </row>
    <row r="35" spans="1:31" s="2" customFormat="1" ht="14.45" customHeight="1" hidden="1">
      <c r="A35" s="32"/>
      <c r="B35" s="33"/>
      <c r="C35" s="32"/>
      <c r="D35" s="32"/>
      <c r="E35" s="27" t="s">
        <v>42</v>
      </c>
      <c r="F35" s="104">
        <f>ROUND((SUM(BG120:BG164)),2)</f>
        <v>0</v>
      </c>
      <c r="G35" s="32"/>
      <c r="H35" s="32"/>
      <c r="I35" s="105">
        <v>0.21</v>
      </c>
      <c r="J35" s="104">
        <f>0</f>
        <v>0</v>
      </c>
      <c r="K35" s="32"/>
      <c r="L35" s="42"/>
      <c r="S35" s="32"/>
      <c r="T35" s="32"/>
      <c r="U35" s="32"/>
      <c r="V35" s="32"/>
      <c r="W35" s="32"/>
      <c r="X35" s="32"/>
      <c r="Y35" s="32"/>
      <c r="Z35" s="32"/>
      <c r="AA35" s="32"/>
      <c r="AB35" s="32"/>
      <c r="AC35" s="32"/>
      <c r="AD35" s="32"/>
      <c r="AE35" s="32"/>
    </row>
    <row r="36" spans="1:31" s="2" customFormat="1" ht="14.45" customHeight="1" hidden="1">
      <c r="A36" s="32"/>
      <c r="B36" s="33"/>
      <c r="C36" s="32"/>
      <c r="D36" s="32"/>
      <c r="E36" s="27" t="s">
        <v>43</v>
      </c>
      <c r="F36" s="104">
        <f>ROUND((SUM(BH120:BH164)),2)</f>
        <v>0</v>
      </c>
      <c r="G36" s="32"/>
      <c r="H36" s="32"/>
      <c r="I36" s="105">
        <v>0.15</v>
      </c>
      <c r="J36" s="104">
        <f>0</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44</v>
      </c>
      <c r="F37" s="104">
        <f>ROUND((SUM(BI120:BI164)),2)</f>
        <v>0</v>
      </c>
      <c r="G37" s="32"/>
      <c r="H37" s="32"/>
      <c r="I37" s="105">
        <v>0</v>
      </c>
      <c r="J37" s="104">
        <f>0</f>
        <v>0</v>
      </c>
      <c r="K37" s="32"/>
      <c r="L37" s="42"/>
      <c r="S37" s="32"/>
      <c r="T37" s="32"/>
      <c r="U37" s="32"/>
      <c r="V37" s="32"/>
      <c r="W37" s="32"/>
      <c r="X37" s="32"/>
      <c r="Y37" s="32"/>
      <c r="Z37" s="32"/>
      <c r="AA37" s="32"/>
      <c r="AB37" s="32"/>
      <c r="AC37" s="32"/>
      <c r="AD37" s="32"/>
      <c r="AE37" s="32"/>
    </row>
    <row r="38" spans="1:31" s="2" customFormat="1" ht="6.95" customHeight="1">
      <c r="A38" s="32"/>
      <c r="B38" s="33"/>
      <c r="C38" s="32"/>
      <c r="D38" s="32"/>
      <c r="E38" s="32"/>
      <c r="F38" s="32"/>
      <c r="G38" s="32"/>
      <c r="H38" s="32"/>
      <c r="I38" s="32"/>
      <c r="J38" s="32"/>
      <c r="K38" s="32"/>
      <c r="L38" s="42"/>
      <c r="S38" s="32"/>
      <c r="T38" s="32"/>
      <c r="U38" s="32"/>
      <c r="V38" s="32"/>
      <c r="W38" s="32"/>
      <c r="X38" s="32"/>
      <c r="Y38" s="32"/>
      <c r="Z38" s="32"/>
      <c r="AA38" s="32"/>
      <c r="AB38" s="32"/>
      <c r="AC38" s="32"/>
      <c r="AD38" s="32"/>
      <c r="AE38" s="32"/>
    </row>
    <row r="39" spans="1:31" s="2" customFormat="1" ht="25.35" customHeight="1">
      <c r="A39" s="32"/>
      <c r="B39" s="33"/>
      <c r="C39" s="106"/>
      <c r="D39" s="107" t="s">
        <v>45</v>
      </c>
      <c r="E39" s="60"/>
      <c r="F39" s="60"/>
      <c r="G39" s="108" t="s">
        <v>46</v>
      </c>
      <c r="H39" s="109" t="s">
        <v>47</v>
      </c>
      <c r="I39" s="60"/>
      <c r="J39" s="110">
        <f>SUM(J30:J37)</f>
        <v>0</v>
      </c>
      <c r="K39" s="111"/>
      <c r="L39" s="42"/>
      <c r="S39" s="32"/>
      <c r="T39" s="32"/>
      <c r="U39" s="32"/>
      <c r="V39" s="32"/>
      <c r="W39" s="32"/>
      <c r="X39" s="32"/>
      <c r="Y39" s="32"/>
      <c r="Z39" s="32"/>
      <c r="AA39" s="32"/>
      <c r="AB39" s="32"/>
      <c r="AC39" s="32"/>
      <c r="AD39" s="32"/>
      <c r="AE39" s="32"/>
    </row>
    <row r="40" spans="1:31" s="2" customFormat="1" ht="14.4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2:12" s="1" customFormat="1" ht="14.45" customHeight="1">
      <c r="B41" s="20"/>
      <c r="L41" s="20"/>
    </row>
    <row r="42" spans="2:12" s="1" customFormat="1" ht="14.45" customHeight="1">
      <c r="B42" s="20"/>
      <c r="L42" s="20"/>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48</v>
      </c>
      <c r="E50" s="44"/>
      <c r="F50" s="44"/>
      <c r="G50" s="43" t="s">
        <v>49</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119</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3" t="str">
        <f>E7</f>
        <v>Rekonstrukce a přemístění oddělení rehabilitace Bohumínské městské nemocnice a.s</v>
      </c>
      <c r="F85" s="254"/>
      <c r="G85" s="254"/>
      <c r="H85" s="254"/>
      <c r="I85" s="32"/>
      <c r="J85" s="32"/>
      <c r="K85" s="32"/>
      <c r="L85" s="42"/>
      <c r="S85" s="32"/>
      <c r="T85" s="32"/>
      <c r="U85" s="32"/>
      <c r="V85" s="32"/>
      <c r="W85" s="32"/>
      <c r="X85" s="32"/>
      <c r="Y85" s="32"/>
      <c r="Z85" s="32"/>
      <c r="AA85" s="32"/>
      <c r="AB85" s="32"/>
      <c r="AC85" s="32"/>
      <c r="AD85" s="32"/>
      <c r="AE85" s="32"/>
    </row>
    <row r="86" spans="1:31" s="2" customFormat="1" ht="12" customHeight="1">
      <c r="A86" s="32"/>
      <c r="B86" s="33"/>
      <c r="C86" s="27" t="s">
        <v>117</v>
      </c>
      <c r="D86" s="32"/>
      <c r="E86" s="32"/>
      <c r="F86" s="32"/>
      <c r="G86" s="32"/>
      <c r="H86" s="32"/>
      <c r="I86" s="32"/>
      <c r="J86" s="32"/>
      <c r="K86" s="32"/>
      <c r="L86" s="42"/>
      <c r="S86" s="32"/>
      <c r="T86" s="32"/>
      <c r="U86" s="32"/>
      <c r="V86" s="32"/>
      <c r="W86" s="32"/>
      <c r="X86" s="32"/>
      <c r="Y86" s="32"/>
      <c r="Z86" s="32"/>
      <c r="AA86" s="32"/>
      <c r="AB86" s="32"/>
      <c r="AC86" s="32"/>
      <c r="AD86" s="32"/>
      <c r="AE86" s="32"/>
    </row>
    <row r="87" spans="1:31" s="2" customFormat="1" ht="16.5" customHeight="1">
      <c r="A87" s="32"/>
      <c r="B87" s="33"/>
      <c r="C87" s="32"/>
      <c r="D87" s="32"/>
      <c r="E87" s="214" t="str">
        <f>E9</f>
        <v xml:space="preserve">D.1.4.1 - Zdravotně technické instalace </v>
      </c>
      <c r="F87" s="252"/>
      <c r="G87" s="252"/>
      <c r="H87" s="252"/>
      <c r="I87" s="32"/>
      <c r="J87" s="32"/>
      <c r="K87" s="32"/>
      <c r="L87" s="42"/>
      <c r="S87" s="32"/>
      <c r="T87" s="32"/>
      <c r="U87" s="32"/>
      <c r="V87" s="32"/>
      <c r="W87" s="32"/>
      <c r="X87" s="32"/>
      <c r="Y87" s="32"/>
      <c r="Z87" s="32"/>
      <c r="AA87" s="32"/>
      <c r="AB87" s="32"/>
      <c r="AC87" s="32"/>
      <c r="AD87" s="32"/>
      <c r="AE87" s="32"/>
    </row>
    <row r="88" spans="1:31" s="2" customFormat="1" ht="6.95" customHeight="1">
      <c r="A88" s="32"/>
      <c r="B88" s="33"/>
      <c r="C88" s="32"/>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2" customHeight="1">
      <c r="A89" s="32"/>
      <c r="B89" s="33"/>
      <c r="C89" s="27" t="s">
        <v>20</v>
      </c>
      <c r="D89" s="32"/>
      <c r="E89" s="32"/>
      <c r="F89" s="25" t="str">
        <f>F12</f>
        <v xml:space="preserve"> </v>
      </c>
      <c r="G89" s="32"/>
      <c r="H89" s="32"/>
      <c r="I89" s="27" t="s">
        <v>22</v>
      </c>
      <c r="J89" s="55" t="str">
        <f>IF(J12="","",J12)</f>
        <v>14. 10. 2023</v>
      </c>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25.7" customHeight="1">
      <c r="A91" s="32"/>
      <c r="B91" s="33"/>
      <c r="C91" s="27" t="s">
        <v>24</v>
      </c>
      <c r="D91" s="32"/>
      <c r="E91" s="32"/>
      <c r="F91" s="25" t="str">
        <f>E15</f>
        <v>Město Bohumín</v>
      </c>
      <c r="G91" s="32"/>
      <c r="H91" s="32"/>
      <c r="I91" s="27" t="s">
        <v>30</v>
      </c>
      <c r="J91" s="30" t="str">
        <f>E21</f>
        <v>CHVÁLEK ATELIÉR s.r.o.</v>
      </c>
      <c r="K91" s="32"/>
      <c r="L91" s="42"/>
      <c r="S91" s="32"/>
      <c r="T91" s="32"/>
      <c r="U91" s="32"/>
      <c r="V91" s="32"/>
      <c r="W91" s="32"/>
      <c r="X91" s="32"/>
      <c r="Y91" s="32"/>
      <c r="Z91" s="32"/>
      <c r="AA91" s="32"/>
      <c r="AB91" s="32"/>
      <c r="AC91" s="32"/>
      <c r="AD91" s="32"/>
      <c r="AE91" s="32"/>
    </row>
    <row r="92" spans="1:31" s="2" customFormat="1" ht="15.2" customHeight="1">
      <c r="A92" s="32"/>
      <c r="B92" s="33"/>
      <c r="C92" s="27" t="s">
        <v>28</v>
      </c>
      <c r="D92" s="32"/>
      <c r="E92" s="32"/>
      <c r="F92" s="25" t="str">
        <f>IF(E18="","",E18)</f>
        <v>Vyplň údaj</v>
      </c>
      <c r="G92" s="32"/>
      <c r="H92" s="32"/>
      <c r="I92" s="27" t="s">
        <v>33</v>
      </c>
      <c r="J92" s="30" t="str">
        <f>E24</f>
        <v xml:space="preserve"> </v>
      </c>
      <c r="K92" s="32"/>
      <c r="L92" s="42"/>
      <c r="S92" s="32"/>
      <c r="T92" s="32"/>
      <c r="U92" s="32"/>
      <c r="V92" s="32"/>
      <c r="W92" s="32"/>
      <c r="X92" s="32"/>
      <c r="Y92" s="32"/>
      <c r="Z92" s="32"/>
      <c r="AA92" s="32"/>
      <c r="AB92" s="32"/>
      <c r="AC92" s="32"/>
      <c r="AD92" s="32"/>
      <c r="AE92" s="32"/>
    </row>
    <row r="93" spans="1:31" s="2" customFormat="1" ht="10.35" customHeight="1">
      <c r="A93" s="32"/>
      <c r="B93" s="33"/>
      <c r="C93" s="32"/>
      <c r="D93" s="32"/>
      <c r="E93" s="32"/>
      <c r="F93" s="32"/>
      <c r="G93" s="32"/>
      <c r="H93" s="32"/>
      <c r="I93" s="32"/>
      <c r="J93" s="32"/>
      <c r="K93" s="32"/>
      <c r="L93" s="42"/>
      <c r="S93" s="32"/>
      <c r="T93" s="32"/>
      <c r="U93" s="32"/>
      <c r="V93" s="32"/>
      <c r="W93" s="32"/>
      <c r="X93" s="32"/>
      <c r="Y93" s="32"/>
      <c r="Z93" s="32"/>
      <c r="AA93" s="32"/>
      <c r="AB93" s="32"/>
      <c r="AC93" s="32"/>
      <c r="AD93" s="32"/>
      <c r="AE93" s="32"/>
    </row>
    <row r="94" spans="1:31" s="2" customFormat="1" ht="29.25" customHeight="1">
      <c r="A94" s="32"/>
      <c r="B94" s="33"/>
      <c r="C94" s="114" t="s">
        <v>120</v>
      </c>
      <c r="D94" s="106"/>
      <c r="E94" s="106"/>
      <c r="F94" s="106"/>
      <c r="G94" s="106"/>
      <c r="H94" s="106"/>
      <c r="I94" s="106"/>
      <c r="J94" s="115" t="s">
        <v>121</v>
      </c>
      <c r="K94" s="106"/>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47" s="2" customFormat="1" ht="22.9" customHeight="1">
      <c r="A96" s="32"/>
      <c r="B96" s="33"/>
      <c r="C96" s="116" t="s">
        <v>122</v>
      </c>
      <c r="D96" s="32"/>
      <c r="E96" s="32"/>
      <c r="F96" s="32"/>
      <c r="G96" s="32"/>
      <c r="H96" s="32"/>
      <c r="I96" s="32"/>
      <c r="J96" s="71">
        <f>J120</f>
        <v>0</v>
      </c>
      <c r="K96" s="32"/>
      <c r="L96" s="42"/>
      <c r="S96" s="32"/>
      <c r="T96" s="32"/>
      <c r="U96" s="32"/>
      <c r="V96" s="32"/>
      <c r="W96" s="32"/>
      <c r="X96" s="32"/>
      <c r="Y96" s="32"/>
      <c r="Z96" s="32"/>
      <c r="AA96" s="32"/>
      <c r="AB96" s="32"/>
      <c r="AC96" s="32"/>
      <c r="AD96" s="32"/>
      <c r="AE96" s="32"/>
      <c r="AU96" s="17" t="s">
        <v>123</v>
      </c>
    </row>
    <row r="97" spans="2:12" s="9" customFormat="1" ht="24.95" customHeight="1">
      <c r="B97" s="117"/>
      <c r="D97" s="118" t="s">
        <v>472</v>
      </c>
      <c r="E97" s="119"/>
      <c r="F97" s="119"/>
      <c r="G97" s="119"/>
      <c r="H97" s="119"/>
      <c r="I97" s="119"/>
      <c r="J97" s="120">
        <f>J121</f>
        <v>0</v>
      </c>
      <c r="L97" s="117"/>
    </row>
    <row r="98" spans="2:12" s="9" customFormat="1" ht="24.95" customHeight="1">
      <c r="B98" s="117"/>
      <c r="D98" s="118" t="s">
        <v>473</v>
      </c>
      <c r="E98" s="119"/>
      <c r="F98" s="119"/>
      <c r="G98" s="119"/>
      <c r="H98" s="119"/>
      <c r="I98" s="119"/>
      <c r="J98" s="120">
        <f>J150</f>
        <v>0</v>
      </c>
      <c r="L98" s="117"/>
    </row>
    <row r="99" spans="2:12" s="10" customFormat="1" ht="19.9" customHeight="1">
      <c r="B99" s="121"/>
      <c r="D99" s="122" t="s">
        <v>474</v>
      </c>
      <c r="E99" s="123"/>
      <c r="F99" s="123"/>
      <c r="G99" s="123"/>
      <c r="H99" s="123"/>
      <c r="I99" s="123"/>
      <c r="J99" s="124">
        <f>J151</f>
        <v>0</v>
      </c>
      <c r="L99" s="121"/>
    </row>
    <row r="100" spans="2:12" s="10" customFormat="1" ht="19.9" customHeight="1">
      <c r="B100" s="121"/>
      <c r="D100" s="122" t="s">
        <v>475</v>
      </c>
      <c r="E100" s="123"/>
      <c r="F100" s="123"/>
      <c r="G100" s="123"/>
      <c r="H100" s="123"/>
      <c r="I100" s="123"/>
      <c r="J100" s="124">
        <f>J158</f>
        <v>0</v>
      </c>
      <c r="L100" s="121"/>
    </row>
    <row r="101" spans="1:31" s="2" customFormat="1" ht="21.75" customHeight="1">
      <c r="A101" s="32"/>
      <c r="B101" s="33"/>
      <c r="C101" s="32"/>
      <c r="D101" s="32"/>
      <c r="E101" s="32"/>
      <c r="F101" s="32"/>
      <c r="G101" s="32"/>
      <c r="H101" s="32"/>
      <c r="I101" s="32"/>
      <c r="J101" s="32"/>
      <c r="K101" s="32"/>
      <c r="L101" s="42"/>
      <c r="S101" s="32"/>
      <c r="T101" s="32"/>
      <c r="U101" s="32"/>
      <c r="V101" s="32"/>
      <c r="W101" s="32"/>
      <c r="X101" s="32"/>
      <c r="Y101" s="32"/>
      <c r="Z101" s="32"/>
      <c r="AA101" s="32"/>
      <c r="AB101" s="32"/>
      <c r="AC101" s="32"/>
      <c r="AD101" s="32"/>
      <c r="AE101" s="32"/>
    </row>
    <row r="102" spans="1:31" s="2" customFormat="1" ht="6.95" customHeight="1">
      <c r="A102" s="32"/>
      <c r="B102" s="47"/>
      <c r="C102" s="48"/>
      <c r="D102" s="48"/>
      <c r="E102" s="48"/>
      <c r="F102" s="48"/>
      <c r="G102" s="48"/>
      <c r="H102" s="48"/>
      <c r="I102" s="48"/>
      <c r="J102" s="48"/>
      <c r="K102" s="48"/>
      <c r="L102" s="42"/>
      <c r="S102" s="32"/>
      <c r="T102" s="32"/>
      <c r="U102" s="32"/>
      <c r="V102" s="32"/>
      <c r="W102" s="32"/>
      <c r="X102" s="32"/>
      <c r="Y102" s="32"/>
      <c r="Z102" s="32"/>
      <c r="AA102" s="32"/>
      <c r="AB102" s="32"/>
      <c r="AC102" s="32"/>
      <c r="AD102" s="32"/>
      <c r="AE102" s="32"/>
    </row>
    <row r="106" spans="1:31" s="2" customFormat="1" ht="6.95" customHeight="1">
      <c r="A106" s="32"/>
      <c r="B106" s="49"/>
      <c r="C106" s="50"/>
      <c r="D106" s="50"/>
      <c r="E106" s="50"/>
      <c r="F106" s="50"/>
      <c r="G106" s="50"/>
      <c r="H106" s="50"/>
      <c r="I106" s="50"/>
      <c r="J106" s="50"/>
      <c r="K106" s="50"/>
      <c r="L106" s="42"/>
      <c r="S106" s="32"/>
      <c r="T106" s="32"/>
      <c r="U106" s="32"/>
      <c r="V106" s="32"/>
      <c r="W106" s="32"/>
      <c r="X106" s="32"/>
      <c r="Y106" s="32"/>
      <c r="Z106" s="32"/>
      <c r="AA106" s="32"/>
      <c r="AB106" s="32"/>
      <c r="AC106" s="32"/>
      <c r="AD106" s="32"/>
      <c r="AE106" s="32"/>
    </row>
    <row r="107" spans="1:31" s="2" customFormat="1" ht="24.95" customHeight="1">
      <c r="A107" s="32"/>
      <c r="B107" s="33"/>
      <c r="C107" s="21" t="s">
        <v>138</v>
      </c>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6.95" customHeight="1">
      <c r="A108" s="32"/>
      <c r="B108" s="33"/>
      <c r="C108" s="32"/>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2" customHeight="1">
      <c r="A109" s="32"/>
      <c r="B109" s="33"/>
      <c r="C109" s="27" t="s">
        <v>16</v>
      </c>
      <c r="D109" s="32"/>
      <c r="E109" s="32"/>
      <c r="F109" s="32"/>
      <c r="G109" s="32"/>
      <c r="H109" s="32"/>
      <c r="I109" s="32"/>
      <c r="J109" s="32"/>
      <c r="K109" s="32"/>
      <c r="L109" s="42"/>
      <c r="S109" s="32"/>
      <c r="T109" s="32"/>
      <c r="U109" s="32"/>
      <c r="V109" s="32"/>
      <c r="W109" s="32"/>
      <c r="X109" s="32"/>
      <c r="Y109" s="32"/>
      <c r="Z109" s="32"/>
      <c r="AA109" s="32"/>
      <c r="AB109" s="32"/>
      <c r="AC109" s="32"/>
      <c r="AD109" s="32"/>
      <c r="AE109" s="32"/>
    </row>
    <row r="110" spans="1:31" s="2" customFormat="1" ht="16.5" customHeight="1">
      <c r="A110" s="32"/>
      <c r="B110" s="33"/>
      <c r="C110" s="32"/>
      <c r="D110" s="32"/>
      <c r="E110" s="253" t="str">
        <f>E7</f>
        <v>Rekonstrukce a přemístění oddělení rehabilitace Bohumínské městské nemocnice a.s</v>
      </c>
      <c r="F110" s="254"/>
      <c r="G110" s="254"/>
      <c r="H110" s="254"/>
      <c r="I110" s="32"/>
      <c r="J110" s="32"/>
      <c r="K110" s="32"/>
      <c r="L110" s="42"/>
      <c r="S110" s="32"/>
      <c r="T110" s="32"/>
      <c r="U110" s="32"/>
      <c r="V110" s="32"/>
      <c r="W110" s="32"/>
      <c r="X110" s="32"/>
      <c r="Y110" s="32"/>
      <c r="Z110" s="32"/>
      <c r="AA110" s="32"/>
      <c r="AB110" s="32"/>
      <c r="AC110" s="32"/>
      <c r="AD110" s="32"/>
      <c r="AE110" s="32"/>
    </row>
    <row r="111" spans="1:31" s="2" customFormat="1" ht="12" customHeight="1">
      <c r="A111" s="32"/>
      <c r="B111" s="33"/>
      <c r="C111" s="27" t="s">
        <v>117</v>
      </c>
      <c r="D111" s="32"/>
      <c r="E111" s="32"/>
      <c r="F111" s="32"/>
      <c r="G111" s="32"/>
      <c r="H111" s="32"/>
      <c r="I111" s="32"/>
      <c r="J111" s="32"/>
      <c r="K111" s="32"/>
      <c r="L111" s="42"/>
      <c r="S111" s="32"/>
      <c r="T111" s="32"/>
      <c r="U111" s="32"/>
      <c r="V111" s="32"/>
      <c r="W111" s="32"/>
      <c r="X111" s="32"/>
      <c r="Y111" s="32"/>
      <c r="Z111" s="32"/>
      <c r="AA111" s="32"/>
      <c r="AB111" s="32"/>
      <c r="AC111" s="32"/>
      <c r="AD111" s="32"/>
      <c r="AE111" s="32"/>
    </row>
    <row r="112" spans="1:31" s="2" customFormat="1" ht="16.5" customHeight="1">
      <c r="A112" s="32"/>
      <c r="B112" s="33"/>
      <c r="C112" s="32"/>
      <c r="D112" s="32"/>
      <c r="E112" s="214" t="str">
        <f>E9</f>
        <v xml:space="preserve">D.1.4.1 - Zdravotně technické instalace </v>
      </c>
      <c r="F112" s="252"/>
      <c r="G112" s="252"/>
      <c r="H112" s="252"/>
      <c r="I112" s="32"/>
      <c r="J112" s="32"/>
      <c r="K112" s="32"/>
      <c r="L112" s="42"/>
      <c r="S112" s="32"/>
      <c r="T112" s="32"/>
      <c r="U112" s="32"/>
      <c r="V112" s="32"/>
      <c r="W112" s="32"/>
      <c r="X112" s="32"/>
      <c r="Y112" s="32"/>
      <c r="Z112" s="32"/>
      <c r="AA112" s="32"/>
      <c r="AB112" s="32"/>
      <c r="AC112" s="32"/>
      <c r="AD112" s="32"/>
      <c r="AE112" s="32"/>
    </row>
    <row r="113" spans="1:31" s="2" customFormat="1" ht="6.95" customHeight="1">
      <c r="A113" s="32"/>
      <c r="B113" s="33"/>
      <c r="C113" s="32"/>
      <c r="D113" s="32"/>
      <c r="E113" s="32"/>
      <c r="F113" s="32"/>
      <c r="G113" s="32"/>
      <c r="H113" s="32"/>
      <c r="I113" s="32"/>
      <c r="J113" s="32"/>
      <c r="K113" s="32"/>
      <c r="L113" s="42"/>
      <c r="S113" s="32"/>
      <c r="T113" s="32"/>
      <c r="U113" s="32"/>
      <c r="V113" s="32"/>
      <c r="W113" s="32"/>
      <c r="X113" s="32"/>
      <c r="Y113" s="32"/>
      <c r="Z113" s="32"/>
      <c r="AA113" s="32"/>
      <c r="AB113" s="32"/>
      <c r="AC113" s="32"/>
      <c r="AD113" s="32"/>
      <c r="AE113" s="32"/>
    </row>
    <row r="114" spans="1:31" s="2" customFormat="1" ht="12" customHeight="1">
      <c r="A114" s="32"/>
      <c r="B114" s="33"/>
      <c r="C114" s="27" t="s">
        <v>20</v>
      </c>
      <c r="D114" s="32"/>
      <c r="E114" s="32"/>
      <c r="F114" s="25" t="str">
        <f>F12</f>
        <v xml:space="preserve"> </v>
      </c>
      <c r="G114" s="32"/>
      <c r="H114" s="32"/>
      <c r="I114" s="27" t="s">
        <v>22</v>
      </c>
      <c r="J114" s="55" t="str">
        <f>IF(J12="","",J12)</f>
        <v>14. 10. 2023</v>
      </c>
      <c r="K114" s="32"/>
      <c r="L114" s="42"/>
      <c r="S114" s="32"/>
      <c r="T114" s="32"/>
      <c r="U114" s="32"/>
      <c r="V114" s="32"/>
      <c r="W114" s="32"/>
      <c r="X114" s="32"/>
      <c r="Y114" s="32"/>
      <c r="Z114" s="32"/>
      <c r="AA114" s="32"/>
      <c r="AB114" s="32"/>
      <c r="AC114" s="32"/>
      <c r="AD114" s="32"/>
      <c r="AE114" s="32"/>
    </row>
    <row r="115" spans="1:31" s="2" customFormat="1" ht="6.95" customHeight="1">
      <c r="A115" s="32"/>
      <c r="B115" s="33"/>
      <c r="C115" s="32"/>
      <c r="D115" s="32"/>
      <c r="E115" s="32"/>
      <c r="F115" s="32"/>
      <c r="G115" s="32"/>
      <c r="H115" s="32"/>
      <c r="I115" s="32"/>
      <c r="J115" s="32"/>
      <c r="K115" s="32"/>
      <c r="L115" s="42"/>
      <c r="S115" s="32"/>
      <c r="T115" s="32"/>
      <c r="U115" s="32"/>
      <c r="V115" s="32"/>
      <c r="W115" s="32"/>
      <c r="X115" s="32"/>
      <c r="Y115" s="32"/>
      <c r="Z115" s="32"/>
      <c r="AA115" s="32"/>
      <c r="AB115" s="32"/>
      <c r="AC115" s="32"/>
      <c r="AD115" s="32"/>
      <c r="AE115" s="32"/>
    </row>
    <row r="116" spans="1:31" s="2" customFormat="1" ht="25.7" customHeight="1">
      <c r="A116" s="32"/>
      <c r="B116" s="33"/>
      <c r="C116" s="27" t="s">
        <v>24</v>
      </c>
      <c r="D116" s="32"/>
      <c r="E116" s="32"/>
      <c r="F116" s="25" t="str">
        <f>E15</f>
        <v>Město Bohumín</v>
      </c>
      <c r="G116" s="32"/>
      <c r="H116" s="32"/>
      <c r="I116" s="27" t="s">
        <v>30</v>
      </c>
      <c r="J116" s="30" t="str">
        <f>E21</f>
        <v>CHVÁLEK ATELIÉR s.r.o.</v>
      </c>
      <c r="K116" s="32"/>
      <c r="L116" s="42"/>
      <c r="S116" s="32"/>
      <c r="T116" s="32"/>
      <c r="U116" s="32"/>
      <c r="V116" s="32"/>
      <c r="W116" s="32"/>
      <c r="X116" s="32"/>
      <c r="Y116" s="32"/>
      <c r="Z116" s="32"/>
      <c r="AA116" s="32"/>
      <c r="AB116" s="32"/>
      <c r="AC116" s="32"/>
      <c r="AD116" s="32"/>
      <c r="AE116" s="32"/>
    </row>
    <row r="117" spans="1:31" s="2" customFormat="1" ht="15.2" customHeight="1">
      <c r="A117" s="32"/>
      <c r="B117" s="33"/>
      <c r="C117" s="27" t="s">
        <v>28</v>
      </c>
      <c r="D117" s="32"/>
      <c r="E117" s="32"/>
      <c r="F117" s="25" t="str">
        <f>IF(E18="","",E18)</f>
        <v>Vyplň údaj</v>
      </c>
      <c r="G117" s="32"/>
      <c r="H117" s="32"/>
      <c r="I117" s="27" t="s">
        <v>33</v>
      </c>
      <c r="J117" s="30" t="str">
        <f>E24</f>
        <v xml:space="preserve"> </v>
      </c>
      <c r="K117" s="32"/>
      <c r="L117" s="42"/>
      <c r="S117" s="32"/>
      <c r="T117" s="32"/>
      <c r="U117" s="32"/>
      <c r="V117" s="32"/>
      <c r="W117" s="32"/>
      <c r="X117" s="32"/>
      <c r="Y117" s="32"/>
      <c r="Z117" s="32"/>
      <c r="AA117" s="32"/>
      <c r="AB117" s="32"/>
      <c r="AC117" s="32"/>
      <c r="AD117" s="32"/>
      <c r="AE117" s="32"/>
    </row>
    <row r="118" spans="1:31" s="2" customFormat="1" ht="10.35" customHeight="1">
      <c r="A118" s="32"/>
      <c r="B118" s="33"/>
      <c r="C118" s="32"/>
      <c r="D118" s="32"/>
      <c r="E118" s="32"/>
      <c r="F118" s="32"/>
      <c r="G118" s="32"/>
      <c r="H118" s="32"/>
      <c r="I118" s="32"/>
      <c r="J118" s="32"/>
      <c r="K118" s="32"/>
      <c r="L118" s="42"/>
      <c r="S118" s="32"/>
      <c r="T118" s="32"/>
      <c r="U118" s="32"/>
      <c r="V118" s="32"/>
      <c r="W118" s="32"/>
      <c r="X118" s="32"/>
      <c r="Y118" s="32"/>
      <c r="Z118" s="32"/>
      <c r="AA118" s="32"/>
      <c r="AB118" s="32"/>
      <c r="AC118" s="32"/>
      <c r="AD118" s="32"/>
      <c r="AE118" s="32"/>
    </row>
    <row r="119" spans="1:31" s="11" customFormat="1" ht="29.25" customHeight="1">
      <c r="A119" s="125"/>
      <c r="B119" s="126"/>
      <c r="C119" s="127" t="s">
        <v>139</v>
      </c>
      <c r="D119" s="128" t="s">
        <v>60</v>
      </c>
      <c r="E119" s="128" t="s">
        <v>56</v>
      </c>
      <c r="F119" s="128" t="s">
        <v>57</v>
      </c>
      <c r="G119" s="128" t="s">
        <v>140</v>
      </c>
      <c r="H119" s="128" t="s">
        <v>141</v>
      </c>
      <c r="I119" s="128" t="s">
        <v>142</v>
      </c>
      <c r="J119" s="128" t="s">
        <v>121</v>
      </c>
      <c r="K119" s="129" t="s">
        <v>143</v>
      </c>
      <c r="L119" s="130"/>
      <c r="M119" s="62" t="s">
        <v>1</v>
      </c>
      <c r="N119" s="63" t="s">
        <v>39</v>
      </c>
      <c r="O119" s="63" t="s">
        <v>144</v>
      </c>
      <c r="P119" s="63" t="s">
        <v>145</v>
      </c>
      <c r="Q119" s="63" t="s">
        <v>146</v>
      </c>
      <c r="R119" s="63" t="s">
        <v>147</v>
      </c>
      <c r="S119" s="63" t="s">
        <v>148</v>
      </c>
      <c r="T119" s="64" t="s">
        <v>149</v>
      </c>
      <c r="U119" s="125"/>
      <c r="V119" s="125"/>
      <c r="W119" s="125"/>
      <c r="X119" s="125"/>
      <c r="Y119" s="125"/>
      <c r="Z119" s="125"/>
      <c r="AA119" s="125"/>
      <c r="AB119" s="125"/>
      <c r="AC119" s="125"/>
      <c r="AD119" s="125"/>
      <c r="AE119" s="125"/>
    </row>
    <row r="120" spans="1:63" s="2" customFormat="1" ht="22.9" customHeight="1">
      <c r="A120" s="32"/>
      <c r="B120" s="33"/>
      <c r="C120" s="69" t="s">
        <v>150</v>
      </c>
      <c r="D120" s="32"/>
      <c r="E120" s="32"/>
      <c r="F120" s="32"/>
      <c r="G120" s="32"/>
      <c r="H120" s="32"/>
      <c r="I120" s="32"/>
      <c r="J120" s="131">
        <f>BK120</f>
        <v>0</v>
      </c>
      <c r="K120" s="32"/>
      <c r="L120" s="33"/>
      <c r="M120" s="65"/>
      <c r="N120" s="56"/>
      <c r="O120" s="66"/>
      <c r="P120" s="132">
        <f>P121+P150</f>
        <v>0</v>
      </c>
      <c r="Q120" s="66"/>
      <c r="R120" s="132">
        <f>R121+R150</f>
        <v>0</v>
      </c>
      <c r="S120" s="66"/>
      <c r="T120" s="133">
        <f>T121+T150</f>
        <v>0</v>
      </c>
      <c r="U120" s="32"/>
      <c r="V120" s="32"/>
      <c r="W120" s="32"/>
      <c r="X120" s="32"/>
      <c r="Y120" s="32"/>
      <c r="Z120" s="32"/>
      <c r="AA120" s="32"/>
      <c r="AB120" s="32"/>
      <c r="AC120" s="32"/>
      <c r="AD120" s="32"/>
      <c r="AE120" s="32"/>
      <c r="AT120" s="17" t="s">
        <v>74</v>
      </c>
      <c r="AU120" s="17" t="s">
        <v>123</v>
      </c>
      <c r="BK120" s="134">
        <f>BK121+BK150</f>
        <v>0</v>
      </c>
    </row>
    <row r="121" spans="2:63" s="12" customFormat="1" ht="25.9" customHeight="1">
      <c r="B121" s="135"/>
      <c r="D121" s="136" t="s">
        <v>74</v>
      </c>
      <c r="E121" s="137" t="s">
        <v>476</v>
      </c>
      <c r="F121" s="137" t="s">
        <v>477</v>
      </c>
      <c r="I121" s="138"/>
      <c r="J121" s="139">
        <f>BK121</f>
        <v>0</v>
      </c>
      <c r="L121" s="135"/>
      <c r="M121" s="140"/>
      <c r="N121" s="141"/>
      <c r="O121" s="141"/>
      <c r="P121" s="142">
        <f>SUM(P122:P149)</f>
        <v>0</v>
      </c>
      <c r="Q121" s="141"/>
      <c r="R121" s="142">
        <f>SUM(R122:R149)</f>
        <v>0</v>
      </c>
      <c r="S121" s="141"/>
      <c r="T121" s="143">
        <f>SUM(T122:T149)</f>
        <v>0</v>
      </c>
      <c r="AR121" s="136" t="s">
        <v>83</v>
      </c>
      <c r="AT121" s="144" t="s">
        <v>74</v>
      </c>
      <c r="AU121" s="144" t="s">
        <v>75</v>
      </c>
      <c r="AY121" s="136" t="s">
        <v>153</v>
      </c>
      <c r="BK121" s="145">
        <f>SUM(BK122:BK149)</f>
        <v>0</v>
      </c>
    </row>
    <row r="122" spans="1:65" s="2" customFormat="1" ht="16.5" customHeight="1">
      <c r="A122" s="32"/>
      <c r="B122" s="148"/>
      <c r="C122" s="149" t="s">
        <v>83</v>
      </c>
      <c r="D122" s="149" t="s">
        <v>156</v>
      </c>
      <c r="E122" s="150" t="s">
        <v>83</v>
      </c>
      <c r="F122" s="151" t="s">
        <v>478</v>
      </c>
      <c r="G122" s="152" t="s">
        <v>479</v>
      </c>
      <c r="H122" s="153">
        <v>38</v>
      </c>
      <c r="I122" s="154"/>
      <c r="J122" s="155">
        <f>ROUND(I122*H122,2)</f>
        <v>0</v>
      </c>
      <c r="K122" s="151" t="s">
        <v>480</v>
      </c>
      <c r="L122" s="33"/>
      <c r="M122" s="156" t="s">
        <v>1</v>
      </c>
      <c r="N122" s="157" t="s">
        <v>40</v>
      </c>
      <c r="O122" s="58"/>
      <c r="P122" s="158">
        <f>O122*H122</f>
        <v>0</v>
      </c>
      <c r="Q122" s="158">
        <v>0</v>
      </c>
      <c r="R122" s="158">
        <f>Q122*H122</f>
        <v>0</v>
      </c>
      <c r="S122" s="158">
        <v>0</v>
      </c>
      <c r="T122" s="159">
        <f>S122*H122</f>
        <v>0</v>
      </c>
      <c r="U122" s="32"/>
      <c r="V122" s="32"/>
      <c r="W122" s="32"/>
      <c r="X122" s="32"/>
      <c r="Y122" s="32"/>
      <c r="Z122" s="32"/>
      <c r="AA122" s="32"/>
      <c r="AB122" s="32"/>
      <c r="AC122" s="32"/>
      <c r="AD122" s="32"/>
      <c r="AE122" s="32"/>
      <c r="AR122" s="160" t="s">
        <v>161</v>
      </c>
      <c r="AT122" s="160" t="s">
        <v>156</v>
      </c>
      <c r="AU122" s="160" t="s">
        <v>83</v>
      </c>
      <c r="AY122" s="17" t="s">
        <v>153</v>
      </c>
      <c r="BE122" s="161">
        <f>IF(N122="základní",J122,0)</f>
        <v>0</v>
      </c>
      <c r="BF122" s="161">
        <f>IF(N122="snížená",J122,0)</f>
        <v>0</v>
      </c>
      <c r="BG122" s="161">
        <f>IF(N122="zákl. přenesená",J122,0)</f>
        <v>0</v>
      </c>
      <c r="BH122" s="161">
        <f>IF(N122="sníž. přenesená",J122,0)</f>
        <v>0</v>
      </c>
      <c r="BI122" s="161">
        <f>IF(N122="nulová",J122,0)</f>
        <v>0</v>
      </c>
      <c r="BJ122" s="17" t="s">
        <v>83</v>
      </c>
      <c r="BK122" s="161">
        <f>ROUND(I122*H122,2)</f>
        <v>0</v>
      </c>
      <c r="BL122" s="17" t="s">
        <v>161</v>
      </c>
      <c r="BM122" s="160" t="s">
        <v>85</v>
      </c>
    </row>
    <row r="123" spans="1:47" s="2" customFormat="1" ht="29.25">
      <c r="A123" s="32"/>
      <c r="B123" s="33"/>
      <c r="C123" s="32"/>
      <c r="D123" s="163" t="s">
        <v>201</v>
      </c>
      <c r="E123" s="32"/>
      <c r="F123" s="179" t="s">
        <v>481</v>
      </c>
      <c r="G123" s="32"/>
      <c r="H123" s="32"/>
      <c r="I123" s="180"/>
      <c r="J123" s="32"/>
      <c r="K123" s="32"/>
      <c r="L123" s="33"/>
      <c r="M123" s="181"/>
      <c r="N123" s="182"/>
      <c r="O123" s="58"/>
      <c r="P123" s="58"/>
      <c r="Q123" s="58"/>
      <c r="R123" s="58"/>
      <c r="S123" s="58"/>
      <c r="T123" s="59"/>
      <c r="U123" s="32"/>
      <c r="V123" s="32"/>
      <c r="W123" s="32"/>
      <c r="X123" s="32"/>
      <c r="Y123" s="32"/>
      <c r="Z123" s="32"/>
      <c r="AA123" s="32"/>
      <c r="AB123" s="32"/>
      <c r="AC123" s="32"/>
      <c r="AD123" s="32"/>
      <c r="AE123" s="32"/>
      <c r="AT123" s="17" t="s">
        <v>201</v>
      </c>
      <c r="AU123" s="17" t="s">
        <v>83</v>
      </c>
    </row>
    <row r="124" spans="1:65" s="2" customFormat="1" ht="16.5" customHeight="1">
      <c r="A124" s="32"/>
      <c r="B124" s="148"/>
      <c r="C124" s="149" t="s">
        <v>85</v>
      </c>
      <c r="D124" s="149" t="s">
        <v>156</v>
      </c>
      <c r="E124" s="150" t="s">
        <v>85</v>
      </c>
      <c r="F124" s="151" t="s">
        <v>482</v>
      </c>
      <c r="G124" s="152" t="s">
        <v>479</v>
      </c>
      <c r="H124" s="153">
        <v>22</v>
      </c>
      <c r="I124" s="154"/>
      <c r="J124" s="155">
        <f>ROUND(I124*H124,2)</f>
        <v>0</v>
      </c>
      <c r="K124" s="151" t="s">
        <v>480</v>
      </c>
      <c r="L124" s="33"/>
      <c r="M124" s="156" t="s">
        <v>1</v>
      </c>
      <c r="N124" s="157" t="s">
        <v>40</v>
      </c>
      <c r="O124" s="58"/>
      <c r="P124" s="158">
        <f>O124*H124</f>
        <v>0</v>
      </c>
      <c r="Q124" s="158">
        <v>0</v>
      </c>
      <c r="R124" s="158">
        <f>Q124*H124</f>
        <v>0</v>
      </c>
      <c r="S124" s="158">
        <v>0</v>
      </c>
      <c r="T124" s="159">
        <f>S124*H124</f>
        <v>0</v>
      </c>
      <c r="U124" s="32"/>
      <c r="V124" s="32"/>
      <c r="W124" s="32"/>
      <c r="X124" s="32"/>
      <c r="Y124" s="32"/>
      <c r="Z124" s="32"/>
      <c r="AA124" s="32"/>
      <c r="AB124" s="32"/>
      <c r="AC124" s="32"/>
      <c r="AD124" s="32"/>
      <c r="AE124" s="32"/>
      <c r="AR124" s="160" t="s">
        <v>161</v>
      </c>
      <c r="AT124" s="160" t="s">
        <v>156</v>
      </c>
      <c r="AU124" s="160" t="s">
        <v>83</v>
      </c>
      <c r="AY124" s="17" t="s">
        <v>153</v>
      </c>
      <c r="BE124" s="161">
        <f>IF(N124="základní",J124,0)</f>
        <v>0</v>
      </c>
      <c r="BF124" s="161">
        <f>IF(N124="snížená",J124,0)</f>
        <v>0</v>
      </c>
      <c r="BG124" s="161">
        <f>IF(N124="zákl. přenesená",J124,0)</f>
        <v>0</v>
      </c>
      <c r="BH124" s="161">
        <f>IF(N124="sníž. přenesená",J124,0)</f>
        <v>0</v>
      </c>
      <c r="BI124" s="161">
        <f>IF(N124="nulová",J124,0)</f>
        <v>0</v>
      </c>
      <c r="BJ124" s="17" t="s">
        <v>83</v>
      </c>
      <c r="BK124" s="161">
        <f>ROUND(I124*H124,2)</f>
        <v>0</v>
      </c>
      <c r="BL124" s="17" t="s">
        <v>161</v>
      </c>
      <c r="BM124" s="160" t="s">
        <v>161</v>
      </c>
    </row>
    <row r="125" spans="1:47" s="2" customFormat="1" ht="29.25">
      <c r="A125" s="32"/>
      <c r="B125" s="33"/>
      <c r="C125" s="32"/>
      <c r="D125" s="163" t="s">
        <v>201</v>
      </c>
      <c r="E125" s="32"/>
      <c r="F125" s="179" t="s">
        <v>481</v>
      </c>
      <c r="G125" s="32"/>
      <c r="H125" s="32"/>
      <c r="I125" s="180"/>
      <c r="J125" s="32"/>
      <c r="K125" s="32"/>
      <c r="L125" s="33"/>
      <c r="M125" s="181"/>
      <c r="N125" s="182"/>
      <c r="O125" s="58"/>
      <c r="P125" s="58"/>
      <c r="Q125" s="58"/>
      <c r="R125" s="58"/>
      <c r="S125" s="58"/>
      <c r="T125" s="59"/>
      <c r="U125" s="32"/>
      <c r="V125" s="32"/>
      <c r="W125" s="32"/>
      <c r="X125" s="32"/>
      <c r="Y125" s="32"/>
      <c r="Z125" s="32"/>
      <c r="AA125" s="32"/>
      <c r="AB125" s="32"/>
      <c r="AC125" s="32"/>
      <c r="AD125" s="32"/>
      <c r="AE125" s="32"/>
      <c r="AT125" s="17" t="s">
        <v>201</v>
      </c>
      <c r="AU125" s="17" t="s">
        <v>83</v>
      </c>
    </row>
    <row r="126" spans="1:65" s="2" customFormat="1" ht="16.5" customHeight="1">
      <c r="A126" s="32"/>
      <c r="B126" s="148"/>
      <c r="C126" s="149" t="s">
        <v>166</v>
      </c>
      <c r="D126" s="149" t="s">
        <v>156</v>
      </c>
      <c r="E126" s="150" t="s">
        <v>166</v>
      </c>
      <c r="F126" s="151" t="s">
        <v>483</v>
      </c>
      <c r="G126" s="152" t="s">
        <v>479</v>
      </c>
      <c r="H126" s="153">
        <v>20</v>
      </c>
      <c r="I126" s="154"/>
      <c r="J126" s="155">
        <f>ROUND(I126*H126,2)</f>
        <v>0</v>
      </c>
      <c r="K126" s="151" t="s">
        <v>480</v>
      </c>
      <c r="L126" s="33"/>
      <c r="M126" s="156" t="s">
        <v>1</v>
      </c>
      <c r="N126" s="157" t="s">
        <v>40</v>
      </c>
      <c r="O126" s="58"/>
      <c r="P126" s="158">
        <f>O126*H126</f>
        <v>0</v>
      </c>
      <c r="Q126" s="158">
        <v>0</v>
      </c>
      <c r="R126" s="158">
        <f>Q126*H126</f>
        <v>0</v>
      </c>
      <c r="S126" s="158">
        <v>0</v>
      </c>
      <c r="T126" s="159">
        <f>S126*H126</f>
        <v>0</v>
      </c>
      <c r="U126" s="32"/>
      <c r="V126" s="32"/>
      <c r="W126" s="32"/>
      <c r="X126" s="32"/>
      <c r="Y126" s="32"/>
      <c r="Z126" s="32"/>
      <c r="AA126" s="32"/>
      <c r="AB126" s="32"/>
      <c r="AC126" s="32"/>
      <c r="AD126" s="32"/>
      <c r="AE126" s="32"/>
      <c r="AR126" s="160" t="s">
        <v>161</v>
      </c>
      <c r="AT126" s="160" t="s">
        <v>156</v>
      </c>
      <c r="AU126" s="160" t="s">
        <v>83</v>
      </c>
      <c r="AY126" s="17" t="s">
        <v>153</v>
      </c>
      <c r="BE126" s="161">
        <f>IF(N126="základní",J126,0)</f>
        <v>0</v>
      </c>
      <c r="BF126" s="161">
        <f>IF(N126="snížená",J126,0)</f>
        <v>0</v>
      </c>
      <c r="BG126" s="161">
        <f>IF(N126="zákl. přenesená",J126,0)</f>
        <v>0</v>
      </c>
      <c r="BH126" s="161">
        <f>IF(N126="sníž. přenesená",J126,0)</f>
        <v>0</v>
      </c>
      <c r="BI126" s="161">
        <f>IF(N126="nulová",J126,0)</f>
        <v>0</v>
      </c>
      <c r="BJ126" s="17" t="s">
        <v>83</v>
      </c>
      <c r="BK126" s="161">
        <f>ROUND(I126*H126,2)</f>
        <v>0</v>
      </c>
      <c r="BL126" s="17" t="s">
        <v>161</v>
      </c>
      <c r="BM126" s="160" t="s">
        <v>154</v>
      </c>
    </row>
    <row r="127" spans="1:47" s="2" customFormat="1" ht="29.25">
      <c r="A127" s="32"/>
      <c r="B127" s="33"/>
      <c r="C127" s="32"/>
      <c r="D127" s="163" t="s">
        <v>201</v>
      </c>
      <c r="E127" s="32"/>
      <c r="F127" s="179" t="s">
        <v>481</v>
      </c>
      <c r="G127" s="32"/>
      <c r="H127" s="32"/>
      <c r="I127" s="180"/>
      <c r="J127" s="32"/>
      <c r="K127" s="32"/>
      <c r="L127" s="33"/>
      <c r="M127" s="181"/>
      <c r="N127" s="182"/>
      <c r="O127" s="58"/>
      <c r="P127" s="58"/>
      <c r="Q127" s="58"/>
      <c r="R127" s="58"/>
      <c r="S127" s="58"/>
      <c r="T127" s="59"/>
      <c r="U127" s="32"/>
      <c r="V127" s="32"/>
      <c r="W127" s="32"/>
      <c r="X127" s="32"/>
      <c r="Y127" s="32"/>
      <c r="Z127" s="32"/>
      <c r="AA127" s="32"/>
      <c r="AB127" s="32"/>
      <c r="AC127" s="32"/>
      <c r="AD127" s="32"/>
      <c r="AE127" s="32"/>
      <c r="AT127" s="17" t="s">
        <v>201</v>
      </c>
      <c r="AU127" s="17" t="s">
        <v>83</v>
      </c>
    </row>
    <row r="128" spans="1:65" s="2" customFormat="1" ht="16.5" customHeight="1">
      <c r="A128" s="32"/>
      <c r="B128" s="148"/>
      <c r="C128" s="149" t="s">
        <v>161</v>
      </c>
      <c r="D128" s="149" t="s">
        <v>156</v>
      </c>
      <c r="E128" s="150" t="s">
        <v>161</v>
      </c>
      <c r="F128" s="151" t="s">
        <v>484</v>
      </c>
      <c r="G128" s="152" t="s">
        <v>479</v>
      </c>
      <c r="H128" s="153">
        <v>14</v>
      </c>
      <c r="I128" s="154"/>
      <c r="J128" s="155">
        <f>ROUND(I128*H128,2)</f>
        <v>0</v>
      </c>
      <c r="K128" s="151" t="s">
        <v>480</v>
      </c>
      <c r="L128" s="33"/>
      <c r="M128" s="156" t="s">
        <v>1</v>
      </c>
      <c r="N128" s="157" t="s">
        <v>40</v>
      </c>
      <c r="O128" s="58"/>
      <c r="P128" s="158">
        <f>O128*H128</f>
        <v>0</v>
      </c>
      <c r="Q128" s="158">
        <v>0</v>
      </c>
      <c r="R128" s="158">
        <f>Q128*H128</f>
        <v>0</v>
      </c>
      <c r="S128" s="158">
        <v>0</v>
      </c>
      <c r="T128" s="159">
        <f>S128*H128</f>
        <v>0</v>
      </c>
      <c r="U128" s="32"/>
      <c r="V128" s="32"/>
      <c r="W128" s="32"/>
      <c r="X128" s="32"/>
      <c r="Y128" s="32"/>
      <c r="Z128" s="32"/>
      <c r="AA128" s="32"/>
      <c r="AB128" s="32"/>
      <c r="AC128" s="32"/>
      <c r="AD128" s="32"/>
      <c r="AE128" s="32"/>
      <c r="AR128" s="160" t="s">
        <v>161</v>
      </c>
      <c r="AT128" s="160" t="s">
        <v>156</v>
      </c>
      <c r="AU128" s="160" t="s">
        <v>83</v>
      </c>
      <c r="AY128" s="17" t="s">
        <v>153</v>
      </c>
      <c r="BE128" s="161">
        <f>IF(N128="základní",J128,0)</f>
        <v>0</v>
      </c>
      <c r="BF128" s="161">
        <f>IF(N128="snížená",J128,0)</f>
        <v>0</v>
      </c>
      <c r="BG128" s="161">
        <f>IF(N128="zákl. přenesená",J128,0)</f>
        <v>0</v>
      </c>
      <c r="BH128" s="161">
        <f>IF(N128="sníž. přenesená",J128,0)</f>
        <v>0</v>
      </c>
      <c r="BI128" s="161">
        <f>IF(N128="nulová",J128,0)</f>
        <v>0</v>
      </c>
      <c r="BJ128" s="17" t="s">
        <v>83</v>
      </c>
      <c r="BK128" s="161">
        <f>ROUND(I128*H128,2)</f>
        <v>0</v>
      </c>
      <c r="BL128" s="17" t="s">
        <v>161</v>
      </c>
      <c r="BM128" s="160" t="s">
        <v>193</v>
      </c>
    </row>
    <row r="129" spans="1:47" s="2" customFormat="1" ht="29.25">
      <c r="A129" s="32"/>
      <c r="B129" s="33"/>
      <c r="C129" s="32"/>
      <c r="D129" s="163" t="s">
        <v>201</v>
      </c>
      <c r="E129" s="32"/>
      <c r="F129" s="179" t="s">
        <v>481</v>
      </c>
      <c r="G129" s="32"/>
      <c r="H129" s="32"/>
      <c r="I129" s="180"/>
      <c r="J129" s="32"/>
      <c r="K129" s="32"/>
      <c r="L129" s="33"/>
      <c r="M129" s="181"/>
      <c r="N129" s="182"/>
      <c r="O129" s="58"/>
      <c r="P129" s="58"/>
      <c r="Q129" s="58"/>
      <c r="R129" s="58"/>
      <c r="S129" s="58"/>
      <c r="T129" s="59"/>
      <c r="U129" s="32"/>
      <c r="V129" s="32"/>
      <c r="W129" s="32"/>
      <c r="X129" s="32"/>
      <c r="Y129" s="32"/>
      <c r="Z129" s="32"/>
      <c r="AA129" s="32"/>
      <c r="AB129" s="32"/>
      <c r="AC129" s="32"/>
      <c r="AD129" s="32"/>
      <c r="AE129" s="32"/>
      <c r="AT129" s="17" t="s">
        <v>201</v>
      </c>
      <c r="AU129" s="17" t="s">
        <v>83</v>
      </c>
    </row>
    <row r="130" spans="1:65" s="2" customFormat="1" ht="16.5" customHeight="1">
      <c r="A130" s="32"/>
      <c r="B130" s="148"/>
      <c r="C130" s="149" t="s">
        <v>179</v>
      </c>
      <c r="D130" s="149" t="s">
        <v>156</v>
      </c>
      <c r="E130" s="150" t="s">
        <v>179</v>
      </c>
      <c r="F130" s="151" t="s">
        <v>485</v>
      </c>
      <c r="G130" s="152" t="s">
        <v>479</v>
      </c>
      <c r="H130" s="153">
        <v>121</v>
      </c>
      <c r="I130" s="154"/>
      <c r="J130" s="155">
        <f>ROUND(I130*H130,2)</f>
        <v>0</v>
      </c>
      <c r="K130" s="151" t="s">
        <v>480</v>
      </c>
      <c r="L130" s="33"/>
      <c r="M130" s="156" t="s">
        <v>1</v>
      </c>
      <c r="N130" s="157" t="s">
        <v>40</v>
      </c>
      <c r="O130" s="58"/>
      <c r="P130" s="158">
        <f>O130*H130</f>
        <v>0</v>
      </c>
      <c r="Q130" s="158">
        <v>0</v>
      </c>
      <c r="R130" s="158">
        <f>Q130*H130</f>
        <v>0</v>
      </c>
      <c r="S130" s="158">
        <v>0</v>
      </c>
      <c r="T130" s="159">
        <f>S130*H130</f>
        <v>0</v>
      </c>
      <c r="U130" s="32"/>
      <c r="V130" s="32"/>
      <c r="W130" s="32"/>
      <c r="X130" s="32"/>
      <c r="Y130" s="32"/>
      <c r="Z130" s="32"/>
      <c r="AA130" s="32"/>
      <c r="AB130" s="32"/>
      <c r="AC130" s="32"/>
      <c r="AD130" s="32"/>
      <c r="AE130" s="32"/>
      <c r="AR130" s="160" t="s">
        <v>161</v>
      </c>
      <c r="AT130" s="160" t="s">
        <v>156</v>
      </c>
      <c r="AU130" s="160" t="s">
        <v>83</v>
      </c>
      <c r="AY130" s="17" t="s">
        <v>153</v>
      </c>
      <c r="BE130" s="161">
        <f>IF(N130="základní",J130,0)</f>
        <v>0</v>
      </c>
      <c r="BF130" s="161">
        <f>IF(N130="snížená",J130,0)</f>
        <v>0</v>
      </c>
      <c r="BG130" s="161">
        <f>IF(N130="zákl. přenesená",J130,0)</f>
        <v>0</v>
      </c>
      <c r="BH130" s="161">
        <f>IF(N130="sníž. přenesená",J130,0)</f>
        <v>0</v>
      </c>
      <c r="BI130" s="161">
        <f>IF(N130="nulová",J130,0)</f>
        <v>0</v>
      </c>
      <c r="BJ130" s="17" t="s">
        <v>83</v>
      </c>
      <c r="BK130" s="161">
        <f>ROUND(I130*H130,2)</f>
        <v>0</v>
      </c>
      <c r="BL130" s="17" t="s">
        <v>161</v>
      </c>
      <c r="BM130" s="160" t="s">
        <v>203</v>
      </c>
    </row>
    <row r="131" spans="1:47" s="2" customFormat="1" ht="29.25">
      <c r="A131" s="32"/>
      <c r="B131" s="33"/>
      <c r="C131" s="32"/>
      <c r="D131" s="163" t="s">
        <v>201</v>
      </c>
      <c r="E131" s="32"/>
      <c r="F131" s="179" t="s">
        <v>481</v>
      </c>
      <c r="G131" s="32"/>
      <c r="H131" s="32"/>
      <c r="I131" s="180"/>
      <c r="J131" s="32"/>
      <c r="K131" s="32"/>
      <c r="L131" s="33"/>
      <c r="M131" s="181"/>
      <c r="N131" s="182"/>
      <c r="O131" s="58"/>
      <c r="P131" s="58"/>
      <c r="Q131" s="58"/>
      <c r="R131" s="58"/>
      <c r="S131" s="58"/>
      <c r="T131" s="59"/>
      <c r="U131" s="32"/>
      <c r="V131" s="32"/>
      <c r="W131" s="32"/>
      <c r="X131" s="32"/>
      <c r="Y131" s="32"/>
      <c r="Z131" s="32"/>
      <c r="AA131" s="32"/>
      <c r="AB131" s="32"/>
      <c r="AC131" s="32"/>
      <c r="AD131" s="32"/>
      <c r="AE131" s="32"/>
      <c r="AT131" s="17" t="s">
        <v>201</v>
      </c>
      <c r="AU131" s="17" t="s">
        <v>83</v>
      </c>
    </row>
    <row r="132" spans="1:65" s="2" customFormat="1" ht="16.5" customHeight="1">
      <c r="A132" s="32"/>
      <c r="B132" s="148"/>
      <c r="C132" s="149" t="s">
        <v>154</v>
      </c>
      <c r="D132" s="149" t="s">
        <v>156</v>
      </c>
      <c r="E132" s="150" t="s">
        <v>154</v>
      </c>
      <c r="F132" s="151" t="s">
        <v>486</v>
      </c>
      <c r="G132" s="152" t="s">
        <v>479</v>
      </c>
      <c r="H132" s="153">
        <v>18</v>
      </c>
      <c r="I132" s="154"/>
      <c r="J132" s="155">
        <f>ROUND(I132*H132,2)</f>
        <v>0</v>
      </c>
      <c r="K132" s="151" t="s">
        <v>480</v>
      </c>
      <c r="L132" s="33"/>
      <c r="M132" s="156" t="s">
        <v>1</v>
      </c>
      <c r="N132" s="157" t="s">
        <v>40</v>
      </c>
      <c r="O132" s="58"/>
      <c r="P132" s="158">
        <f>O132*H132</f>
        <v>0</v>
      </c>
      <c r="Q132" s="158">
        <v>0</v>
      </c>
      <c r="R132" s="158">
        <f>Q132*H132</f>
        <v>0</v>
      </c>
      <c r="S132" s="158">
        <v>0</v>
      </c>
      <c r="T132" s="159">
        <f>S132*H132</f>
        <v>0</v>
      </c>
      <c r="U132" s="32"/>
      <c r="V132" s="32"/>
      <c r="W132" s="32"/>
      <c r="X132" s="32"/>
      <c r="Y132" s="32"/>
      <c r="Z132" s="32"/>
      <c r="AA132" s="32"/>
      <c r="AB132" s="32"/>
      <c r="AC132" s="32"/>
      <c r="AD132" s="32"/>
      <c r="AE132" s="32"/>
      <c r="AR132" s="160" t="s">
        <v>161</v>
      </c>
      <c r="AT132" s="160" t="s">
        <v>156</v>
      </c>
      <c r="AU132" s="160" t="s">
        <v>83</v>
      </c>
      <c r="AY132" s="17" t="s">
        <v>153</v>
      </c>
      <c r="BE132" s="161">
        <f>IF(N132="základní",J132,0)</f>
        <v>0</v>
      </c>
      <c r="BF132" s="161">
        <f>IF(N132="snížená",J132,0)</f>
        <v>0</v>
      </c>
      <c r="BG132" s="161">
        <f>IF(N132="zákl. přenesená",J132,0)</f>
        <v>0</v>
      </c>
      <c r="BH132" s="161">
        <f>IF(N132="sníž. přenesená",J132,0)</f>
        <v>0</v>
      </c>
      <c r="BI132" s="161">
        <f>IF(N132="nulová",J132,0)</f>
        <v>0</v>
      </c>
      <c r="BJ132" s="17" t="s">
        <v>83</v>
      </c>
      <c r="BK132" s="161">
        <f>ROUND(I132*H132,2)</f>
        <v>0</v>
      </c>
      <c r="BL132" s="17" t="s">
        <v>161</v>
      </c>
      <c r="BM132" s="160" t="s">
        <v>216</v>
      </c>
    </row>
    <row r="133" spans="1:47" s="2" customFormat="1" ht="29.25">
      <c r="A133" s="32"/>
      <c r="B133" s="33"/>
      <c r="C133" s="32"/>
      <c r="D133" s="163" t="s">
        <v>201</v>
      </c>
      <c r="E133" s="32"/>
      <c r="F133" s="179" t="s">
        <v>481</v>
      </c>
      <c r="G133" s="32"/>
      <c r="H133" s="32"/>
      <c r="I133" s="180"/>
      <c r="J133" s="32"/>
      <c r="K133" s="32"/>
      <c r="L133" s="33"/>
      <c r="M133" s="181"/>
      <c r="N133" s="182"/>
      <c r="O133" s="58"/>
      <c r="P133" s="58"/>
      <c r="Q133" s="58"/>
      <c r="R133" s="58"/>
      <c r="S133" s="58"/>
      <c r="T133" s="59"/>
      <c r="U133" s="32"/>
      <c r="V133" s="32"/>
      <c r="W133" s="32"/>
      <c r="X133" s="32"/>
      <c r="Y133" s="32"/>
      <c r="Z133" s="32"/>
      <c r="AA133" s="32"/>
      <c r="AB133" s="32"/>
      <c r="AC133" s="32"/>
      <c r="AD133" s="32"/>
      <c r="AE133" s="32"/>
      <c r="AT133" s="17" t="s">
        <v>201</v>
      </c>
      <c r="AU133" s="17" t="s">
        <v>83</v>
      </c>
    </row>
    <row r="134" spans="1:65" s="2" customFormat="1" ht="16.5" customHeight="1">
      <c r="A134" s="32"/>
      <c r="B134" s="148"/>
      <c r="C134" s="149" t="s">
        <v>188</v>
      </c>
      <c r="D134" s="149" t="s">
        <v>156</v>
      </c>
      <c r="E134" s="150" t="s">
        <v>188</v>
      </c>
      <c r="F134" s="151" t="s">
        <v>487</v>
      </c>
      <c r="G134" s="152" t="s">
        <v>479</v>
      </c>
      <c r="H134" s="153">
        <v>9</v>
      </c>
      <c r="I134" s="154"/>
      <c r="J134" s="155">
        <f>ROUND(I134*H134,2)</f>
        <v>0</v>
      </c>
      <c r="K134" s="151" t="s">
        <v>480</v>
      </c>
      <c r="L134" s="33"/>
      <c r="M134" s="156" t="s">
        <v>1</v>
      </c>
      <c r="N134" s="157" t="s">
        <v>40</v>
      </c>
      <c r="O134" s="58"/>
      <c r="P134" s="158">
        <f>O134*H134</f>
        <v>0</v>
      </c>
      <c r="Q134" s="158">
        <v>0</v>
      </c>
      <c r="R134" s="158">
        <f>Q134*H134</f>
        <v>0</v>
      </c>
      <c r="S134" s="158">
        <v>0</v>
      </c>
      <c r="T134" s="159">
        <f>S134*H134</f>
        <v>0</v>
      </c>
      <c r="U134" s="32"/>
      <c r="V134" s="32"/>
      <c r="W134" s="32"/>
      <c r="X134" s="32"/>
      <c r="Y134" s="32"/>
      <c r="Z134" s="32"/>
      <c r="AA134" s="32"/>
      <c r="AB134" s="32"/>
      <c r="AC134" s="32"/>
      <c r="AD134" s="32"/>
      <c r="AE134" s="32"/>
      <c r="AR134" s="160" t="s">
        <v>161</v>
      </c>
      <c r="AT134" s="160" t="s">
        <v>156</v>
      </c>
      <c r="AU134" s="160" t="s">
        <v>83</v>
      </c>
      <c r="AY134" s="17" t="s">
        <v>153</v>
      </c>
      <c r="BE134" s="161">
        <f>IF(N134="základní",J134,0)</f>
        <v>0</v>
      </c>
      <c r="BF134" s="161">
        <f>IF(N134="snížená",J134,0)</f>
        <v>0</v>
      </c>
      <c r="BG134" s="161">
        <f>IF(N134="zákl. přenesená",J134,0)</f>
        <v>0</v>
      </c>
      <c r="BH134" s="161">
        <f>IF(N134="sníž. přenesená",J134,0)</f>
        <v>0</v>
      </c>
      <c r="BI134" s="161">
        <f>IF(N134="nulová",J134,0)</f>
        <v>0</v>
      </c>
      <c r="BJ134" s="17" t="s">
        <v>83</v>
      </c>
      <c r="BK134" s="161">
        <f>ROUND(I134*H134,2)</f>
        <v>0</v>
      </c>
      <c r="BL134" s="17" t="s">
        <v>161</v>
      </c>
      <c r="BM134" s="160" t="s">
        <v>232</v>
      </c>
    </row>
    <row r="135" spans="1:47" s="2" customFormat="1" ht="29.25">
      <c r="A135" s="32"/>
      <c r="B135" s="33"/>
      <c r="C135" s="32"/>
      <c r="D135" s="163" t="s">
        <v>201</v>
      </c>
      <c r="E135" s="32"/>
      <c r="F135" s="179" t="s">
        <v>481</v>
      </c>
      <c r="G135" s="32"/>
      <c r="H135" s="32"/>
      <c r="I135" s="180"/>
      <c r="J135" s="32"/>
      <c r="K135" s="32"/>
      <c r="L135" s="33"/>
      <c r="M135" s="181"/>
      <c r="N135" s="182"/>
      <c r="O135" s="58"/>
      <c r="P135" s="58"/>
      <c r="Q135" s="58"/>
      <c r="R135" s="58"/>
      <c r="S135" s="58"/>
      <c r="T135" s="59"/>
      <c r="U135" s="32"/>
      <c r="V135" s="32"/>
      <c r="W135" s="32"/>
      <c r="X135" s="32"/>
      <c r="Y135" s="32"/>
      <c r="Z135" s="32"/>
      <c r="AA135" s="32"/>
      <c r="AB135" s="32"/>
      <c r="AC135" s="32"/>
      <c r="AD135" s="32"/>
      <c r="AE135" s="32"/>
      <c r="AT135" s="17" t="s">
        <v>201</v>
      </c>
      <c r="AU135" s="17" t="s">
        <v>83</v>
      </c>
    </row>
    <row r="136" spans="1:65" s="2" customFormat="1" ht="16.5" customHeight="1">
      <c r="A136" s="32"/>
      <c r="B136" s="148"/>
      <c r="C136" s="149" t="s">
        <v>193</v>
      </c>
      <c r="D136" s="149" t="s">
        <v>156</v>
      </c>
      <c r="E136" s="150" t="s">
        <v>193</v>
      </c>
      <c r="F136" s="151" t="s">
        <v>488</v>
      </c>
      <c r="G136" s="152" t="s">
        <v>479</v>
      </c>
      <c r="H136" s="153">
        <v>4</v>
      </c>
      <c r="I136" s="154"/>
      <c r="J136" s="155">
        <f>ROUND(I136*H136,2)</f>
        <v>0</v>
      </c>
      <c r="K136" s="151" t="s">
        <v>480</v>
      </c>
      <c r="L136" s="33"/>
      <c r="M136" s="156" t="s">
        <v>1</v>
      </c>
      <c r="N136" s="157" t="s">
        <v>40</v>
      </c>
      <c r="O136" s="58"/>
      <c r="P136" s="158">
        <f>O136*H136</f>
        <v>0</v>
      </c>
      <c r="Q136" s="158">
        <v>0</v>
      </c>
      <c r="R136" s="158">
        <f>Q136*H136</f>
        <v>0</v>
      </c>
      <c r="S136" s="158">
        <v>0</v>
      </c>
      <c r="T136" s="159">
        <f>S136*H136</f>
        <v>0</v>
      </c>
      <c r="U136" s="32"/>
      <c r="V136" s="32"/>
      <c r="W136" s="32"/>
      <c r="X136" s="32"/>
      <c r="Y136" s="32"/>
      <c r="Z136" s="32"/>
      <c r="AA136" s="32"/>
      <c r="AB136" s="32"/>
      <c r="AC136" s="32"/>
      <c r="AD136" s="32"/>
      <c r="AE136" s="32"/>
      <c r="AR136" s="160" t="s">
        <v>161</v>
      </c>
      <c r="AT136" s="160" t="s">
        <v>156</v>
      </c>
      <c r="AU136" s="160" t="s">
        <v>83</v>
      </c>
      <c r="AY136" s="17" t="s">
        <v>153</v>
      </c>
      <c r="BE136" s="161">
        <f>IF(N136="základní",J136,0)</f>
        <v>0</v>
      </c>
      <c r="BF136" s="161">
        <f>IF(N136="snížená",J136,0)</f>
        <v>0</v>
      </c>
      <c r="BG136" s="161">
        <f>IF(N136="zákl. přenesená",J136,0)</f>
        <v>0</v>
      </c>
      <c r="BH136" s="161">
        <f>IF(N136="sníž. přenesená",J136,0)</f>
        <v>0</v>
      </c>
      <c r="BI136" s="161">
        <f>IF(N136="nulová",J136,0)</f>
        <v>0</v>
      </c>
      <c r="BJ136" s="17" t="s">
        <v>83</v>
      </c>
      <c r="BK136" s="161">
        <f>ROUND(I136*H136,2)</f>
        <v>0</v>
      </c>
      <c r="BL136" s="17" t="s">
        <v>161</v>
      </c>
      <c r="BM136" s="160" t="s">
        <v>244</v>
      </c>
    </row>
    <row r="137" spans="1:47" s="2" customFormat="1" ht="29.25">
      <c r="A137" s="32"/>
      <c r="B137" s="33"/>
      <c r="C137" s="32"/>
      <c r="D137" s="163" t="s">
        <v>201</v>
      </c>
      <c r="E137" s="32"/>
      <c r="F137" s="179" t="s">
        <v>481</v>
      </c>
      <c r="G137" s="32"/>
      <c r="H137" s="32"/>
      <c r="I137" s="180"/>
      <c r="J137" s="32"/>
      <c r="K137" s="32"/>
      <c r="L137" s="33"/>
      <c r="M137" s="181"/>
      <c r="N137" s="182"/>
      <c r="O137" s="58"/>
      <c r="P137" s="58"/>
      <c r="Q137" s="58"/>
      <c r="R137" s="58"/>
      <c r="S137" s="58"/>
      <c r="T137" s="59"/>
      <c r="U137" s="32"/>
      <c r="V137" s="32"/>
      <c r="W137" s="32"/>
      <c r="X137" s="32"/>
      <c r="Y137" s="32"/>
      <c r="Z137" s="32"/>
      <c r="AA137" s="32"/>
      <c r="AB137" s="32"/>
      <c r="AC137" s="32"/>
      <c r="AD137" s="32"/>
      <c r="AE137" s="32"/>
      <c r="AT137" s="17" t="s">
        <v>201</v>
      </c>
      <c r="AU137" s="17" t="s">
        <v>83</v>
      </c>
    </row>
    <row r="138" spans="1:65" s="2" customFormat="1" ht="16.5" customHeight="1">
      <c r="A138" s="32"/>
      <c r="B138" s="148"/>
      <c r="C138" s="149" t="s">
        <v>174</v>
      </c>
      <c r="D138" s="149" t="s">
        <v>156</v>
      </c>
      <c r="E138" s="150" t="s">
        <v>174</v>
      </c>
      <c r="F138" s="151" t="s">
        <v>489</v>
      </c>
      <c r="G138" s="152" t="s">
        <v>479</v>
      </c>
      <c r="H138" s="153">
        <v>4</v>
      </c>
      <c r="I138" s="154"/>
      <c r="J138" s="155">
        <f>ROUND(I138*H138,2)</f>
        <v>0</v>
      </c>
      <c r="K138" s="151" t="s">
        <v>480</v>
      </c>
      <c r="L138" s="33"/>
      <c r="M138" s="156" t="s">
        <v>1</v>
      </c>
      <c r="N138" s="157" t="s">
        <v>40</v>
      </c>
      <c r="O138" s="58"/>
      <c r="P138" s="158">
        <f>O138*H138</f>
        <v>0</v>
      </c>
      <c r="Q138" s="158">
        <v>0</v>
      </c>
      <c r="R138" s="158">
        <f>Q138*H138</f>
        <v>0</v>
      </c>
      <c r="S138" s="158">
        <v>0</v>
      </c>
      <c r="T138" s="159">
        <f>S138*H138</f>
        <v>0</v>
      </c>
      <c r="U138" s="32"/>
      <c r="V138" s="32"/>
      <c r="W138" s="32"/>
      <c r="X138" s="32"/>
      <c r="Y138" s="32"/>
      <c r="Z138" s="32"/>
      <c r="AA138" s="32"/>
      <c r="AB138" s="32"/>
      <c r="AC138" s="32"/>
      <c r="AD138" s="32"/>
      <c r="AE138" s="32"/>
      <c r="AR138" s="160" t="s">
        <v>161</v>
      </c>
      <c r="AT138" s="160" t="s">
        <v>156</v>
      </c>
      <c r="AU138" s="160" t="s">
        <v>83</v>
      </c>
      <c r="AY138" s="17" t="s">
        <v>153</v>
      </c>
      <c r="BE138" s="161">
        <f>IF(N138="základní",J138,0)</f>
        <v>0</v>
      </c>
      <c r="BF138" s="161">
        <f>IF(N138="snížená",J138,0)</f>
        <v>0</v>
      </c>
      <c r="BG138" s="161">
        <f>IF(N138="zákl. přenesená",J138,0)</f>
        <v>0</v>
      </c>
      <c r="BH138" s="161">
        <f>IF(N138="sníž. přenesená",J138,0)</f>
        <v>0</v>
      </c>
      <c r="BI138" s="161">
        <f>IF(N138="nulová",J138,0)</f>
        <v>0</v>
      </c>
      <c r="BJ138" s="17" t="s">
        <v>83</v>
      </c>
      <c r="BK138" s="161">
        <f>ROUND(I138*H138,2)</f>
        <v>0</v>
      </c>
      <c r="BL138" s="17" t="s">
        <v>161</v>
      </c>
      <c r="BM138" s="160" t="s">
        <v>253</v>
      </c>
    </row>
    <row r="139" spans="1:47" s="2" customFormat="1" ht="29.25">
      <c r="A139" s="32"/>
      <c r="B139" s="33"/>
      <c r="C139" s="32"/>
      <c r="D139" s="163" t="s">
        <v>201</v>
      </c>
      <c r="E139" s="32"/>
      <c r="F139" s="179" t="s">
        <v>481</v>
      </c>
      <c r="G139" s="32"/>
      <c r="H139" s="32"/>
      <c r="I139" s="180"/>
      <c r="J139" s="32"/>
      <c r="K139" s="32"/>
      <c r="L139" s="33"/>
      <c r="M139" s="181"/>
      <c r="N139" s="182"/>
      <c r="O139" s="58"/>
      <c r="P139" s="58"/>
      <c r="Q139" s="58"/>
      <c r="R139" s="58"/>
      <c r="S139" s="58"/>
      <c r="T139" s="59"/>
      <c r="U139" s="32"/>
      <c r="V139" s="32"/>
      <c r="W139" s="32"/>
      <c r="X139" s="32"/>
      <c r="Y139" s="32"/>
      <c r="Z139" s="32"/>
      <c r="AA139" s="32"/>
      <c r="AB139" s="32"/>
      <c r="AC139" s="32"/>
      <c r="AD139" s="32"/>
      <c r="AE139" s="32"/>
      <c r="AT139" s="17" t="s">
        <v>201</v>
      </c>
      <c r="AU139" s="17" t="s">
        <v>83</v>
      </c>
    </row>
    <row r="140" spans="1:65" s="2" customFormat="1" ht="16.5" customHeight="1">
      <c r="A140" s="32"/>
      <c r="B140" s="148"/>
      <c r="C140" s="149" t="s">
        <v>203</v>
      </c>
      <c r="D140" s="149" t="s">
        <v>156</v>
      </c>
      <c r="E140" s="150" t="s">
        <v>203</v>
      </c>
      <c r="F140" s="151" t="s">
        <v>490</v>
      </c>
      <c r="G140" s="152" t="s">
        <v>479</v>
      </c>
      <c r="H140" s="153">
        <v>14</v>
      </c>
      <c r="I140" s="154"/>
      <c r="J140" s="155">
        <f>ROUND(I140*H140,2)</f>
        <v>0</v>
      </c>
      <c r="K140" s="151" t="s">
        <v>480</v>
      </c>
      <c r="L140" s="33"/>
      <c r="M140" s="156" t="s">
        <v>1</v>
      </c>
      <c r="N140" s="157" t="s">
        <v>40</v>
      </c>
      <c r="O140" s="58"/>
      <c r="P140" s="158">
        <f>O140*H140</f>
        <v>0</v>
      </c>
      <c r="Q140" s="158">
        <v>0</v>
      </c>
      <c r="R140" s="158">
        <f>Q140*H140</f>
        <v>0</v>
      </c>
      <c r="S140" s="158">
        <v>0</v>
      </c>
      <c r="T140" s="159">
        <f>S140*H140</f>
        <v>0</v>
      </c>
      <c r="U140" s="32"/>
      <c r="V140" s="32"/>
      <c r="W140" s="32"/>
      <c r="X140" s="32"/>
      <c r="Y140" s="32"/>
      <c r="Z140" s="32"/>
      <c r="AA140" s="32"/>
      <c r="AB140" s="32"/>
      <c r="AC140" s="32"/>
      <c r="AD140" s="32"/>
      <c r="AE140" s="32"/>
      <c r="AR140" s="160" t="s">
        <v>161</v>
      </c>
      <c r="AT140" s="160" t="s">
        <v>156</v>
      </c>
      <c r="AU140" s="160" t="s">
        <v>83</v>
      </c>
      <c r="AY140" s="17" t="s">
        <v>153</v>
      </c>
      <c r="BE140" s="161">
        <f>IF(N140="základní",J140,0)</f>
        <v>0</v>
      </c>
      <c r="BF140" s="161">
        <f>IF(N140="snížená",J140,0)</f>
        <v>0</v>
      </c>
      <c r="BG140" s="161">
        <f>IF(N140="zákl. přenesená",J140,0)</f>
        <v>0</v>
      </c>
      <c r="BH140" s="161">
        <f>IF(N140="sníž. přenesená",J140,0)</f>
        <v>0</v>
      </c>
      <c r="BI140" s="161">
        <f>IF(N140="nulová",J140,0)</f>
        <v>0</v>
      </c>
      <c r="BJ140" s="17" t="s">
        <v>83</v>
      </c>
      <c r="BK140" s="161">
        <f>ROUND(I140*H140,2)</f>
        <v>0</v>
      </c>
      <c r="BL140" s="17" t="s">
        <v>161</v>
      </c>
      <c r="BM140" s="160" t="s">
        <v>264</v>
      </c>
    </row>
    <row r="141" spans="1:47" s="2" customFormat="1" ht="29.25">
      <c r="A141" s="32"/>
      <c r="B141" s="33"/>
      <c r="C141" s="32"/>
      <c r="D141" s="163" t="s">
        <v>201</v>
      </c>
      <c r="E141" s="32"/>
      <c r="F141" s="179" t="s">
        <v>481</v>
      </c>
      <c r="G141" s="32"/>
      <c r="H141" s="32"/>
      <c r="I141" s="180"/>
      <c r="J141" s="32"/>
      <c r="K141" s="32"/>
      <c r="L141" s="33"/>
      <c r="M141" s="181"/>
      <c r="N141" s="182"/>
      <c r="O141" s="58"/>
      <c r="P141" s="58"/>
      <c r="Q141" s="58"/>
      <c r="R141" s="58"/>
      <c r="S141" s="58"/>
      <c r="T141" s="59"/>
      <c r="U141" s="32"/>
      <c r="V141" s="32"/>
      <c r="W141" s="32"/>
      <c r="X141" s="32"/>
      <c r="Y141" s="32"/>
      <c r="Z141" s="32"/>
      <c r="AA141" s="32"/>
      <c r="AB141" s="32"/>
      <c r="AC141" s="32"/>
      <c r="AD141" s="32"/>
      <c r="AE141" s="32"/>
      <c r="AT141" s="17" t="s">
        <v>201</v>
      </c>
      <c r="AU141" s="17" t="s">
        <v>83</v>
      </c>
    </row>
    <row r="142" spans="1:65" s="2" customFormat="1" ht="16.5" customHeight="1">
      <c r="A142" s="32"/>
      <c r="B142" s="148"/>
      <c r="C142" s="149" t="s">
        <v>211</v>
      </c>
      <c r="D142" s="149" t="s">
        <v>156</v>
      </c>
      <c r="E142" s="150" t="s">
        <v>211</v>
      </c>
      <c r="F142" s="151" t="s">
        <v>491</v>
      </c>
      <c r="G142" s="152" t="s">
        <v>479</v>
      </c>
      <c r="H142" s="153">
        <v>1</v>
      </c>
      <c r="I142" s="154"/>
      <c r="J142" s="155">
        <f>ROUND(I142*H142,2)</f>
        <v>0</v>
      </c>
      <c r="K142" s="151" t="s">
        <v>480</v>
      </c>
      <c r="L142" s="33"/>
      <c r="M142" s="156" t="s">
        <v>1</v>
      </c>
      <c r="N142" s="157" t="s">
        <v>40</v>
      </c>
      <c r="O142" s="58"/>
      <c r="P142" s="158">
        <f>O142*H142</f>
        <v>0</v>
      </c>
      <c r="Q142" s="158">
        <v>0</v>
      </c>
      <c r="R142" s="158">
        <f>Q142*H142</f>
        <v>0</v>
      </c>
      <c r="S142" s="158">
        <v>0</v>
      </c>
      <c r="T142" s="159">
        <f>S142*H142</f>
        <v>0</v>
      </c>
      <c r="U142" s="32"/>
      <c r="V142" s="32"/>
      <c r="W142" s="32"/>
      <c r="X142" s="32"/>
      <c r="Y142" s="32"/>
      <c r="Z142" s="32"/>
      <c r="AA142" s="32"/>
      <c r="AB142" s="32"/>
      <c r="AC142" s="32"/>
      <c r="AD142" s="32"/>
      <c r="AE142" s="32"/>
      <c r="AR142" s="160" t="s">
        <v>161</v>
      </c>
      <c r="AT142" s="160" t="s">
        <v>156</v>
      </c>
      <c r="AU142" s="160" t="s">
        <v>83</v>
      </c>
      <c r="AY142" s="17" t="s">
        <v>153</v>
      </c>
      <c r="BE142" s="161">
        <f>IF(N142="základní",J142,0)</f>
        <v>0</v>
      </c>
      <c r="BF142" s="161">
        <f>IF(N142="snížená",J142,0)</f>
        <v>0</v>
      </c>
      <c r="BG142" s="161">
        <f>IF(N142="zákl. přenesená",J142,0)</f>
        <v>0</v>
      </c>
      <c r="BH142" s="161">
        <f>IF(N142="sníž. přenesená",J142,0)</f>
        <v>0</v>
      </c>
      <c r="BI142" s="161">
        <f>IF(N142="nulová",J142,0)</f>
        <v>0</v>
      </c>
      <c r="BJ142" s="17" t="s">
        <v>83</v>
      </c>
      <c r="BK142" s="161">
        <f>ROUND(I142*H142,2)</f>
        <v>0</v>
      </c>
      <c r="BL142" s="17" t="s">
        <v>161</v>
      </c>
      <c r="BM142" s="160" t="s">
        <v>276</v>
      </c>
    </row>
    <row r="143" spans="1:47" s="2" customFormat="1" ht="29.25">
      <c r="A143" s="32"/>
      <c r="B143" s="33"/>
      <c r="C143" s="32"/>
      <c r="D143" s="163" t="s">
        <v>201</v>
      </c>
      <c r="E143" s="32"/>
      <c r="F143" s="179" t="s">
        <v>481</v>
      </c>
      <c r="G143" s="32"/>
      <c r="H143" s="32"/>
      <c r="I143" s="180"/>
      <c r="J143" s="32"/>
      <c r="K143" s="32"/>
      <c r="L143" s="33"/>
      <c r="M143" s="181"/>
      <c r="N143" s="182"/>
      <c r="O143" s="58"/>
      <c r="P143" s="58"/>
      <c r="Q143" s="58"/>
      <c r="R143" s="58"/>
      <c r="S143" s="58"/>
      <c r="T143" s="59"/>
      <c r="U143" s="32"/>
      <c r="V143" s="32"/>
      <c r="W143" s="32"/>
      <c r="X143" s="32"/>
      <c r="Y143" s="32"/>
      <c r="Z143" s="32"/>
      <c r="AA143" s="32"/>
      <c r="AB143" s="32"/>
      <c r="AC143" s="32"/>
      <c r="AD143" s="32"/>
      <c r="AE143" s="32"/>
      <c r="AT143" s="17" t="s">
        <v>201</v>
      </c>
      <c r="AU143" s="17" t="s">
        <v>83</v>
      </c>
    </row>
    <row r="144" spans="1:65" s="2" customFormat="1" ht="16.5" customHeight="1">
      <c r="A144" s="32"/>
      <c r="B144" s="148"/>
      <c r="C144" s="149" t="s">
        <v>216</v>
      </c>
      <c r="D144" s="149" t="s">
        <v>156</v>
      </c>
      <c r="E144" s="150" t="s">
        <v>216</v>
      </c>
      <c r="F144" s="151" t="s">
        <v>492</v>
      </c>
      <c r="G144" s="152" t="s">
        <v>479</v>
      </c>
      <c r="H144" s="153">
        <v>7</v>
      </c>
      <c r="I144" s="154"/>
      <c r="J144" s="155">
        <f>ROUND(I144*H144,2)</f>
        <v>0</v>
      </c>
      <c r="K144" s="151" t="s">
        <v>480</v>
      </c>
      <c r="L144" s="33"/>
      <c r="M144" s="156" t="s">
        <v>1</v>
      </c>
      <c r="N144" s="157" t="s">
        <v>40</v>
      </c>
      <c r="O144" s="58"/>
      <c r="P144" s="158">
        <f>O144*H144</f>
        <v>0</v>
      </c>
      <c r="Q144" s="158">
        <v>0</v>
      </c>
      <c r="R144" s="158">
        <f>Q144*H144</f>
        <v>0</v>
      </c>
      <c r="S144" s="158">
        <v>0</v>
      </c>
      <c r="T144" s="159">
        <f>S144*H144</f>
        <v>0</v>
      </c>
      <c r="U144" s="32"/>
      <c r="V144" s="32"/>
      <c r="W144" s="32"/>
      <c r="X144" s="32"/>
      <c r="Y144" s="32"/>
      <c r="Z144" s="32"/>
      <c r="AA144" s="32"/>
      <c r="AB144" s="32"/>
      <c r="AC144" s="32"/>
      <c r="AD144" s="32"/>
      <c r="AE144" s="32"/>
      <c r="AR144" s="160" t="s">
        <v>161</v>
      </c>
      <c r="AT144" s="160" t="s">
        <v>156</v>
      </c>
      <c r="AU144" s="160" t="s">
        <v>83</v>
      </c>
      <c r="AY144" s="17" t="s">
        <v>153</v>
      </c>
      <c r="BE144" s="161">
        <f>IF(N144="základní",J144,0)</f>
        <v>0</v>
      </c>
      <c r="BF144" s="161">
        <f>IF(N144="snížená",J144,0)</f>
        <v>0</v>
      </c>
      <c r="BG144" s="161">
        <f>IF(N144="zákl. přenesená",J144,0)</f>
        <v>0</v>
      </c>
      <c r="BH144" s="161">
        <f>IF(N144="sníž. přenesená",J144,0)</f>
        <v>0</v>
      </c>
      <c r="BI144" s="161">
        <f>IF(N144="nulová",J144,0)</f>
        <v>0</v>
      </c>
      <c r="BJ144" s="17" t="s">
        <v>83</v>
      </c>
      <c r="BK144" s="161">
        <f>ROUND(I144*H144,2)</f>
        <v>0</v>
      </c>
      <c r="BL144" s="17" t="s">
        <v>161</v>
      </c>
      <c r="BM144" s="160" t="s">
        <v>287</v>
      </c>
    </row>
    <row r="145" spans="1:47" s="2" customFormat="1" ht="29.25">
      <c r="A145" s="32"/>
      <c r="B145" s="33"/>
      <c r="C145" s="32"/>
      <c r="D145" s="163" t="s">
        <v>201</v>
      </c>
      <c r="E145" s="32"/>
      <c r="F145" s="179" t="s">
        <v>481</v>
      </c>
      <c r="G145" s="32"/>
      <c r="H145" s="32"/>
      <c r="I145" s="180"/>
      <c r="J145" s="32"/>
      <c r="K145" s="32"/>
      <c r="L145" s="33"/>
      <c r="M145" s="181"/>
      <c r="N145" s="182"/>
      <c r="O145" s="58"/>
      <c r="P145" s="58"/>
      <c r="Q145" s="58"/>
      <c r="R145" s="58"/>
      <c r="S145" s="58"/>
      <c r="T145" s="59"/>
      <c r="U145" s="32"/>
      <c r="V145" s="32"/>
      <c r="W145" s="32"/>
      <c r="X145" s="32"/>
      <c r="Y145" s="32"/>
      <c r="Z145" s="32"/>
      <c r="AA145" s="32"/>
      <c r="AB145" s="32"/>
      <c r="AC145" s="32"/>
      <c r="AD145" s="32"/>
      <c r="AE145" s="32"/>
      <c r="AT145" s="17" t="s">
        <v>201</v>
      </c>
      <c r="AU145" s="17" t="s">
        <v>83</v>
      </c>
    </row>
    <row r="146" spans="1:65" s="2" customFormat="1" ht="16.5" customHeight="1">
      <c r="A146" s="32"/>
      <c r="B146" s="148"/>
      <c r="C146" s="149" t="s">
        <v>224</v>
      </c>
      <c r="D146" s="149" t="s">
        <v>156</v>
      </c>
      <c r="E146" s="150" t="s">
        <v>224</v>
      </c>
      <c r="F146" s="151" t="s">
        <v>493</v>
      </c>
      <c r="G146" s="152" t="s">
        <v>494</v>
      </c>
      <c r="H146" s="153">
        <v>50</v>
      </c>
      <c r="I146" s="154"/>
      <c r="J146" s="155">
        <f>ROUND(I146*H146,2)</f>
        <v>0</v>
      </c>
      <c r="K146" s="151" t="s">
        <v>480</v>
      </c>
      <c r="L146" s="33"/>
      <c r="M146" s="156" t="s">
        <v>1</v>
      </c>
      <c r="N146" s="157" t="s">
        <v>40</v>
      </c>
      <c r="O146" s="58"/>
      <c r="P146" s="158">
        <f>O146*H146</f>
        <v>0</v>
      </c>
      <c r="Q146" s="158">
        <v>0</v>
      </c>
      <c r="R146" s="158">
        <f>Q146*H146</f>
        <v>0</v>
      </c>
      <c r="S146" s="158">
        <v>0</v>
      </c>
      <c r="T146" s="159">
        <f>S146*H146</f>
        <v>0</v>
      </c>
      <c r="U146" s="32"/>
      <c r="V146" s="32"/>
      <c r="W146" s="32"/>
      <c r="X146" s="32"/>
      <c r="Y146" s="32"/>
      <c r="Z146" s="32"/>
      <c r="AA146" s="32"/>
      <c r="AB146" s="32"/>
      <c r="AC146" s="32"/>
      <c r="AD146" s="32"/>
      <c r="AE146" s="32"/>
      <c r="AR146" s="160" t="s">
        <v>161</v>
      </c>
      <c r="AT146" s="160" t="s">
        <v>156</v>
      </c>
      <c r="AU146" s="160" t="s">
        <v>83</v>
      </c>
      <c r="AY146" s="17" t="s">
        <v>153</v>
      </c>
      <c r="BE146" s="161">
        <f>IF(N146="základní",J146,0)</f>
        <v>0</v>
      </c>
      <c r="BF146" s="161">
        <f>IF(N146="snížená",J146,0)</f>
        <v>0</v>
      </c>
      <c r="BG146" s="161">
        <f>IF(N146="zákl. přenesená",J146,0)</f>
        <v>0</v>
      </c>
      <c r="BH146" s="161">
        <f>IF(N146="sníž. přenesená",J146,0)</f>
        <v>0</v>
      </c>
      <c r="BI146" s="161">
        <f>IF(N146="nulová",J146,0)</f>
        <v>0</v>
      </c>
      <c r="BJ146" s="17" t="s">
        <v>83</v>
      </c>
      <c r="BK146" s="161">
        <f>ROUND(I146*H146,2)</f>
        <v>0</v>
      </c>
      <c r="BL146" s="17" t="s">
        <v>161</v>
      </c>
      <c r="BM146" s="160" t="s">
        <v>299</v>
      </c>
    </row>
    <row r="147" spans="1:47" s="2" customFormat="1" ht="29.25">
      <c r="A147" s="32"/>
      <c r="B147" s="33"/>
      <c r="C147" s="32"/>
      <c r="D147" s="163" t="s">
        <v>201</v>
      </c>
      <c r="E147" s="32"/>
      <c r="F147" s="179" t="s">
        <v>481</v>
      </c>
      <c r="G147" s="32"/>
      <c r="H147" s="32"/>
      <c r="I147" s="180"/>
      <c r="J147" s="32"/>
      <c r="K147" s="32"/>
      <c r="L147" s="33"/>
      <c r="M147" s="181"/>
      <c r="N147" s="182"/>
      <c r="O147" s="58"/>
      <c r="P147" s="58"/>
      <c r="Q147" s="58"/>
      <c r="R147" s="58"/>
      <c r="S147" s="58"/>
      <c r="T147" s="59"/>
      <c r="U147" s="32"/>
      <c r="V147" s="32"/>
      <c r="W147" s="32"/>
      <c r="X147" s="32"/>
      <c r="Y147" s="32"/>
      <c r="Z147" s="32"/>
      <c r="AA147" s="32"/>
      <c r="AB147" s="32"/>
      <c r="AC147" s="32"/>
      <c r="AD147" s="32"/>
      <c r="AE147" s="32"/>
      <c r="AT147" s="17" t="s">
        <v>201</v>
      </c>
      <c r="AU147" s="17" t="s">
        <v>83</v>
      </c>
    </row>
    <row r="148" spans="1:65" s="2" customFormat="1" ht="16.5" customHeight="1">
      <c r="A148" s="32"/>
      <c r="B148" s="148"/>
      <c r="C148" s="149" t="s">
        <v>232</v>
      </c>
      <c r="D148" s="149" t="s">
        <v>156</v>
      </c>
      <c r="E148" s="150" t="s">
        <v>232</v>
      </c>
      <c r="F148" s="151" t="s">
        <v>495</v>
      </c>
      <c r="G148" s="152" t="s">
        <v>494</v>
      </c>
      <c r="H148" s="153">
        <v>50</v>
      </c>
      <c r="I148" s="154"/>
      <c r="J148" s="155">
        <f>ROUND(I148*H148,2)</f>
        <v>0</v>
      </c>
      <c r="K148" s="151" t="s">
        <v>480</v>
      </c>
      <c r="L148" s="33"/>
      <c r="M148" s="156" t="s">
        <v>1</v>
      </c>
      <c r="N148" s="157" t="s">
        <v>40</v>
      </c>
      <c r="O148" s="58"/>
      <c r="P148" s="158">
        <f>O148*H148</f>
        <v>0</v>
      </c>
      <c r="Q148" s="158">
        <v>0</v>
      </c>
      <c r="R148" s="158">
        <f>Q148*H148</f>
        <v>0</v>
      </c>
      <c r="S148" s="158">
        <v>0</v>
      </c>
      <c r="T148" s="159">
        <f>S148*H148</f>
        <v>0</v>
      </c>
      <c r="U148" s="32"/>
      <c r="V148" s="32"/>
      <c r="W148" s="32"/>
      <c r="X148" s="32"/>
      <c r="Y148" s="32"/>
      <c r="Z148" s="32"/>
      <c r="AA148" s="32"/>
      <c r="AB148" s="32"/>
      <c r="AC148" s="32"/>
      <c r="AD148" s="32"/>
      <c r="AE148" s="32"/>
      <c r="AR148" s="160" t="s">
        <v>161</v>
      </c>
      <c r="AT148" s="160" t="s">
        <v>156</v>
      </c>
      <c r="AU148" s="160" t="s">
        <v>83</v>
      </c>
      <c r="AY148" s="17" t="s">
        <v>153</v>
      </c>
      <c r="BE148" s="161">
        <f>IF(N148="základní",J148,0)</f>
        <v>0</v>
      </c>
      <c r="BF148" s="161">
        <f>IF(N148="snížená",J148,0)</f>
        <v>0</v>
      </c>
      <c r="BG148" s="161">
        <f>IF(N148="zákl. přenesená",J148,0)</f>
        <v>0</v>
      </c>
      <c r="BH148" s="161">
        <f>IF(N148="sníž. přenesená",J148,0)</f>
        <v>0</v>
      </c>
      <c r="BI148" s="161">
        <f>IF(N148="nulová",J148,0)</f>
        <v>0</v>
      </c>
      <c r="BJ148" s="17" t="s">
        <v>83</v>
      </c>
      <c r="BK148" s="161">
        <f>ROUND(I148*H148,2)</f>
        <v>0</v>
      </c>
      <c r="BL148" s="17" t="s">
        <v>161</v>
      </c>
      <c r="BM148" s="160" t="s">
        <v>309</v>
      </c>
    </row>
    <row r="149" spans="1:47" s="2" customFormat="1" ht="29.25">
      <c r="A149" s="32"/>
      <c r="B149" s="33"/>
      <c r="C149" s="32"/>
      <c r="D149" s="163" t="s">
        <v>201</v>
      </c>
      <c r="E149" s="32"/>
      <c r="F149" s="179" t="s">
        <v>481</v>
      </c>
      <c r="G149" s="32"/>
      <c r="H149" s="32"/>
      <c r="I149" s="180"/>
      <c r="J149" s="32"/>
      <c r="K149" s="32"/>
      <c r="L149" s="33"/>
      <c r="M149" s="181"/>
      <c r="N149" s="182"/>
      <c r="O149" s="58"/>
      <c r="P149" s="58"/>
      <c r="Q149" s="58"/>
      <c r="R149" s="58"/>
      <c r="S149" s="58"/>
      <c r="T149" s="59"/>
      <c r="U149" s="32"/>
      <c r="V149" s="32"/>
      <c r="W149" s="32"/>
      <c r="X149" s="32"/>
      <c r="Y149" s="32"/>
      <c r="Z149" s="32"/>
      <c r="AA149" s="32"/>
      <c r="AB149" s="32"/>
      <c r="AC149" s="32"/>
      <c r="AD149" s="32"/>
      <c r="AE149" s="32"/>
      <c r="AT149" s="17" t="s">
        <v>201</v>
      </c>
      <c r="AU149" s="17" t="s">
        <v>83</v>
      </c>
    </row>
    <row r="150" spans="2:63" s="12" customFormat="1" ht="25.9" customHeight="1">
      <c r="B150" s="135"/>
      <c r="D150" s="136" t="s">
        <v>74</v>
      </c>
      <c r="E150" s="137" t="s">
        <v>496</v>
      </c>
      <c r="F150" s="137" t="s">
        <v>497</v>
      </c>
      <c r="I150" s="138"/>
      <c r="J150" s="139">
        <f>BK150</f>
        <v>0</v>
      </c>
      <c r="L150" s="135"/>
      <c r="M150" s="140"/>
      <c r="N150" s="141"/>
      <c r="O150" s="141"/>
      <c r="P150" s="142">
        <f>P151+P158</f>
        <v>0</v>
      </c>
      <c r="Q150" s="141"/>
      <c r="R150" s="142">
        <f>R151+R158</f>
        <v>0</v>
      </c>
      <c r="S150" s="141"/>
      <c r="T150" s="143">
        <f>T151+T158</f>
        <v>0</v>
      </c>
      <c r="AR150" s="136" t="s">
        <v>83</v>
      </c>
      <c r="AT150" s="144" t="s">
        <v>74</v>
      </c>
      <c r="AU150" s="144" t="s">
        <v>75</v>
      </c>
      <c r="AY150" s="136" t="s">
        <v>153</v>
      </c>
      <c r="BK150" s="145">
        <f>BK151+BK158</f>
        <v>0</v>
      </c>
    </row>
    <row r="151" spans="2:63" s="12" customFormat="1" ht="22.9" customHeight="1">
      <c r="B151" s="135"/>
      <c r="D151" s="136" t="s">
        <v>74</v>
      </c>
      <c r="E151" s="146" t="s">
        <v>8</v>
      </c>
      <c r="F151" s="146" t="s">
        <v>498</v>
      </c>
      <c r="I151" s="138"/>
      <c r="J151" s="147">
        <f>BK151</f>
        <v>0</v>
      </c>
      <c r="L151" s="135"/>
      <c r="M151" s="140"/>
      <c r="N151" s="141"/>
      <c r="O151" s="141"/>
      <c r="P151" s="142">
        <f>SUM(P152:P157)</f>
        <v>0</v>
      </c>
      <c r="Q151" s="141"/>
      <c r="R151" s="142">
        <f>SUM(R152:R157)</f>
        <v>0</v>
      </c>
      <c r="S151" s="141"/>
      <c r="T151" s="143">
        <f>SUM(T152:T157)</f>
        <v>0</v>
      </c>
      <c r="AR151" s="136" t="s">
        <v>83</v>
      </c>
      <c r="AT151" s="144" t="s">
        <v>74</v>
      </c>
      <c r="AU151" s="144" t="s">
        <v>83</v>
      </c>
      <c r="AY151" s="136" t="s">
        <v>153</v>
      </c>
      <c r="BK151" s="145">
        <f>SUM(BK152:BK157)</f>
        <v>0</v>
      </c>
    </row>
    <row r="152" spans="1:65" s="2" customFormat="1" ht="16.5" customHeight="1">
      <c r="A152" s="32"/>
      <c r="B152" s="148"/>
      <c r="C152" s="149" t="s">
        <v>8</v>
      </c>
      <c r="D152" s="149" t="s">
        <v>156</v>
      </c>
      <c r="E152" s="150" t="s">
        <v>499</v>
      </c>
      <c r="F152" s="151" t="s">
        <v>500</v>
      </c>
      <c r="G152" s="152" t="s">
        <v>283</v>
      </c>
      <c r="H152" s="153">
        <v>4</v>
      </c>
      <c r="I152" s="154"/>
      <c r="J152" s="155">
        <f>ROUND(I152*H152,2)</f>
        <v>0</v>
      </c>
      <c r="K152" s="151" t="s">
        <v>480</v>
      </c>
      <c r="L152" s="33"/>
      <c r="M152" s="156" t="s">
        <v>1</v>
      </c>
      <c r="N152" s="157" t="s">
        <v>40</v>
      </c>
      <c r="O152" s="58"/>
      <c r="P152" s="158">
        <f>O152*H152</f>
        <v>0</v>
      </c>
      <c r="Q152" s="158">
        <v>0</v>
      </c>
      <c r="R152" s="158">
        <f>Q152*H152</f>
        <v>0</v>
      </c>
      <c r="S152" s="158">
        <v>0</v>
      </c>
      <c r="T152" s="159">
        <f>S152*H152</f>
        <v>0</v>
      </c>
      <c r="U152" s="32"/>
      <c r="V152" s="32"/>
      <c r="W152" s="32"/>
      <c r="X152" s="32"/>
      <c r="Y152" s="32"/>
      <c r="Z152" s="32"/>
      <c r="AA152" s="32"/>
      <c r="AB152" s="32"/>
      <c r="AC152" s="32"/>
      <c r="AD152" s="32"/>
      <c r="AE152" s="32"/>
      <c r="AR152" s="160" t="s">
        <v>161</v>
      </c>
      <c r="AT152" s="160" t="s">
        <v>156</v>
      </c>
      <c r="AU152" s="160" t="s">
        <v>85</v>
      </c>
      <c r="AY152" s="17" t="s">
        <v>153</v>
      </c>
      <c r="BE152" s="161">
        <f>IF(N152="základní",J152,0)</f>
        <v>0</v>
      </c>
      <c r="BF152" s="161">
        <f>IF(N152="snížená",J152,0)</f>
        <v>0</v>
      </c>
      <c r="BG152" s="161">
        <f>IF(N152="zákl. přenesená",J152,0)</f>
        <v>0</v>
      </c>
      <c r="BH152" s="161">
        <f>IF(N152="sníž. přenesená",J152,0)</f>
        <v>0</v>
      </c>
      <c r="BI152" s="161">
        <f>IF(N152="nulová",J152,0)</f>
        <v>0</v>
      </c>
      <c r="BJ152" s="17" t="s">
        <v>83</v>
      </c>
      <c r="BK152" s="161">
        <f>ROUND(I152*H152,2)</f>
        <v>0</v>
      </c>
      <c r="BL152" s="17" t="s">
        <v>161</v>
      </c>
      <c r="BM152" s="160" t="s">
        <v>319</v>
      </c>
    </row>
    <row r="153" spans="1:47" s="2" customFormat="1" ht="29.25">
      <c r="A153" s="32"/>
      <c r="B153" s="33"/>
      <c r="C153" s="32"/>
      <c r="D153" s="163" t="s">
        <v>201</v>
      </c>
      <c r="E153" s="32"/>
      <c r="F153" s="179" t="s">
        <v>481</v>
      </c>
      <c r="G153" s="32"/>
      <c r="H153" s="32"/>
      <c r="I153" s="180"/>
      <c r="J153" s="32"/>
      <c r="K153" s="32"/>
      <c r="L153" s="33"/>
      <c r="M153" s="181"/>
      <c r="N153" s="182"/>
      <c r="O153" s="58"/>
      <c r="P153" s="58"/>
      <c r="Q153" s="58"/>
      <c r="R153" s="58"/>
      <c r="S153" s="58"/>
      <c r="T153" s="59"/>
      <c r="U153" s="32"/>
      <c r="V153" s="32"/>
      <c r="W153" s="32"/>
      <c r="X153" s="32"/>
      <c r="Y153" s="32"/>
      <c r="Z153" s="32"/>
      <c r="AA153" s="32"/>
      <c r="AB153" s="32"/>
      <c r="AC153" s="32"/>
      <c r="AD153" s="32"/>
      <c r="AE153" s="32"/>
      <c r="AT153" s="17" t="s">
        <v>201</v>
      </c>
      <c r="AU153" s="17" t="s">
        <v>85</v>
      </c>
    </row>
    <row r="154" spans="1:65" s="2" customFormat="1" ht="16.5" customHeight="1">
      <c r="A154" s="32"/>
      <c r="B154" s="148"/>
      <c r="C154" s="149" t="s">
        <v>244</v>
      </c>
      <c r="D154" s="149" t="s">
        <v>156</v>
      </c>
      <c r="E154" s="150" t="s">
        <v>501</v>
      </c>
      <c r="F154" s="151" t="s">
        <v>502</v>
      </c>
      <c r="G154" s="152" t="s">
        <v>283</v>
      </c>
      <c r="H154" s="153">
        <v>4</v>
      </c>
      <c r="I154" s="154"/>
      <c r="J154" s="155">
        <f>ROUND(I154*H154,2)</f>
        <v>0</v>
      </c>
      <c r="K154" s="151" t="s">
        <v>480</v>
      </c>
      <c r="L154" s="33"/>
      <c r="M154" s="156" t="s">
        <v>1</v>
      </c>
      <c r="N154" s="157" t="s">
        <v>40</v>
      </c>
      <c r="O154" s="58"/>
      <c r="P154" s="158">
        <f>O154*H154</f>
        <v>0</v>
      </c>
      <c r="Q154" s="158">
        <v>0</v>
      </c>
      <c r="R154" s="158">
        <f>Q154*H154</f>
        <v>0</v>
      </c>
      <c r="S154" s="158">
        <v>0</v>
      </c>
      <c r="T154" s="159">
        <f>S154*H154</f>
        <v>0</v>
      </c>
      <c r="U154" s="32"/>
      <c r="V154" s="32"/>
      <c r="W154" s="32"/>
      <c r="X154" s="32"/>
      <c r="Y154" s="32"/>
      <c r="Z154" s="32"/>
      <c r="AA154" s="32"/>
      <c r="AB154" s="32"/>
      <c r="AC154" s="32"/>
      <c r="AD154" s="32"/>
      <c r="AE154" s="32"/>
      <c r="AR154" s="160" t="s">
        <v>161</v>
      </c>
      <c r="AT154" s="160" t="s">
        <v>156</v>
      </c>
      <c r="AU154" s="160" t="s">
        <v>85</v>
      </c>
      <c r="AY154" s="17" t="s">
        <v>153</v>
      </c>
      <c r="BE154" s="161">
        <f>IF(N154="základní",J154,0)</f>
        <v>0</v>
      </c>
      <c r="BF154" s="161">
        <f>IF(N154="snížená",J154,0)</f>
        <v>0</v>
      </c>
      <c r="BG154" s="161">
        <f>IF(N154="zákl. přenesená",J154,0)</f>
        <v>0</v>
      </c>
      <c r="BH154" s="161">
        <f>IF(N154="sníž. přenesená",J154,0)</f>
        <v>0</v>
      </c>
      <c r="BI154" s="161">
        <f>IF(N154="nulová",J154,0)</f>
        <v>0</v>
      </c>
      <c r="BJ154" s="17" t="s">
        <v>83</v>
      </c>
      <c r="BK154" s="161">
        <f>ROUND(I154*H154,2)</f>
        <v>0</v>
      </c>
      <c r="BL154" s="17" t="s">
        <v>161</v>
      </c>
      <c r="BM154" s="160" t="s">
        <v>330</v>
      </c>
    </row>
    <row r="155" spans="1:47" s="2" customFormat="1" ht="29.25">
      <c r="A155" s="32"/>
      <c r="B155" s="33"/>
      <c r="C155" s="32"/>
      <c r="D155" s="163" t="s">
        <v>201</v>
      </c>
      <c r="E155" s="32"/>
      <c r="F155" s="179" t="s">
        <v>481</v>
      </c>
      <c r="G155" s="32"/>
      <c r="H155" s="32"/>
      <c r="I155" s="180"/>
      <c r="J155" s="32"/>
      <c r="K155" s="32"/>
      <c r="L155" s="33"/>
      <c r="M155" s="181"/>
      <c r="N155" s="182"/>
      <c r="O155" s="58"/>
      <c r="P155" s="58"/>
      <c r="Q155" s="58"/>
      <c r="R155" s="58"/>
      <c r="S155" s="58"/>
      <c r="T155" s="59"/>
      <c r="U155" s="32"/>
      <c r="V155" s="32"/>
      <c r="W155" s="32"/>
      <c r="X155" s="32"/>
      <c r="Y155" s="32"/>
      <c r="Z155" s="32"/>
      <c r="AA155" s="32"/>
      <c r="AB155" s="32"/>
      <c r="AC155" s="32"/>
      <c r="AD155" s="32"/>
      <c r="AE155" s="32"/>
      <c r="AT155" s="17" t="s">
        <v>201</v>
      </c>
      <c r="AU155" s="17" t="s">
        <v>85</v>
      </c>
    </row>
    <row r="156" spans="1:65" s="2" customFormat="1" ht="16.5" customHeight="1">
      <c r="A156" s="32"/>
      <c r="B156" s="148"/>
      <c r="C156" s="149" t="s">
        <v>249</v>
      </c>
      <c r="D156" s="149" t="s">
        <v>156</v>
      </c>
      <c r="E156" s="150" t="s">
        <v>503</v>
      </c>
      <c r="F156" s="151" t="s">
        <v>504</v>
      </c>
      <c r="G156" s="152" t="s">
        <v>283</v>
      </c>
      <c r="H156" s="153">
        <v>4</v>
      </c>
      <c r="I156" s="154"/>
      <c r="J156" s="155">
        <f>ROUND(I156*H156,2)</f>
        <v>0</v>
      </c>
      <c r="K156" s="151" t="s">
        <v>480</v>
      </c>
      <c r="L156" s="33"/>
      <c r="M156" s="156" t="s">
        <v>1</v>
      </c>
      <c r="N156" s="157" t="s">
        <v>40</v>
      </c>
      <c r="O156" s="58"/>
      <c r="P156" s="158">
        <f>O156*H156</f>
        <v>0</v>
      </c>
      <c r="Q156" s="158">
        <v>0</v>
      </c>
      <c r="R156" s="158">
        <f>Q156*H156</f>
        <v>0</v>
      </c>
      <c r="S156" s="158">
        <v>0</v>
      </c>
      <c r="T156" s="159">
        <f>S156*H156</f>
        <v>0</v>
      </c>
      <c r="U156" s="32"/>
      <c r="V156" s="32"/>
      <c r="W156" s="32"/>
      <c r="X156" s="32"/>
      <c r="Y156" s="32"/>
      <c r="Z156" s="32"/>
      <c r="AA156" s="32"/>
      <c r="AB156" s="32"/>
      <c r="AC156" s="32"/>
      <c r="AD156" s="32"/>
      <c r="AE156" s="32"/>
      <c r="AR156" s="160" t="s">
        <v>161</v>
      </c>
      <c r="AT156" s="160" t="s">
        <v>156</v>
      </c>
      <c r="AU156" s="160" t="s">
        <v>85</v>
      </c>
      <c r="AY156" s="17" t="s">
        <v>153</v>
      </c>
      <c r="BE156" s="161">
        <f>IF(N156="základní",J156,0)</f>
        <v>0</v>
      </c>
      <c r="BF156" s="161">
        <f>IF(N156="snížená",J156,0)</f>
        <v>0</v>
      </c>
      <c r="BG156" s="161">
        <f>IF(N156="zákl. přenesená",J156,0)</f>
        <v>0</v>
      </c>
      <c r="BH156" s="161">
        <f>IF(N156="sníž. přenesená",J156,0)</f>
        <v>0</v>
      </c>
      <c r="BI156" s="161">
        <f>IF(N156="nulová",J156,0)</f>
        <v>0</v>
      </c>
      <c r="BJ156" s="17" t="s">
        <v>83</v>
      </c>
      <c r="BK156" s="161">
        <f>ROUND(I156*H156,2)</f>
        <v>0</v>
      </c>
      <c r="BL156" s="17" t="s">
        <v>161</v>
      </c>
      <c r="BM156" s="160" t="s">
        <v>344</v>
      </c>
    </row>
    <row r="157" spans="1:47" s="2" customFormat="1" ht="29.25">
      <c r="A157" s="32"/>
      <c r="B157" s="33"/>
      <c r="C157" s="32"/>
      <c r="D157" s="163" t="s">
        <v>201</v>
      </c>
      <c r="E157" s="32"/>
      <c r="F157" s="179" t="s">
        <v>481</v>
      </c>
      <c r="G157" s="32"/>
      <c r="H157" s="32"/>
      <c r="I157" s="180"/>
      <c r="J157" s="32"/>
      <c r="K157" s="32"/>
      <c r="L157" s="33"/>
      <c r="M157" s="181"/>
      <c r="N157" s="182"/>
      <c r="O157" s="58"/>
      <c r="P157" s="58"/>
      <c r="Q157" s="58"/>
      <c r="R157" s="58"/>
      <c r="S157" s="58"/>
      <c r="T157" s="59"/>
      <c r="U157" s="32"/>
      <c r="V157" s="32"/>
      <c r="W157" s="32"/>
      <c r="X157" s="32"/>
      <c r="Y157" s="32"/>
      <c r="Z157" s="32"/>
      <c r="AA157" s="32"/>
      <c r="AB157" s="32"/>
      <c r="AC157" s="32"/>
      <c r="AD157" s="32"/>
      <c r="AE157" s="32"/>
      <c r="AT157" s="17" t="s">
        <v>201</v>
      </c>
      <c r="AU157" s="17" t="s">
        <v>85</v>
      </c>
    </row>
    <row r="158" spans="2:63" s="12" customFormat="1" ht="22.9" customHeight="1">
      <c r="B158" s="135"/>
      <c r="D158" s="136" t="s">
        <v>74</v>
      </c>
      <c r="E158" s="146" t="s">
        <v>244</v>
      </c>
      <c r="F158" s="146" t="s">
        <v>505</v>
      </c>
      <c r="I158" s="138"/>
      <c r="J158" s="147">
        <f>BK158</f>
        <v>0</v>
      </c>
      <c r="L158" s="135"/>
      <c r="M158" s="140"/>
      <c r="N158" s="141"/>
      <c r="O158" s="141"/>
      <c r="P158" s="142">
        <f>SUM(P159:P164)</f>
        <v>0</v>
      </c>
      <c r="Q158" s="141"/>
      <c r="R158" s="142">
        <f>SUM(R159:R164)</f>
        <v>0</v>
      </c>
      <c r="S158" s="141"/>
      <c r="T158" s="143">
        <f>SUM(T159:T164)</f>
        <v>0</v>
      </c>
      <c r="AR158" s="136" t="s">
        <v>83</v>
      </c>
      <c r="AT158" s="144" t="s">
        <v>74</v>
      </c>
      <c r="AU158" s="144" t="s">
        <v>83</v>
      </c>
      <c r="AY158" s="136" t="s">
        <v>153</v>
      </c>
      <c r="BK158" s="145">
        <f>SUM(BK159:BK164)</f>
        <v>0</v>
      </c>
    </row>
    <row r="159" spans="1:65" s="2" customFormat="1" ht="16.5" customHeight="1">
      <c r="A159" s="32"/>
      <c r="B159" s="148"/>
      <c r="C159" s="149" t="s">
        <v>253</v>
      </c>
      <c r="D159" s="149" t="s">
        <v>156</v>
      </c>
      <c r="E159" s="150" t="s">
        <v>506</v>
      </c>
      <c r="F159" s="151" t="s">
        <v>507</v>
      </c>
      <c r="G159" s="152" t="s">
        <v>283</v>
      </c>
      <c r="H159" s="153">
        <v>1</v>
      </c>
      <c r="I159" s="154"/>
      <c r="J159" s="155">
        <f>ROUND(I159*H159,2)</f>
        <v>0</v>
      </c>
      <c r="K159" s="151" t="s">
        <v>480</v>
      </c>
      <c r="L159" s="33"/>
      <c r="M159" s="156" t="s">
        <v>1</v>
      </c>
      <c r="N159" s="157" t="s">
        <v>40</v>
      </c>
      <c r="O159" s="58"/>
      <c r="P159" s="158">
        <f>O159*H159</f>
        <v>0</v>
      </c>
      <c r="Q159" s="158">
        <v>0</v>
      </c>
      <c r="R159" s="158">
        <f>Q159*H159</f>
        <v>0</v>
      </c>
      <c r="S159" s="158">
        <v>0</v>
      </c>
      <c r="T159" s="159">
        <f>S159*H159</f>
        <v>0</v>
      </c>
      <c r="U159" s="32"/>
      <c r="V159" s="32"/>
      <c r="W159" s="32"/>
      <c r="X159" s="32"/>
      <c r="Y159" s="32"/>
      <c r="Z159" s="32"/>
      <c r="AA159" s="32"/>
      <c r="AB159" s="32"/>
      <c r="AC159" s="32"/>
      <c r="AD159" s="32"/>
      <c r="AE159" s="32"/>
      <c r="AR159" s="160" t="s">
        <v>161</v>
      </c>
      <c r="AT159" s="160" t="s">
        <v>156</v>
      </c>
      <c r="AU159" s="160" t="s">
        <v>85</v>
      </c>
      <c r="AY159" s="17" t="s">
        <v>153</v>
      </c>
      <c r="BE159" s="161">
        <f>IF(N159="základní",J159,0)</f>
        <v>0</v>
      </c>
      <c r="BF159" s="161">
        <f>IF(N159="snížená",J159,0)</f>
        <v>0</v>
      </c>
      <c r="BG159" s="161">
        <f>IF(N159="zákl. přenesená",J159,0)</f>
        <v>0</v>
      </c>
      <c r="BH159" s="161">
        <f>IF(N159="sníž. přenesená",J159,0)</f>
        <v>0</v>
      </c>
      <c r="BI159" s="161">
        <f>IF(N159="nulová",J159,0)</f>
        <v>0</v>
      </c>
      <c r="BJ159" s="17" t="s">
        <v>83</v>
      </c>
      <c r="BK159" s="161">
        <f>ROUND(I159*H159,2)</f>
        <v>0</v>
      </c>
      <c r="BL159" s="17" t="s">
        <v>161</v>
      </c>
      <c r="BM159" s="160" t="s">
        <v>352</v>
      </c>
    </row>
    <row r="160" spans="1:47" s="2" customFormat="1" ht="29.25">
      <c r="A160" s="32"/>
      <c r="B160" s="33"/>
      <c r="C160" s="32"/>
      <c r="D160" s="163" t="s">
        <v>201</v>
      </c>
      <c r="E160" s="32"/>
      <c r="F160" s="179" t="s">
        <v>481</v>
      </c>
      <c r="G160" s="32"/>
      <c r="H160" s="32"/>
      <c r="I160" s="180"/>
      <c r="J160" s="32"/>
      <c r="K160" s="32"/>
      <c r="L160" s="33"/>
      <c r="M160" s="181"/>
      <c r="N160" s="182"/>
      <c r="O160" s="58"/>
      <c r="P160" s="58"/>
      <c r="Q160" s="58"/>
      <c r="R160" s="58"/>
      <c r="S160" s="58"/>
      <c r="T160" s="59"/>
      <c r="U160" s="32"/>
      <c r="V160" s="32"/>
      <c r="W160" s="32"/>
      <c r="X160" s="32"/>
      <c r="Y160" s="32"/>
      <c r="Z160" s="32"/>
      <c r="AA160" s="32"/>
      <c r="AB160" s="32"/>
      <c r="AC160" s="32"/>
      <c r="AD160" s="32"/>
      <c r="AE160" s="32"/>
      <c r="AT160" s="17" t="s">
        <v>201</v>
      </c>
      <c r="AU160" s="17" t="s">
        <v>85</v>
      </c>
    </row>
    <row r="161" spans="1:65" s="2" customFormat="1" ht="16.5" customHeight="1">
      <c r="A161" s="32"/>
      <c r="B161" s="148"/>
      <c r="C161" s="149" t="s">
        <v>258</v>
      </c>
      <c r="D161" s="149" t="s">
        <v>156</v>
      </c>
      <c r="E161" s="150" t="s">
        <v>508</v>
      </c>
      <c r="F161" s="151" t="s">
        <v>509</v>
      </c>
      <c r="G161" s="152" t="s">
        <v>283</v>
      </c>
      <c r="H161" s="153">
        <v>1</v>
      </c>
      <c r="I161" s="154"/>
      <c r="J161" s="155">
        <f>ROUND(I161*H161,2)</f>
        <v>0</v>
      </c>
      <c r="K161" s="151" t="s">
        <v>480</v>
      </c>
      <c r="L161" s="33"/>
      <c r="M161" s="156" t="s">
        <v>1</v>
      </c>
      <c r="N161" s="157" t="s">
        <v>40</v>
      </c>
      <c r="O161" s="58"/>
      <c r="P161" s="158">
        <f>O161*H161</f>
        <v>0</v>
      </c>
      <c r="Q161" s="158">
        <v>0</v>
      </c>
      <c r="R161" s="158">
        <f>Q161*H161</f>
        <v>0</v>
      </c>
      <c r="S161" s="158">
        <v>0</v>
      </c>
      <c r="T161" s="159">
        <f>S161*H161</f>
        <v>0</v>
      </c>
      <c r="U161" s="32"/>
      <c r="V161" s="32"/>
      <c r="W161" s="32"/>
      <c r="X161" s="32"/>
      <c r="Y161" s="32"/>
      <c r="Z161" s="32"/>
      <c r="AA161" s="32"/>
      <c r="AB161" s="32"/>
      <c r="AC161" s="32"/>
      <c r="AD161" s="32"/>
      <c r="AE161" s="32"/>
      <c r="AR161" s="160" t="s">
        <v>161</v>
      </c>
      <c r="AT161" s="160" t="s">
        <v>156</v>
      </c>
      <c r="AU161" s="160" t="s">
        <v>85</v>
      </c>
      <c r="AY161" s="17" t="s">
        <v>153</v>
      </c>
      <c r="BE161" s="161">
        <f>IF(N161="základní",J161,0)</f>
        <v>0</v>
      </c>
      <c r="BF161" s="161">
        <f>IF(N161="snížená",J161,0)</f>
        <v>0</v>
      </c>
      <c r="BG161" s="161">
        <f>IF(N161="zákl. přenesená",J161,0)</f>
        <v>0</v>
      </c>
      <c r="BH161" s="161">
        <f>IF(N161="sníž. přenesená",J161,0)</f>
        <v>0</v>
      </c>
      <c r="BI161" s="161">
        <f>IF(N161="nulová",J161,0)</f>
        <v>0</v>
      </c>
      <c r="BJ161" s="17" t="s">
        <v>83</v>
      </c>
      <c r="BK161" s="161">
        <f>ROUND(I161*H161,2)</f>
        <v>0</v>
      </c>
      <c r="BL161" s="17" t="s">
        <v>161</v>
      </c>
      <c r="BM161" s="160" t="s">
        <v>360</v>
      </c>
    </row>
    <row r="162" spans="1:47" s="2" customFormat="1" ht="29.25">
      <c r="A162" s="32"/>
      <c r="B162" s="33"/>
      <c r="C162" s="32"/>
      <c r="D162" s="163" t="s">
        <v>201</v>
      </c>
      <c r="E162" s="32"/>
      <c r="F162" s="179" t="s">
        <v>481</v>
      </c>
      <c r="G162" s="32"/>
      <c r="H162" s="32"/>
      <c r="I162" s="180"/>
      <c r="J162" s="32"/>
      <c r="K162" s="32"/>
      <c r="L162" s="33"/>
      <c r="M162" s="181"/>
      <c r="N162" s="182"/>
      <c r="O162" s="58"/>
      <c r="P162" s="58"/>
      <c r="Q162" s="58"/>
      <c r="R162" s="58"/>
      <c r="S162" s="58"/>
      <c r="T162" s="59"/>
      <c r="U162" s="32"/>
      <c r="V162" s="32"/>
      <c r="W162" s="32"/>
      <c r="X162" s="32"/>
      <c r="Y162" s="32"/>
      <c r="Z162" s="32"/>
      <c r="AA162" s="32"/>
      <c r="AB162" s="32"/>
      <c r="AC162" s="32"/>
      <c r="AD162" s="32"/>
      <c r="AE162" s="32"/>
      <c r="AT162" s="17" t="s">
        <v>201</v>
      </c>
      <c r="AU162" s="17" t="s">
        <v>85</v>
      </c>
    </row>
    <row r="163" spans="1:65" s="2" customFormat="1" ht="16.5" customHeight="1">
      <c r="A163" s="32"/>
      <c r="B163" s="148"/>
      <c r="C163" s="149" t="s">
        <v>264</v>
      </c>
      <c r="D163" s="149" t="s">
        <v>156</v>
      </c>
      <c r="E163" s="150" t="s">
        <v>510</v>
      </c>
      <c r="F163" s="151" t="s">
        <v>511</v>
      </c>
      <c r="G163" s="152" t="s">
        <v>283</v>
      </c>
      <c r="H163" s="153">
        <v>1</v>
      </c>
      <c r="I163" s="154"/>
      <c r="J163" s="155">
        <f>ROUND(I163*H163,2)</f>
        <v>0</v>
      </c>
      <c r="K163" s="151" t="s">
        <v>480</v>
      </c>
      <c r="L163" s="33"/>
      <c r="M163" s="156" t="s">
        <v>1</v>
      </c>
      <c r="N163" s="157" t="s">
        <v>40</v>
      </c>
      <c r="O163" s="58"/>
      <c r="P163" s="158">
        <f>O163*H163</f>
        <v>0</v>
      </c>
      <c r="Q163" s="158">
        <v>0</v>
      </c>
      <c r="R163" s="158">
        <f>Q163*H163</f>
        <v>0</v>
      </c>
      <c r="S163" s="158">
        <v>0</v>
      </c>
      <c r="T163" s="159">
        <f>S163*H163</f>
        <v>0</v>
      </c>
      <c r="U163" s="32"/>
      <c r="V163" s="32"/>
      <c r="W163" s="32"/>
      <c r="X163" s="32"/>
      <c r="Y163" s="32"/>
      <c r="Z163" s="32"/>
      <c r="AA163" s="32"/>
      <c r="AB163" s="32"/>
      <c r="AC163" s="32"/>
      <c r="AD163" s="32"/>
      <c r="AE163" s="32"/>
      <c r="AR163" s="160" t="s">
        <v>161</v>
      </c>
      <c r="AT163" s="160" t="s">
        <v>156</v>
      </c>
      <c r="AU163" s="160" t="s">
        <v>85</v>
      </c>
      <c r="AY163" s="17" t="s">
        <v>153</v>
      </c>
      <c r="BE163" s="161">
        <f>IF(N163="základní",J163,0)</f>
        <v>0</v>
      </c>
      <c r="BF163" s="161">
        <f>IF(N163="snížená",J163,0)</f>
        <v>0</v>
      </c>
      <c r="BG163" s="161">
        <f>IF(N163="zákl. přenesená",J163,0)</f>
        <v>0</v>
      </c>
      <c r="BH163" s="161">
        <f>IF(N163="sníž. přenesená",J163,0)</f>
        <v>0</v>
      </c>
      <c r="BI163" s="161">
        <f>IF(N163="nulová",J163,0)</f>
        <v>0</v>
      </c>
      <c r="BJ163" s="17" t="s">
        <v>83</v>
      </c>
      <c r="BK163" s="161">
        <f>ROUND(I163*H163,2)</f>
        <v>0</v>
      </c>
      <c r="BL163" s="17" t="s">
        <v>161</v>
      </c>
      <c r="BM163" s="160" t="s">
        <v>371</v>
      </c>
    </row>
    <row r="164" spans="1:47" s="2" customFormat="1" ht="29.25">
      <c r="A164" s="32"/>
      <c r="B164" s="33"/>
      <c r="C164" s="32"/>
      <c r="D164" s="163" t="s">
        <v>201</v>
      </c>
      <c r="E164" s="32"/>
      <c r="F164" s="179" t="s">
        <v>481</v>
      </c>
      <c r="G164" s="32"/>
      <c r="H164" s="32"/>
      <c r="I164" s="180"/>
      <c r="J164" s="32"/>
      <c r="K164" s="32"/>
      <c r="L164" s="33"/>
      <c r="M164" s="206"/>
      <c r="N164" s="207"/>
      <c r="O164" s="203"/>
      <c r="P164" s="203"/>
      <c r="Q164" s="203"/>
      <c r="R164" s="203"/>
      <c r="S164" s="203"/>
      <c r="T164" s="208"/>
      <c r="U164" s="32"/>
      <c r="V164" s="32"/>
      <c r="W164" s="32"/>
      <c r="X164" s="32"/>
      <c r="Y164" s="32"/>
      <c r="Z164" s="32"/>
      <c r="AA164" s="32"/>
      <c r="AB164" s="32"/>
      <c r="AC164" s="32"/>
      <c r="AD164" s="32"/>
      <c r="AE164" s="32"/>
      <c r="AT164" s="17" t="s">
        <v>201</v>
      </c>
      <c r="AU164" s="17" t="s">
        <v>85</v>
      </c>
    </row>
    <row r="165" spans="1:31" s="2" customFormat="1" ht="6.95" customHeight="1">
      <c r="A165" s="32"/>
      <c r="B165" s="47"/>
      <c r="C165" s="48"/>
      <c r="D165" s="48"/>
      <c r="E165" s="48"/>
      <c r="F165" s="48"/>
      <c r="G165" s="48"/>
      <c r="H165" s="48"/>
      <c r="I165" s="48"/>
      <c r="J165" s="48"/>
      <c r="K165" s="48"/>
      <c r="L165" s="33"/>
      <c r="M165" s="32"/>
      <c r="O165" s="32"/>
      <c r="P165" s="32"/>
      <c r="Q165" s="32"/>
      <c r="R165" s="32"/>
      <c r="S165" s="32"/>
      <c r="T165" s="32"/>
      <c r="U165" s="32"/>
      <c r="V165" s="32"/>
      <c r="W165" s="32"/>
      <c r="X165" s="32"/>
      <c r="Y165" s="32"/>
      <c r="Z165" s="32"/>
      <c r="AA165" s="32"/>
      <c r="AB165" s="32"/>
      <c r="AC165" s="32"/>
      <c r="AD165" s="32"/>
      <c r="AE165" s="32"/>
    </row>
  </sheetData>
  <autoFilter ref="C119:K164"/>
  <mergeCells count="9">
    <mergeCell ref="E87:H87"/>
    <mergeCell ref="E110:H110"/>
    <mergeCell ref="E112:H112"/>
    <mergeCell ref="L2:V2"/>
    <mergeCell ref="E7:H7"/>
    <mergeCell ref="E9:H9"/>
    <mergeCell ref="E18:H18"/>
    <mergeCell ref="E27:H27"/>
    <mergeCell ref="E85:H85"/>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7"/>
  <sheetViews>
    <sheetView showGridLines="0" workbookViewId="0" topLeftCell="A1">
      <selection activeCell="D2" sqref="D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9" t="s">
        <v>5</v>
      </c>
      <c r="M2" s="225"/>
      <c r="N2" s="225"/>
      <c r="O2" s="225"/>
      <c r="P2" s="225"/>
      <c r="Q2" s="225"/>
      <c r="R2" s="225"/>
      <c r="S2" s="225"/>
      <c r="T2" s="225"/>
      <c r="U2" s="225"/>
      <c r="V2" s="225"/>
      <c r="AT2" s="17" t="s">
        <v>95</v>
      </c>
    </row>
    <row r="3" spans="2:46" s="1" customFormat="1" ht="6.95" customHeight="1">
      <c r="B3" s="18"/>
      <c r="C3" s="19"/>
      <c r="D3" s="19"/>
      <c r="E3" s="19"/>
      <c r="F3" s="19"/>
      <c r="G3" s="19"/>
      <c r="H3" s="19"/>
      <c r="I3" s="19"/>
      <c r="J3" s="19"/>
      <c r="K3" s="19"/>
      <c r="L3" s="20"/>
      <c r="AT3" s="17" t="s">
        <v>85</v>
      </c>
    </row>
    <row r="4" spans="2:46" s="1" customFormat="1" ht="24.95" customHeight="1">
      <c r="B4" s="20"/>
      <c r="D4" s="21" t="s">
        <v>116</v>
      </c>
      <c r="L4" s="20"/>
      <c r="M4" s="98" t="s">
        <v>10</v>
      </c>
      <c r="AT4" s="17" t="s">
        <v>3</v>
      </c>
    </row>
    <row r="5" spans="2:12" s="1" customFormat="1" ht="6.95" customHeight="1">
      <c r="B5" s="20"/>
      <c r="L5" s="20"/>
    </row>
    <row r="6" spans="2:12" s="1" customFormat="1" ht="12" customHeight="1">
      <c r="B6" s="20"/>
      <c r="D6" s="27" t="s">
        <v>16</v>
      </c>
      <c r="L6" s="20"/>
    </row>
    <row r="7" spans="2:12" s="1" customFormat="1" ht="16.5" customHeight="1">
      <c r="B7" s="20"/>
      <c r="E7" s="253" t="str">
        <f>'Rekapitulace stavby'!K6</f>
        <v>Rekonstrukce a přemístění oddělení rehabilitace Bohumínské městské nemocnice a.s</v>
      </c>
      <c r="F7" s="254"/>
      <c r="G7" s="254"/>
      <c r="H7" s="254"/>
      <c r="L7" s="20"/>
    </row>
    <row r="8" spans="2:12" s="1" customFormat="1" ht="12" customHeight="1">
      <c r="B8" s="20"/>
      <c r="D8" s="27" t="s">
        <v>117</v>
      </c>
      <c r="L8" s="20"/>
    </row>
    <row r="9" spans="1:31" s="2" customFormat="1" ht="16.5" customHeight="1">
      <c r="A9" s="32"/>
      <c r="B9" s="33"/>
      <c r="C9" s="32"/>
      <c r="D9" s="32"/>
      <c r="E9" s="253" t="s">
        <v>512</v>
      </c>
      <c r="F9" s="252"/>
      <c r="G9" s="252"/>
      <c r="H9" s="252"/>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513</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c r="A11" s="32"/>
      <c r="B11" s="33"/>
      <c r="C11" s="32"/>
      <c r="D11" s="32"/>
      <c r="E11" s="214" t="s">
        <v>514</v>
      </c>
      <c r="F11" s="252"/>
      <c r="G11" s="252"/>
      <c r="H11" s="252"/>
      <c r="I11" s="32"/>
      <c r="J11" s="32"/>
      <c r="K11" s="32"/>
      <c r="L11" s="42"/>
      <c r="S11" s="32"/>
      <c r="T11" s="32"/>
      <c r="U11" s="32"/>
      <c r="V11" s="32"/>
      <c r="W11" s="32"/>
      <c r="X11" s="32"/>
      <c r="Y11" s="32"/>
      <c r="Z11" s="32"/>
      <c r="AA11" s="32"/>
      <c r="AB11" s="32"/>
      <c r="AC11" s="32"/>
      <c r="AD11" s="32"/>
      <c r="AE11" s="32"/>
    </row>
    <row r="12" spans="1:31" s="2" customFormat="1" ht="12">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20</v>
      </c>
      <c r="E14" s="32"/>
      <c r="F14" s="25" t="s">
        <v>21</v>
      </c>
      <c r="G14" s="32"/>
      <c r="H14" s="32"/>
      <c r="I14" s="27" t="s">
        <v>22</v>
      </c>
      <c r="J14" s="55" t="str">
        <f>'Rekapitulace stavby'!AN8</f>
        <v>14. 10. 2023</v>
      </c>
      <c r="K14" s="32"/>
      <c r="L14" s="42"/>
      <c r="S14" s="32"/>
      <c r="T14" s="32"/>
      <c r="U14" s="32"/>
      <c r="V14" s="32"/>
      <c r="W14" s="32"/>
      <c r="X14" s="32"/>
      <c r="Y14" s="32"/>
      <c r="Z14" s="32"/>
      <c r="AA14" s="32"/>
      <c r="AB14" s="32"/>
      <c r="AC14" s="32"/>
      <c r="AD14" s="32"/>
      <c r="AE14" s="32"/>
    </row>
    <row r="15" spans="1:31"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24</v>
      </c>
      <c r="E16" s="32"/>
      <c r="F16" s="32"/>
      <c r="G16" s="32"/>
      <c r="H16" s="32"/>
      <c r="I16" s="27" t="s">
        <v>25</v>
      </c>
      <c r="J16" s="25" t="str">
        <f>IF('Rekapitulace stavby'!AN10="","",'Rekapitulace stavby'!AN10)</f>
        <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tr">
        <f>IF('Rekapitulace stavby'!E11="","",'Rekapitulace stavby'!E11)</f>
        <v>Město Bohumín</v>
      </c>
      <c r="F17" s="32"/>
      <c r="G17" s="32"/>
      <c r="H17" s="32"/>
      <c r="I17" s="27" t="s">
        <v>27</v>
      </c>
      <c r="J17" s="25" t="str">
        <f>IF('Rekapitulace stavby'!AN11="","",'Rekapitulace stavby'!AN11)</f>
        <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55" t="str">
        <f>'Rekapitulace stavby'!E14</f>
        <v>Vyplň údaj</v>
      </c>
      <c r="F20" s="224"/>
      <c r="G20" s="224"/>
      <c r="H20" s="224"/>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tr">
        <f>IF('Rekapitulace stavby'!AN16="","",'Rekapitulace stavby'!AN16)</f>
        <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tr">
        <f>IF('Rekapitulace stavby'!E17="","",'Rekapitulace stavby'!E17)</f>
        <v>CHVÁLEK ATELIÉR s.r.o.</v>
      </c>
      <c r="F23" s="32"/>
      <c r="G23" s="32"/>
      <c r="H23" s="32"/>
      <c r="I23" s="27" t="s">
        <v>27</v>
      </c>
      <c r="J23" s="25" t="str">
        <f>IF('Rekapitulace stavby'!AN17="","",'Rekapitulace stavby'!AN17)</f>
        <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33</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34</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286.5" customHeight="1">
      <c r="A29" s="99"/>
      <c r="B29" s="100"/>
      <c r="C29" s="99"/>
      <c r="D29" s="99"/>
      <c r="E29" s="229" t="s">
        <v>515</v>
      </c>
      <c r="F29" s="229"/>
      <c r="G29" s="229"/>
      <c r="H29" s="229"/>
      <c r="I29" s="99"/>
      <c r="J29" s="99"/>
      <c r="K29" s="99"/>
      <c r="L29" s="101"/>
      <c r="S29" s="99"/>
      <c r="T29" s="99"/>
      <c r="U29" s="99"/>
      <c r="V29" s="99"/>
      <c r="W29" s="99"/>
      <c r="X29" s="99"/>
      <c r="Y29" s="99"/>
      <c r="Z29" s="99"/>
      <c r="AA29" s="99"/>
      <c r="AB29" s="99"/>
      <c r="AC29" s="99"/>
      <c r="AD29" s="99"/>
      <c r="AE29" s="99"/>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2" t="s">
        <v>35</v>
      </c>
      <c r="E32" s="32"/>
      <c r="F32" s="32"/>
      <c r="G32" s="32"/>
      <c r="H32" s="32"/>
      <c r="I32" s="32"/>
      <c r="J32" s="71">
        <f>ROUND(J121,2)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37</v>
      </c>
      <c r="G34" s="32"/>
      <c r="H34" s="32"/>
      <c r="I34" s="36" t="s">
        <v>36</v>
      </c>
      <c r="J34" s="36" t="s">
        <v>38</v>
      </c>
      <c r="K34" s="32"/>
      <c r="L34" s="42"/>
      <c r="S34" s="32"/>
      <c r="T34" s="32"/>
      <c r="U34" s="32"/>
      <c r="V34" s="32"/>
      <c r="W34" s="32"/>
      <c r="X34" s="32"/>
      <c r="Y34" s="32"/>
      <c r="Z34" s="32"/>
      <c r="AA34" s="32"/>
      <c r="AB34" s="32"/>
      <c r="AC34" s="32"/>
      <c r="AD34" s="32"/>
      <c r="AE34" s="32"/>
    </row>
    <row r="35" spans="1:31" s="2" customFormat="1" ht="14.45" customHeight="1">
      <c r="A35" s="32"/>
      <c r="B35" s="33"/>
      <c r="C35" s="32"/>
      <c r="D35" s="103" t="s">
        <v>39</v>
      </c>
      <c r="E35" s="27" t="s">
        <v>40</v>
      </c>
      <c r="F35" s="104">
        <f>ROUND((SUM(BE121:BE126)),2)</f>
        <v>0</v>
      </c>
      <c r="G35" s="32"/>
      <c r="H35" s="32"/>
      <c r="I35" s="105">
        <v>0.21</v>
      </c>
      <c r="J35" s="104">
        <f>ROUND(((SUM(BE121:BE126))*I35),2)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41</v>
      </c>
      <c r="F36" s="104">
        <f>ROUND((SUM(BF121:BF126)),2)</f>
        <v>0</v>
      </c>
      <c r="G36" s="32"/>
      <c r="H36" s="32"/>
      <c r="I36" s="105">
        <v>0.15</v>
      </c>
      <c r="J36" s="104">
        <f>ROUND(((SUM(BF121:BF126))*I36),2)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42</v>
      </c>
      <c r="F37" s="104">
        <f>ROUND((SUM(BG121:BG126)),2)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43</v>
      </c>
      <c r="F38" s="104">
        <f>ROUND((SUM(BH121:BH126)),2)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44</v>
      </c>
      <c r="F39" s="104">
        <f>ROUND((SUM(BI121:BI126)),2)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6"/>
      <c r="D41" s="107" t="s">
        <v>45</v>
      </c>
      <c r="E41" s="60"/>
      <c r="F41" s="60"/>
      <c r="G41" s="108" t="s">
        <v>46</v>
      </c>
      <c r="H41" s="109" t="s">
        <v>47</v>
      </c>
      <c r="I41" s="60"/>
      <c r="J41" s="110">
        <f>SUM(J32:J39)</f>
        <v>0</v>
      </c>
      <c r="K41" s="111"/>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48</v>
      </c>
      <c r="E50" s="44"/>
      <c r="F50" s="44"/>
      <c r="G50" s="43" t="s">
        <v>49</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119</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3" t="str">
        <f>E7</f>
        <v>Rekonstrukce a přemístění oddělení rehabilitace Bohumínské městské nemocnice a.s</v>
      </c>
      <c r="F85" s="254"/>
      <c r="G85" s="254"/>
      <c r="H85" s="254"/>
      <c r="I85" s="32"/>
      <c r="J85" s="32"/>
      <c r="K85" s="32"/>
      <c r="L85" s="42"/>
      <c r="S85" s="32"/>
      <c r="T85" s="32"/>
      <c r="U85" s="32"/>
      <c r="V85" s="32"/>
      <c r="W85" s="32"/>
      <c r="X85" s="32"/>
      <c r="Y85" s="32"/>
      <c r="Z85" s="32"/>
      <c r="AA85" s="32"/>
      <c r="AB85" s="32"/>
      <c r="AC85" s="32"/>
      <c r="AD85" s="32"/>
      <c r="AE85" s="32"/>
    </row>
    <row r="86" spans="2:12" s="1" customFormat="1" ht="12" customHeight="1">
      <c r="B86" s="20"/>
      <c r="C86" s="27" t="s">
        <v>117</v>
      </c>
      <c r="L86" s="20"/>
    </row>
    <row r="87" spans="1:31" s="2" customFormat="1" ht="16.5" customHeight="1">
      <c r="A87" s="32"/>
      <c r="B87" s="33"/>
      <c r="C87" s="32"/>
      <c r="D87" s="32"/>
      <c r="E87" s="253" t="s">
        <v>512</v>
      </c>
      <c r="F87" s="252"/>
      <c r="G87" s="252"/>
      <c r="H87" s="252"/>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513</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c r="A89" s="32"/>
      <c r="B89" s="33"/>
      <c r="C89" s="32"/>
      <c r="D89" s="32"/>
      <c r="E89" s="214" t="str">
        <f>E11</f>
        <v>A - Svítidla</v>
      </c>
      <c r="F89" s="252"/>
      <c r="G89" s="252"/>
      <c r="H89" s="252"/>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 xml:space="preserve"> </v>
      </c>
      <c r="G91" s="32"/>
      <c r="H91" s="32"/>
      <c r="I91" s="27" t="s">
        <v>22</v>
      </c>
      <c r="J91" s="55" t="str">
        <f>IF(J14="","",J14)</f>
        <v>14. 10. 2023</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25.7" customHeight="1">
      <c r="A93" s="32"/>
      <c r="B93" s="33"/>
      <c r="C93" s="27" t="s">
        <v>24</v>
      </c>
      <c r="D93" s="32"/>
      <c r="E93" s="32"/>
      <c r="F93" s="25" t="str">
        <f>E17</f>
        <v>Město Bohumín</v>
      </c>
      <c r="G93" s="32"/>
      <c r="H93" s="32"/>
      <c r="I93" s="27" t="s">
        <v>30</v>
      </c>
      <c r="J93" s="30" t="str">
        <f>E23</f>
        <v>CHVÁLEK ATELIÉR s.r.o.</v>
      </c>
      <c r="K93" s="32"/>
      <c r="L93" s="42"/>
      <c r="S93" s="32"/>
      <c r="T93" s="32"/>
      <c r="U93" s="32"/>
      <c r="V93" s="32"/>
      <c r="W93" s="32"/>
      <c r="X93" s="32"/>
      <c r="Y93" s="32"/>
      <c r="Z93" s="32"/>
      <c r="AA93" s="32"/>
      <c r="AB93" s="32"/>
      <c r="AC93" s="32"/>
      <c r="AD93" s="32"/>
      <c r="AE93" s="32"/>
    </row>
    <row r="94" spans="1:31" s="2" customFormat="1" ht="15.2" customHeight="1">
      <c r="A94" s="32"/>
      <c r="B94" s="33"/>
      <c r="C94" s="27" t="s">
        <v>28</v>
      </c>
      <c r="D94" s="32"/>
      <c r="E94" s="32"/>
      <c r="F94" s="25" t="str">
        <f>IF(E20="","",E20)</f>
        <v>Vyplň údaj</v>
      </c>
      <c r="G94" s="32"/>
      <c r="H94" s="32"/>
      <c r="I94" s="27" t="s">
        <v>33</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4" t="s">
        <v>120</v>
      </c>
      <c r="D96" s="106"/>
      <c r="E96" s="106"/>
      <c r="F96" s="106"/>
      <c r="G96" s="106"/>
      <c r="H96" s="106"/>
      <c r="I96" s="106"/>
      <c r="J96" s="115" t="s">
        <v>121</v>
      </c>
      <c r="K96" s="106"/>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6" t="s">
        <v>122</v>
      </c>
      <c r="D98" s="32"/>
      <c r="E98" s="32"/>
      <c r="F98" s="32"/>
      <c r="G98" s="32"/>
      <c r="H98" s="32"/>
      <c r="I98" s="32"/>
      <c r="J98" s="71">
        <f>J121</f>
        <v>0</v>
      </c>
      <c r="K98" s="32"/>
      <c r="L98" s="42"/>
      <c r="S98" s="32"/>
      <c r="T98" s="32"/>
      <c r="U98" s="32"/>
      <c r="V98" s="32"/>
      <c r="W98" s="32"/>
      <c r="X98" s="32"/>
      <c r="Y98" s="32"/>
      <c r="Z98" s="32"/>
      <c r="AA98" s="32"/>
      <c r="AB98" s="32"/>
      <c r="AC98" s="32"/>
      <c r="AD98" s="32"/>
      <c r="AE98" s="32"/>
      <c r="AU98" s="17" t="s">
        <v>123</v>
      </c>
    </row>
    <row r="99" spans="2:12" s="9" customFormat="1" ht="24.95" customHeight="1">
      <c r="B99" s="117"/>
      <c r="D99" s="118" t="s">
        <v>516</v>
      </c>
      <c r="E99" s="119"/>
      <c r="F99" s="119"/>
      <c r="G99" s="119"/>
      <c r="H99" s="119"/>
      <c r="I99" s="119"/>
      <c r="J99" s="120">
        <f>J122</f>
        <v>0</v>
      </c>
      <c r="L99" s="117"/>
    </row>
    <row r="100" spans="1:31" s="2" customFormat="1" ht="21.75" customHeight="1">
      <c r="A100" s="32"/>
      <c r="B100" s="33"/>
      <c r="C100" s="32"/>
      <c r="D100" s="32"/>
      <c r="E100" s="32"/>
      <c r="F100" s="32"/>
      <c r="G100" s="32"/>
      <c r="H100" s="32"/>
      <c r="I100" s="32"/>
      <c r="J100" s="32"/>
      <c r="K100" s="32"/>
      <c r="L100" s="42"/>
      <c r="S100" s="32"/>
      <c r="T100" s="32"/>
      <c r="U100" s="32"/>
      <c r="V100" s="32"/>
      <c r="W100" s="32"/>
      <c r="X100" s="32"/>
      <c r="Y100" s="32"/>
      <c r="Z100" s="32"/>
      <c r="AA100" s="32"/>
      <c r="AB100" s="32"/>
      <c r="AC100" s="32"/>
      <c r="AD100" s="32"/>
      <c r="AE100" s="32"/>
    </row>
    <row r="101" spans="1:31" s="2" customFormat="1" ht="6.95" customHeight="1">
      <c r="A101" s="32"/>
      <c r="B101" s="47"/>
      <c r="C101" s="48"/>
      <c r="D101" s="48"/>
      <c r="E101" s="48"/>
      <c r="F101" s="48"/>
      <c r="G101" s="48"/>
      <c r="H101" s="48"/>
      <c r="I101" s="48"/>
      <c r="J101" s="48"/>
      <c r="K101" s="48"/>
      <c r="L101" s="42"/>
      <c r="S101" s="32"/>
      <c r="T101" s="32"/>
      <c r="U101" s="32"/>
      <c r="V101" s="32"/>
      <c r="W101" s="32"/>
      <c r="X101" s="32"/>
      <c r="Y101" s="32"/>
      <c r="Z101" s="32"/>
      <c r="AA101" s="32"/>
      <c r="AB101" s="32"/>
      <c r="AC101" s="32"/>
      <c r="AD101" s="32"/>
      <c r="AE101" s="32"/>
    </row>
    <row r="105" spans="1:31" s="2" customFormat="1" ht="6.95" customHeight="1">
      <c r="A105" s="32"/>
      <c r="B105" s="49"/>
      <c r="C105" s="50"/>
      <c r="D105" s="50"/>
      <c r="E105" s="50"/>
      <c r="F105" s="50"/>
      <c r="G105" s="50"/>
      <c r="H105" s="50"/>
      <c r="I105" s="50"/>
      <c r="J105" s="50"/>
      <c r="K105" s="50"/>
      <c r="L105" s="42"/>
      <c r="S105" s="32"/>
      <c r="T105" s="32"/>
      <c r="U105" s="32"/>
      <c r="V105" s="32"/>
      <c r="W105" s="32"/>
      <c r="X105" s="32"/>
      <c r="Y105" s="32"/>
      <c r="Z105" s="32"/>
      <c r="AA105" s="32"/>
      <c r="AB105" s="32"/>
      <c r="AC105" s="32"/>
      <c r="AD105" s="32"/>
      <c r="AE105" s="32"/>
    </row>
    <row r="106" spans="1:31" s="2" customFormat="1" ht="24.95" customHeight="1">
      <c r="A106" s="32"/>
      <c r="B106" s="33"/>
      <c r="C106" s="21" t="s">
        <v>138</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16</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53" t="str">
        <f>E7</f>
        <v>Rekonstrukce a přemístění oddělení rehabilitace Bohumínské městské nemocnice a.s</v>
      </c>
      <c r="F109" s="254"/>
      <c r="G109" s="254"/>
      <c r="H109" s="254"/>
      <c r="I109" s="32"/>
      <c r="J109" s="32"/>
      <c r="K109" s="32"/>
      <c r="L109" s="42"/>
      <c r="S109" s="32"/>
      <c r="T109" s="32"/>
      <c r="U109" s="32"/>
      <c r="V109" s="32"/>
      <c r="W109" s="32"/>
      <c r="X109" s="32"/>
      <c r="Y109" s="32"/>
      <c r="Z109" s="32"/>
      <c r="AA109" s="32"/>
      <c r="AB109" s="32"/>
      <c r="AC109" s="32"/>
      <c r="AD109" s="32"/>
      <c r="AE109" s="32"/>
    </row>
    <row r="110" spans="2:12" s="1" customFormat="1" ht="12" customHeight="1">
      <c r="B110" s="20"/>
      <c r="C110" s="27" t="s">
        <v>117</v>
      </c>
      <c r="L110" s="20"/>
    </row>
    <row r="111" spans="1:31" s="2" customFormat="1" ht="16.5" customHeight="1">
      <c r="A111" s="32"/>
      <c r="B111" s="33"/>
      <c r="C111" s="32"/>
      <c r="D111" s="32"/>
      <c r="E111" s="253" t="s">
        <v>512</v>
      </c>
      <c r="F111" s="252"/>
      <c r="G111" s="252"/>
      <c r="H111" s="252"/>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513</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14" t="str">
        <f>E11</f>
        <v>A - Svítidla</v>
      </c>
      <c r="F113" s="252"/>
      <c r="G113" s="252"/>
      <c r="H113" s="252"/>
      <c r="I113" s="32"/>
      <c r="J113" s="32"/>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20</v>
      </c>
      <c r="D115" s="32"/>
      <c r="E115" s="32"/>
      <c r="F115" s="25" t="str">
        <f>F14</f>
        <v xml:space="preserve"> </v>
      </c>
      <c r="G115" s="32"/>
      <c r="H115" s="32"/>
      <c r="I115" s="27" t="s">
        <v>22</v>
      </c>
      <c r="J115" s="55" t="str">
        <f>IF(J14="","",J14)</f>
        <v>14. 10. 2023</v>
      </c>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25.7" customHeight="1">
      <c r="A117" s="32"/>
      <c r="B117" s="33"/>
      <c r="C117" s="27" t="s">
        <v>24</v>
      </c>
      <c r="D117" s="32"/>
      <c r="E117" s="32"/>
      <c r="F117" s="25" t="str">
        <f>E17</f>
        <v>Město Bohumín</v>
      </c>
      <c r="G117" s="32"/>
      <c r="H117" s="32"/>
      <c r="I117" s="27" t="s">
        <v>30</v>
      </c>
      <c r="J117" s="30" t="str">
        <f>E23</f>
        <v>CHVÁLEK ATELIÉR s.r.o.</v>
      </c>
      <c r="K117" s="32"/>
      <c r="L117" s="42"/>
      <c r="S117" s="32"/>
      <c r="T117" s="32"/>
      <c r="U117" s="32"/>
      <c r="V117" s="32"/>
      <c r="W117" s="32"/>
      <c r="X117" s="32"/>
      <c r="Y117" s="32"/>
      <c r="Z117" s="32"/>
      <c r="AA117" s="32"/>
      <c r="AB117" s="32"/>
      <c r="AC117" s="32"/>
      <c r="AD117" s="32"/>
      <c r="AE117" s="32"/>
    </row>
    <row r="118" spans="1:31" s="2" customFormat="1" ht="15.2" customHeight="1">
      <c r="A118" s="32"/>
      <c r="B118" s="33"/>
      <c r="C118" s="27" t="s">
        <v>28</v>
      </c>
      <c r="D118" s="32"/>
      <c r="E118" s="32"/>
      <c r="F118" s="25" t="str">
        <f>IF(E20="","",E20)</f>
        <v>Vyplň údaj</v>
      </c>
      <c r="G118" s="32"/>
      <c r="H118" s="32"/>
      <c r="I118" s="27" t="s">
        <v>33</v>
      </c>
      <c r="J118" s="30" t="str">
        <f>E26</f>
        <v xml:space="preserve"> </v>
      </c>
      <c r="K118" s="32"/>
      <c r="L118" s="42"/>
      <c r="S118" s="32"/>
      <c r="T118" s="32"/>
      <c r="U118" s="32"/>
      <c r="V118" s="32"/>
      <c r="W118" s="32"/>
      <c r="X118" s="32"/>
      <c r="Y118" s="32"/>
      <c r="Z118" s="32"/>
      <c r="AA118" s="32"/>
      <c r="AB118" s="32"/>
      <c r="AC118" s="32"/>
      <c r="AD118" s="32"/>
      <c r="AE118" s="32"/>
    </row>
    <row r="119" spans="1:31" s="2" customFormat="1" ht="10.3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11" customFormat="1" ht="29.25" customHeight="1">
      <c r="A120" s="125"/>
      <c r="B120" s="126"/>
      <c r="C120" s="127" t="s">
        <v>139</v>
      </c>
      <c r="D120" s="128" t="s">
        <v>60</v>
      </c>
      <c r="E120" s="128" t="s">
        <v>56</v>
      </c>
      <c r="F120" s="128" t="s">
        <v>57</v>
      </c>
      <c r="G120" s="128" t="s">
        <v>140</v>
      </c>
      <c r="H120" s="128" t="s">
        <v>141</v>
      </c>
      <c r="I120" s="128" t="s">
        <v>142</v>
      </c>
      <c r="J120" s="128" t="s">
        <v>121</v>
      </c>
      <c r="K120" s="129" t="s">
        <v>143</v>
      </c>
      <c r="L120" s="130"/>
      <c r="M120" s="62" t="s">
        <v>1</v>
      </c>
      <c r="N120" s="63" t="s">
        <v>39</v>
      </c>
      <c r="O120" s="63" t="s">
        <v>144</v>
      </c>
      <c r="P120" s="63" t="s">
        <v>145</v>
      </c>
      <c r="Q120" s="63" t="s">
        <v>146</v>
      </c>
      <c r="R120" s="63" t="s">
        <v>147</v>
      </c>
      <c r="S120" s="63" t="s">
        <v>148</v>
      </c>
      <c r="T120" s="64" t="s">
        <v>149</v>
      </c>
      <c r="U120" s="125"/>
      <c r="V120" s="125"/>
      <c r="W120" s="125"/>
      <c r="X120" s="125"/>
      <c r="Y120" s="125"/>
      <c r="Z120" s="125"/>
      <c r="AA120" s="125"/>
      <c r="AB120" s="125"/>
      <c r="AC120" s="125"/>
      <c r="AD120" s="125"/>
      <c r="AE120" s="125"/>
    </row>
    <row r="121" spans="1:63" s="2" customFormat="1" ht="22.9" customHeight="1">
      <c r="A121" s="32"/>
      <c r="B121" s="33"/>
      <c r="C121" s="69" t="s">
        <v>150</v>
      </c>
      <c r="D121" s="32"/>
      <c r="E121" s="32"/>
      <c r="F121" s="32"/>
      <c r="G121" s="32"/>
      <c r="H121" s="32"/>
      <c r="I121" s="32"/>
      <c r="J121" s="131">
        <f>BK121</f>
        <v>0</v>
      </c>
      <c r="K121" s="32"/>
      <c r="L121" s="33"/>
      <c r="M121" s="65"/>
      <c r="N121" s="56"/>
      <c r="O121" s="66"/>
      <c r="P121" s="132">
        <f>P122</f>
        <v>0</v>
      </c>
      <c r="Q121" s="66"/>
      <c r="R121" s="132">
        <f>R122</f>
        <v>0</v>
      </c>
      <c r="S121" s="66"/>
      <c r="T121" s="133">
        <f>T122</f>
        <v>0</v>
      </c>
      <c r="U121" s="32"/>
      <c r="V121" s="32"/>
      <c r="W121" s="32"/>
      <c r="X121" s="32"/>
      <c r="Y121" s="32"/>
      <c r="Z121" s="32"/>
      <c r="AA121" s="32"/>
      <c r="AB121" s="32"/>
      <c r="AC121" s="32"/>
      <c r="AD121" s="32"/>
      <c r="AE121" s="32"/>
      <c r="AT121" s="17" t="s">
        <v>74</v>
      </c>
      <c r="AU121" s="17" t="s">
        <v>123</v>
      </c>
      <c r="BK121" s="134">
        <f>BK122</f>
        <v>0</v>
      </c>
    </row>
    <row r="122" spans="2:63" s="12" customFormat="1" ht="25.9" customHeight="1">
      <c r="B122" s="135"/>
      <c r="D122" s="136" t="s">
        <v>74</v>
      </c>
      <c r="E122" s="137" t="s">
        <v>517</v>
      </c>
      <c r="F122" s="137" t="s">
        <v>93</v>
      </c>
      <c r="I122" s="138"/>
      <c r="J122" s="139">
        <f>BK122</f>
        <v>0</v>
      </c>
      <c r="L122" s="135"/>
      <c r="M122" s="140"/>
      <c r="N122" s="141"/>
      <c r="O122" s="141"/>
      <c r="P122" s="142">
        <f>SUM(P123:P126)</f>
        <v>0</v>
      </c>
      <c r="Q122" s="141"/>
      <c r="R122" s="142">
        <f>SUM(R123:R126)</f>
        <v>0</v>
      </c>
      <c r="S122" s="141"/>
      <c r="T122" s="143">
        <f>SUM(T123:T126)</f>
        <v>0</v>
      </c>
      <c r="AR122" s="136" t="s">
        <v>83</v>
      </c>
      <c r="AT122" s="144" t="s">
        <v>74</v>
      </c>
      <c r="AU122" s="144" t="s">
        <v>75</v>
      </c>
      <c r="AY122" s="136" t="s">
        <v>153</v>
      </c>
      <c r="BK122" s="145">
        <f>SUM(BK123:BK126)</f>
        <v>0</v>
      </c>
    </row>
    <row r="123" spans="1:65" s="2" customFormat="1" ht="16.5" customHeight="1">
      <c r="A123" s="32"/>
      <c r="B123" s="148"/>
      <c r="C123" s="149" t="s">
        <v>83</v>
      </c>
      <c r="D123" s="149" t="s">
        <v>156</v>
      </c>
      <c r="E123" s="150" t="s">
        <v>518</v>
      </c>
      <c r="F123" s="151" t="s">
        <v>519</v>
      </c>
      <c r="G123" s="152" t="s">
        <v>479</v>
      </c>
      <c r="H123" s="153">
        <v>26</v>
      </c>
      <c r="I123" s="154"/>
      <c r="J123" s="155">
        <f>ROUND(I123*H123,2)</f>
        <v>0</v>
      </c>
      <c r="K123" s="151" t="s">
        <v>227</v>
      </c>
      <c r="L123" s="33"/>
      <c r="M123" s="156" t="s">
        <v>1</v>
      </c>
      <c r="N123" s="157" t="s">
        <v>40</v>
      </c>
      <c r="O123" s="58"/>
      <c r="P123" s="158">
        <f>O123*H123</f>
        <v>0</v>
      </c>
      <c r="Q123" s="158">
        <v>0</v>
      </c>
      <c r="R123" s="158">
        <f>Q123*H123</f>
        <v>0</v>
      </c>
      <c r="S123" s="158">
        <v>0</v>
      </c>
      <c r="T123" s="159">
        <f>S123*H123</f>
        <v>0</v>
      </c>
      <c r="U123" s="32"/>
      <c r="V123" s="32"/>
      <c r="W123" s="32"/>
      <c r="X123" s="32"/>
      <c r="Y123" s="32"/>
      <c r="Z123" s="32"/>
      <c r="AA123" s="32"/>
      <c r="AB123" s="32"/>
      <c r="AC123" s="32"/>
      <c r="AD123" s="32"/>
      <c r="AE123" s="32"/>
      <c r="AR123" s="160" t="s">
        <v>161</v>
      </c>
      <c r="AT123" s="160" t="s">
        <v>156</v>
      </c>
      <c r="AU123" s="160" t="s">
        <v>83</v>
      </c>
      <c r="AY123" s="17" t="s">
        <v>153</v>
      </c>
      <c r="BE123" s="161">
        <f>IF(N123="základní",J123,0)</f>
        <v>0</v>
      </c>
      <c r="BF123" s="161">
        <f>IF(N123="snížená",J123,0)</f>
        <v>0</v>
      </c>
      <c r="BG123" s="161">
        <f>IF(N123="zákl. přenesená",J123,0)</f>
        <v>0</v>
      </c>
      <c r="BH123" s="161">
        <f>IF(N123="sníž. přenesená",J123,0)</f>
        <v>0</v>
      </c>
      <c r="BI123" s="161">
        <f>IF(N123="nulová",J123,0)</f>
        <v>0</v>
      </c>
      <c r="BJ123" s="17" t="s">
        <v>83</v>
      </c>
      <c r="BK123" s="161">
        <f>ROUND(I123*H123,2)</f>
        <v>0</v>
      </c>
      <c r="BL123" s="17" t="s">
        <v>161</v>
      </c>
      <c r="BM123" s="160" t="s">
        <v>85</v>
      </c>
    </row>
    <row r="124" spans="1:65" s="2" customFormat="1" ht="16.5" customHeight="1">
      <c r="A124" s="32"/>
      <c r="B124" s="148"/>
      <c r="C124" s="149" t="s">
        <v>85</v>
      </c>
      <c r="D124" s="149" t="s">
        <v>156</v>
      </c>
      <c r="E124" s="150" t="s">
        <v>520</v>
      </c>
      <c r="F124" s="151" t="s">
        <v>521</v>
      </c>
      <c r="G124" s="152" t="s">
        <v>479</v>
      </c>
      <c r="H124" s="153">
        <v>1</v>
      </c>
      <c r="I124" s="154"/>
      <c r="J124" s="155">
        <f>ROUND(I124*H124,2)</f>
        <v>0</v>
      </c>
      <c r="K124" s="151" t="s">
        <v>227</v>
      </c>
      <c r="L124" s="33"/>
      <c r="M124" s="156" t="s">
        <v>1</v>
      </c>
      <c r="N124" s="157" t="s">
        <v>40</v>
      </c>
      <c r="O124" s="58"/>
      <c r="P124" s="158">
        <f>O124*H124</f>
        <v>0</v>
      </c>
      <c r="Q124" s="158">
        <v>0</v>
      </c>
      <c r="R124" s="158">
        <f>Q124*H124</f>
        <v>0</v>
      </c>
      <c r="S124" s="158">
        <v>0</v>
      </c>
      <c r="T124" s="159">
        <f>S124*H124</f>
        <v>0</v>
      </c>
      <c r="U124" s="32"/>
      <c r="V124" s="32"/>
      <c r="W124" s="32"/>
      <c r="X124" s="32"/>
      <c r="Y124" s="32"/>
      <c r="Z124" s="32"/>
      <c r="AA124" s="32"/>
      <c r="AB124" s="32"/>
      <c r="AC124" s="32"/>
      <c r="AD124" s="32"/>
      <c r="AE124" s="32"/>
      <c r="AR124" s="160" t="s">
        <v>161</v>
      </c>
      <c r="AT124" s="160" t="s">
        <v>156</v>
      </c>
      <c r="AU124" s="160" t="s">
        <v>83</v>
      </c>
      <c r="AY124" s="17" t="s">
        <v>153</v>
      </c>
      <c r="BE124" s="161">
        <f>IF(N124="základní",J124,0)</f>
        <v>0</v>
      </c>
      <c r="BF124" s="161">
        <f>IF(N124="snížená",J124,0)</f>
        <v>0</v>
      </c>
      <c r="BG124" s="161">
        <f>IF(N124="zákl. přenesená",J124,0)</f>
        <v>0</v>
      </c>
      <c r="BH124" s="161">
        <f>IF(N124="sníž. přenesená",J124,0)</f>
        <v>0</v>
      </c>
      <c r="BI124" s="161">
        <f>IF(N124="nulová",J124,0)</f>
        <v>0</v>
      </c>
      <c r="BJ124" s="17" t="s">
        <v>83</v>
      </c>
      <c r="BK124" s="161">
        <f>ROUND(I124*H124,2)</f>
        <v>0</v>
      </c>
      <c r="BL124" s="17" t="s">
        <v>161</v>
      </c>
      <c r="BM124" s="160" t="s">
        <v>161</v>
      </c>
    </row>
    <row r="125" spans="1:65" s="2" customFormat="1" ht="16.5" customHeight="1">
      <c r="A125" s="32"/>
      <c r="B125" s="148"/>
      <c r="C125" s="149" t="s">
        <v>166</v>
      </c>
      <c r="D125" s="149" t="s">
        <v>156</v>
      </c>
      <c r="E125" s="150" t="s">
        <v>522</v>
      </c>
      <c r="F125" s="151" t="s">
        <v>523</v>
      </c>
      <c r="G125" s="152" t="s">
        <v>479</v>
      </c>
      <c r="H125" s="153">
        <v>1</v>
      </c>
      <c r="I125" s="154"/>
      <c r="J125" s="155">
        <f>ROUND(I125*H125,2)</f>
        <v>0</v>
      </c>
      <c r="K125" s="151" t="s">
        <v>227</v>
      </c>
      <c r="L125" s="33"/>
      <c r="M125" s="156" t="s">
        <v>1</v>
      </c>
      <c r="N125" s="157" t="s">
        <v>40</v>
      </c>
      <c r="O125" s="58"/>
      <c r="P125" s="158">
        <f>O125*H125</f>
        <v>0</v>
      </c>
      <c r="Q125" s="158">
        <v>0</v>
      </c>
      <c r="R125" s="158">
        <f>Q125*H125</f>
        <v>0</v>
      </c>
      <c r="S125" s="158">
        <v>0</v>
      </c>
      <c r="T125" s="159">
        <f>S125*H125</f>
        <v>0</v>
      </c>
      <c r="U125" s="32"/>
      <c r="V125" s="32"/>
      <c r="W125" s="32"/>
      <c r="X125" s="32"/>
      <c r="Y125" s="32"/>
      <c r="Z125" s="32"/>
      <c r="AA125" s="32"/>
      <c r="AB125" s="32"/>
      <c r="AC125" s="32"/>
      <c r="AD125" s="32"/>
      <c r="AE125" s="32"/>
      <c r="AR125" s="160" t="s">
        <v>161</v>
      </c>
      <c r="AT125" s="160" t="s">
        <v>156</v>
      </c>
      <c r="AU125" s="160" t="s">
        <v>83</v>
      </c>
      <c r="AY125" s="17" t="s">
        <v>153</v>
      </c>
      <c r="BE125" s="161">
        <f>IF(N125="základní",J125,0)</f>
        <v>0</v>
      </c>
      <c r="BF125" s="161">
        <f>IF(N125="snížená",J125,0)</f>
        <v>0</v>
      </c>
      <c r="BG125" s="161">
        <f>IF(N125="zákl. přenesená",J125,0)</f>
        <v>0</v>
      </c>
      <c r="BH125" s="161">
        <f>IF(N125="sníž. přenesená",J125,0)</f>
        <v>0</v>
      </c>
      <c r="BI125" s="161">
        <f>IF(N125="nulová",J125,0)</f>
        <v>0</v>
      </c>
      <c r="BJ125" s="17" t="s">
        <v>83</v>
      </c>
      <c r="BK125" s="161">
        <f>ROUND(I125*H125,2)</f>
        <v>0</v>
      </c>
      <c r="BL125" s="17" t="s">
        <v>161</v>
      </c>
      <c r="BM125" s="160" t="s">
        <v>154</v>
      </c>
    </row>
    <row r="126" spans="1:65" s="2" customFormat="1" ht="16.5" customHeight="1">
      <c r="A126" s="32"/>
      <c r="B126" s="148"/>
      <c r="C126" s="149" t="s">
        <v>161</v>
      </c>
      <c r="D126" s="149" t="s">
        <v>156</v>
      </c>
      <c r="E126" s="150" t="s">
        <v>524</v>
      </c>
      <c r="F126" s="151" t="s">
        <v>525</v>
      </c>
      <c r="G126" s="152" t="s">
        <v>479</v>
      </c>
      <c r="H126" s="153">
        <v>1</v>
      </c>
      <c r="I126" s="154"/>
      <c r="J126" s="155">
        <f>ROUND(I126*H126,2)</f>
        <v>0</v>
      </c>
      <c r="K126" s="151" t="s">
        <v>227</v>
      </c>
      <c r="L126" s="33"/>
      <c r="M126" s="201" t="s">
        <v>1</v>
      </c>
      <c r="N126" s="202" t="s">
        <v>40</v>
      </c>
      <c r="O126" s="203"/>
      <c r="P126" s="204">
        <f>O126*H126</f>
        <v>0</v>
      </c>
      <c r="Q126" s="204">
        <v>0</v>
      </c>
      <c r="R126" s="204">
        <f>Q126*H126</f>
        <v>0</v>
      </c>
      <c r="S126" s="204">
        <v>0</v>
      </c>
      <c r="T126" s="205">
        <f>S126*H126</f>
        <v>0</v>
      </c>
      <c r="U126" s="32"/>
      <c r="V126" s="32"/>
      <c r="W126" s="32"/>
      <c r="X126" s="32"/>
      <c r="Y126" s="32"/>
      <c r="Z126" s="32"/>
      <c r="AA126" s="32"/>
      <c r="AB126" s="32"/>
      <c r="AC126" s="32"/>
      <c r="AD126" s="32"/>
      <c r="AE126" s="32"/>
      <c r="AR126" s="160" t="s">
        <v>161</v>
      </c>
      <c r="AT126" s="160" t="s">
        <v>156</v>
      </c>
      <c r="AU126" s="160" t="s">
        <v>83</v>
      </c>
      <c r="AY126" s="17" t="s">
        <v>153</v>
      </c>
      <c r="BE126" s="161">
        <f>IF(N126="základní",J126,0)</f>
        <v>0</v>
      </c>
      <c r="BF126" s="161">
        <f>IF(N126="snížená",J126,0)</f>
        <v>0</v>
      </c>
      <c r="BG126" s="161">
        <f>IF(N126="zákl. přenesená",J126,0)</f>
        <v>0</v>
      </c>
      <c r="BH126" s="161">
        <f>IF(N126="sníž. přenesená",J126,0)</f>
        <v>0</v>
      </c>
      <c r="BI126" s="161">
        <f>IF(N126="nulová",J126,0)</f>
        <v>0</v>
      </c>
      <c r="BJ126" s="17" t="s">
        <v>83</v>
      </c>
      <c r="BK126" s="161">
        <f>ROUND(I126*H126,2)</f>
        <v>0</v>
      </c>
      <c r="BL126" s="17" t="s">
        <v>161</v>
      </c>
      <c r="BM126" s="160" t="s">
        <v>193</v>
      </c>
    </row>
    <row r="127" spans="1:31" s="2" customFormat="1" ht="6.95" customHeight="1">
      <c r="A127" s="32"/>
      <c r="B127" s="47"/>
      <c r="C127" s="48"/>
      <c r="D127" s="48"/>
      <c r="E127" s="48"/>
      <c r="F127" s="48"/>
      <c r="G127" s="48"/>
      <c r="H127" s="48"/>
      <c r="I127" s="48"/>
      <c r="J127" s="48"/>
      <c r="K127" s="48"/>
      <c r="L127" s="33"/>
      <c r="M127" s="32"/>
      <c r="O127" s="32"/>
      <c r="P127" s="32"/>
      <c r="Q127" s="32"/>
      <c r="R127" s="32"/>
      <c r="S127" s="32"/>
      <c r="T127" s="32"/>
      <c r="U127" s="32"/>
      <c r="V127" s="32"/>
      <c r="W127" s="32"/>
      <c r="X127" s="32"/>
      <c r="Y127" s="32"/>
      <c r="Z127" s="32"/>
      <c r="AA127" s="32"/>
      <c r="AB127" s="32"/>
      <c r="AC127" s="32"/>
      <c r="AD127" s="32"/>
      <c r="AE127" s="32"/>
    </row>
  </sheetData>
  <autoFilter ref="C120:K126"/>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scale="84"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4"/>
  <sheetViews>
    <sheetView showGridLines="0" workbookViewId="0" topLeftCell="A1">
      <selection activeCell="D1" sqref="D1"/>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9" t="s">
        <v>5</v>
      </c>
      <c r="M2" s="225"/>
      <c r="N2" s="225"/>
      <c r="O2" s="225"/>
      <c r="P2" s="225"/>
      <c r="Q2" s="225"/>
      <c r="R2" s="225"/>
      <c r="S2" s="225"/>
      <c r="T2" s="225"/>
      <c r="U2" s="225"/>
      <c r="V2" s="225"/>
      <c r="AT2" s="17" t="s">
        <v>98</v>
      </c>
    </row>
    <row r="3" spans="2:46" s="1" customFormat="1" ht="6.95" customHeight="1">
      <c r="B3" s="18"/>
      <c r="C3" s="19"/>
      <c r="D3" s="19"/>
      <c r="E3" s="19"/>
      <c r="F3" s="19"/>
      <c r="G3" s="19"/>
      <c r="H3" s="19"/>
      <c r="I3" s="19"/>
      <c r="J3" s="19"/>
      <c r="K3" s="19"/>
      <c r="L3" s="20"/>
      <c r="AT3" s="17" t="s">
        <v>85</v>
      </c>
    </row>
    <row r="4" spans="2:46" s="1" customFormat="1" ht="24.95" customHeight="1">
      <c r="B4" s="20"/>
      <c r="D4" s="21" t="s">
        <v>116</v>
      </c>
      <c r="L4" s="20"/>
      <c r="M4" s="98" t="s">
        <v>10</v>
      </c>
      <c r="AT4" s="17" t="s">
        <v>3</v>
      </c>
    </row>
    <row r="5" spans="2:12" s="1" customFormat="1" ht="6.95" customHeight="1">
      <c r="B5" s="20"/>
      <c r="L5" s="20"/>
    </row>
    <row r="6" spans="2:12" s="1" customFormat="1" ht="12" customHeight="1">
      <c r="B6" s="20"/>
      <c r="D6" s="27" t="s">
        <v>16</v>
      </c>
      <c r="L6" s="20"/>
    </row>
    <row r="7" spans="2:12" s="1" customFormat="1" ht="16.5" customHeight="1">
      <c r="B7" s="20"/>
      <c r="E7" s="253" t="str">
        <f>'Rekapitulace stavby'!K6</f>
        <v>Rekonstrukce a přemístění oddělení rehabilitace Bohumínské městské nemocnice a.s</v>
      </c>
      <c r="F7" s="254"/>
      <c r="G7" s="254"/>
      <c r="H7" s="254"/>
      <c r="L7" s="20"/>
    </row>
    <row r="8" spans="2:12" s="1" customFormat="1" ht="12" customHeight="1">
      <c r="B8" s="20"/>
      <c r="D8" s="27" t="s">
        <v>117</v>
      </c>
      <c r="L8" s="20"/>
    </row>
    <row r="9" spans="1:31" s="2" customFormat="1" ht="16.5" customHeight="1">
      <c r="A9" s="32"/>
      <c r="B9" s="33"/>
      <c r="C9" s="32"/>
      <c r="D9" s="32"/>
      <c r="E9" s="253" t="s">
        <v>512</v>
      </c>
      <c r="F9" s="252"/>
      <c r="G9" s="252"/>
      <c r="H9" s="252"/>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513</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c r="A11" s="32"/>
      <c r="B11" s="33"/>
      <c r="C11" s="32"/>
      <c r="D11" s="32"/>
      <c r="E11" s="214" t="s">
        <v>526</v>
      </c>
      <c r="F11" s="252"/>
      <c r="G11" s="252"/>
      <c r="H11" s="252"/>
      <c r="I11" s="32"/>
      <c r="J11" s="32"/>
      <c r="K11" s="32"/>
      <c r="L11" s="42"/>
      <c r="S11" s="32"/>
      <c r="T11" s="32"/>
      <c r="U11" s="32"/>
      <c r="V11" s="32"/>
      <c r="W11" s="32"/>
      <c r="X11" s="32"/>
      <c r="Y11" s="32"/>
      <c r="Z11" s="32"/>
      <c r="AA11" s="32"/>
      <c r="AB11" s="32"/>
      <c r="AC11" s="32"/>
      <c r="AD11" s="32"/>
      <c r="AE11" s="32"/>
    </row>
    <row r="12" spans="1:31" s="2" customFormat="1" ht="12">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20</v>
      </c>
      <c r="E14" s="32"/>
      <c r="F14" s="25" t="s">
        <v>21</v>
      </c>
      <c r="G14" s="32"/>
      <c r="H14" s="32"/>
      <c r="I14" s="27" t="s">
        <v>22</v>
      </c>
      <c r="J14" s="55" t="str">
        <f>'Rekapitulace stavby'!AN8</f>
        <v>14. 10. 2023</v>
      </c>
      <c r="K14" s="32"/>
      <c r="L14" s="42"/>
      <c r="S14" s="32"/>
      <c r="T14" s="32"/>
      <c r="U14" s="32"/>
      <c r="V14" s="32"/>
      <c r="W14" s="32"/>
      <c r="X14" s="32"/>
      <c r="Y14" s="32"/>
      <c r="Z14" s="32"/>
      <c r="AA14" s="32"/>
      <c r="AB14" s="32"/>
      <c r="AC14" s="32"/>
      <c r="AD14" s="32"/>
      <c r="AE14" s="32"/>
    </row>
    <row r="15" spans="1:31"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24</v>
      </c>
      <c r="E16" s="32"/>
      <c r="F16" s="32"/>
      <c r="G16" s="32"/>
      <c r="H16" s="32"/>
      <c r="I16" s="27" t="s">
        <v>25</v>
      </c>
      <c r="J16" s="25" t="str">
        <f>IF('Rekapitulace stavby'!AN10="","",'Rekapitulace stavby'!AN10)</f>
        <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tr">
        <f>IF('Rekapitulace stavby'!E11="","",'Rekapitulace stavby'!E11)</f>
        <v>Město Bohumín</v>
      </c>
      <c r="F17" s="32"/>
      <c r="G17" s="32"/>
      <c r="H17" s="32"/>
      <c r="I17" s="27" t="s">
        <v>27</v>
      </c>
      <c r="J17" s="25" t="str">
        <f>IF('Rekapitulace stavby'!AN11="","",'Rekapitulace stavby'!AN11)</f>
        <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55" t="str">
        <f>'Rekapitulace stavby'!E14</f>
        <v>Vyplň údaj</v>
      </c>
      <c r="F20" s="224"/>
      <c r="G20" s="224"/>
      <c r="H20" s="224"/>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tr">
        <f>IF('Rekapitulace stavby'!AN16="","",'Rekapitulace stavby'!AN16)</f>
        <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tr">
        <f>IF('Rekapitulace stavby'!E17="","",'Rekapitulace stavby'!E17)</f>
        <v>CHVÁLEK ATELIÉR s.r.o.</v>
      </c>
      <c r="F23" s="32"/>
      <c r="G23" s="32"/>
      <c r="H23" s="32"/>
      <c r="I23" s="27" t="s">
        <v>27</v>
      </c>
      <c r="J23" s="25" t="str">
        <f>IF('Rekapitulace stavby'!AN17="","",'Rekapitulace stavby'!AN17)</f>
        <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33</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34</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286.5" customHeight="1">
      <c r="A29" s="99"/>
      <c r="B29" s="100"/>
      <c r="C29" s="99"/>
      <c r="D29" s="99"/>
      <c r="E29" s="229" t="s">
        <v>515</v>
      </c>
      <c r="F29" s="229"/>
      <c r="G29" s="229"/>
      <c r="H29" s="229"/>
      <c r="I29" s="99"/>
      <c r="J29" s="99"/>
      <c r="K29" s="99"/>
      <c r="L29" s="101"/>
      <c r="S29" s="99"/>
      <c r="T29" s="99"/>
      <c r="U29" s="99"/>
      <c r="V29" s="99"/>
      <c r="W29" s="99"/>
      <c r="X29" s="99"/>
      <c r="Y29" s="99"/>
      <c r="Z29" s="99"/>
      <c r="AA29" s="99"/>
      <c r="AB29" s="99"/>
      <c r="AC29" s="99"/>
      <c r="AD29" s="99"/>
      <c r="AE29" s="99"/>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2" t="s">
        <v>35</v>
      </c>
      <c r="E32" s="32"/>
      <c r="F32" s="32"/>
      <c r="G32" s="32"/>
      <c r="H32" s="32"/>
      <c r="I32" s="32"/>
      <c r="J32" s="71">
        <f>ROUND(J121,2)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37</v>
      </c>
      <c r="G34" s="32"/>
      <c r="H34" s="32"/>
      <c r="I34" s="36" t="s">
        <v>36</v>
      </c>
      <c r="J34" s="36" t="s">
        <v>38</v>
      </c>
      <c r="K34" s="32"/>
      <c r="L34" s="42"/>
      <c r="S34" s="32"/>
      <c r="T34" s="32"/>
      <c r="U34" s="32"/>
      <c r="V34" s="32"/>
      <c r="W34" s="32"/>
      <c r="X34" s="32"/>
      <c r="Y34" s="32"/>
      <c r="Z34" s="32"/>
      <c r="AA34" s="32"/>
      <c r="AB34" s="32"/>
      <c r="AC34" s="32"/>
      <c r="AD34" s="32"/>
      <c r="AE34" s="32"/>
    </row>
    <row r="35" spans="1:31" s="2" customFormat="1" ht="14.45" customHeight="1">
      <c r="A35" s="32"/>
      <c r="B35" s="33"/>
      <c r="C35" s="32"/>
      <c r="D35" s="103" t="s">
        <v>39</v>
      </c>
      <c r="E35" s="27" t="s">
        <v>40</v>
      </c>
      <c r="F35" s="104">
        <f>ROUND((SUM(BE121:BE133)),2)</f>
        <v>0</v>
      </c>
      <c r="G35" s="32"/>
      <c r="H35" s="32"/>
      <c r="I35" s="105">
        <v>0.21</v>
      </c>
      <c r="J35" s="104">
        <f>ROUND(((SUM(BE121:BE133))*I35),2)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41</v>
      </c>
      <c r="F36" s="104">
        <f>ROUND((SUM(BF121:BF133)),2)</f>
        <v>0</v>
      </c>
      <c r="G36" s="32"/>
      <c r="H36" s="32"/>
      <c r="I36" s="105">
        <v>0.15</v>
      </c>
      <c r="J36" s="104">
        <f>ROUND(((SUM(BF121:BF133))*I36),2)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42</v>
      </c>
      <c r="F37" s="104">
        <f>ROUND((SUM(BG121:BG133)),2)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43</v>
      </c>
      <c r="F38" s="104">
        <f>ROUND((SUM(BH121:BH133)),2)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44</v>
      </c>
      <c r="F39" s="104">
        <f>ROUND((SUM(BI121:BI133)),2)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6"/>
      <c r="D41" s="107" t="s">
        <v>45</v>
      </c>
      <c r="E41" s="60"/>
      <c r="F41" s="60"/>
      <c r="G41" s="108" t="s">
        <v>46</v>
      </c>
      <c r="H41" s="109" t="s">
        <v>47</v>
      </c>
      <c r="I41" s="60"/>
      <c r="J41" s="110">
        <f>SUM(J32:J39)</f>
        <v>0</v>
      </c>
      <c r="K41" s="111"/>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48</v>
      </c>
      <c r="E50" s="44"/>
      <c r="F50" s="44"/>
      <c r="G50" s="43" t="s">
        <v>49</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119</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3" t="str">
        <f>E7</f>
        <v>Rekonstrukce a přemístění oddělení rehabilitace Bohumínské městské nemocnice a.s</v>
      </c>
      <c r="F85" s="254"/>
      <c r="G85" s="254"/>
      <c r="H85" s="254"/>
      <c r="I85" s="32"/>
      <c r="J85" s="32"/>
      <c r="K85" s="32"/>
      <c r="L85" s="42"/>
      <c r="S85" s="32"/>
      <c r="T85" s="32"/>
      <c r="U85" s="32"/>
      <c r="V85" s="32"/>
      <c r="W85" s="32"/>
      <c r="X85" s="32"/>
      <c r="Y85" s="32"/>
      <c r="Z85" s="32"/>
      <c r="AA85" s="32"/>
      <c r="AB85" s="32"/>
      <c r="AC85" s="32"/>
      <c r="AD85" s="32"/>
      <c r="AE85" s="32"/>
    </row>
    <row r="86" spans="2:12" s="1" customFormat="1" ht="12" customHeight="1">
      <c r="B86" s="20"/>
      <c r="C86" s="27" t="s">
        <v>117</v>
      </c>
      <c r="L86" s="20"/>
    </row>
    <row r="87" spans="1:31" s="2" customFormat="1" ht="16.5" customHeight="1">
      <c r="A87" s="32"/>
      <c r="B87" s="33"/>
      <c r="C87" s="32"/>
      <c r="D87" s="32"/>
      <c r="E87" s="253" t="s">
        <v>512</v>
      </c>
      <c r="F87" s="252"/>
      <c r="G87" s="252"/>
      <c r="H87" s="252"/>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513</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c r="A89" s="32"/>
      <c r="B89" s="33"/>
      <c r="C89" s="32"/>
      <c r="D89" s="32"/>
      <c r="E89" s="214" t="str">
        <f>E11</f>
        <v>B - Přístroje</v>
      </c>
      <c r="F89" s="252"/>
      <c r="G89" s="252"/>
      <c r="H89" s="252"/>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 xml:space="preserve"> </v>
      </c>
      <c r="G91" s="32"/>
      <c r="H91" s="32"/>
      <c r="I91" s="27" t="s">
        <v>22</v>
      </c>
      <c r="J91" s="55" t="str">
        <f>IF(J14="","",J14)</f>
        <v>14. 10. 2023</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25.7" customHeight="1">
      <c r="A93" s="32"/>
      <c r="B93" s="33"/>
      <c r="C93" s="27" t="s">
        <v>24</v>
      </c>
      <c r="D93" s="32"/>
      <c r="E93" s="32"/>
      <c r="F93" s="25" t="str">
        <f>E17</f>
        <v>Město Bohumín</v>
      </c>
      <c r="G93" s="32"/>
      <c r="H93" s="32"/>
      <c r="I93" s="27" t="s">
        <v>30</v>
      </c>
      <c r="J93" s="30" t="str">
        <f>E23</f>
        <v>CHVÁLEK ATELIÉR s.r.o.</v>
      </c>
      <c r="K93" s="32"/>
      <c r="L93" s="42"/>
      <c r="S93" s="32"/>
      <c r="T93" s="32"/>
      <c r="U93" s="32"/>
      <c r="V93" s="32"/>
      <c r="W93" s="32"/>
      <c r="X93" s="32"/>
      <c r="Y93" s="32"/>
      <c r="Z93" s="32"/>
      <c r="AA93" s="32"/>
      <c r="AB93" s="32"/>
      <c r="AC93" s="32"/>
      <c r="AD93" s="32"/>
      <c r="AE93" s="32"/>
    </row>
    <row r="94" spans="1:31" s="2" customFormat="1" ht="15.2" customHeight="1">
      <c r="A94" s="32"/>
      <c r="B94" s="33"/>
      <c r="C94" s="27" t="s">
        <v>28</v>
      </c>
      <c r="D94" s="32"/>
      <c r="E94" s="32"/>
      <c r="F94" s="25" t="str">
        <f>IF(E20="","",E20)</f>
        <v>Vyplň údaj</v>
      </c>
      <c r="G94" s="32"/>
      <c r="H94" s="32"/>
      <c r="I94" s="27" t="s">
        <v>33</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4" t="s">
        <v>120</v>
      </c>
      <c r="D96" s="106"/>
      <c r="E96" s="106"/>
      <c r="F96" s="106"/>
      <c r="G96" s="106"/>
      <c r="H96" s="106"/>
      <c r="I96" s="106"/>
      <c r="J96" s="115" t="s">
        <v>121</v>
      </c>
      <c r="K96" s="106"/>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6" t="s">
        <v>122</v>
      </c>
      <c r="D98" s="32"/>
      <c r="E98" s="32"/>
      <c r="F98" s="32"/>
      <c r="G98" s="32"/>
      <c r="H98" s="32"/>
      <c r="I98" s="32"/>
      <c r="J98" s="71">
        <f>J121</f>
        <v>0</v>
      </c>
      <c r="K98" s="32"/>
      <c r="L98" s="42"/>
      <c r="S98" s="32"/>
      <c r="T98" s="32"/>
      <c r="U98" s="32"/>
      <c r="V98" s="32"/>
      <c r="W98" s="32"/>
      <c r="X98" s="32"/>
      <c r="Y98" s="32"/>
      <c r="Z98" s="32"/>
      <c r="AA98" s="32"/>
      <c r="AB98" s="32"/>
      <c r="AC98" s="32"/>
      <c r="AD98" s="32"/>
      <c r="AE98" s="32"/>
      <c r="AU98" s="17" t="s">
        <v>123</v>
      </c>
    </row>
    <row r="99" spans="2:12" s="9" customFormat="1" ht="24.95" customHeight="1">
      <c r="B99" s="117"/>
      <c r="D99" s="118" t="s">
        <v>527</v>
      </c>
      <c r="E99" s="119"/>
      <c r="F99" s="119"/>
      <c r="G99" s="119"/>
      <c r="H99" s="119"/>
      <c r="I99" s="119"/>
      <c r="J99" s="120">
        <f>J122</f>
        <v>0</v>
      </c>
      <c r="L99" s="117"/>
    </row>
    <row r="100" spans="1:31" s="2" customFormat="1" ht="21.75" customHeight="1">
      <c r="A100" s="32"/>
      <c r="B100" s="33"/>
      <c r="C100" s="32"/>
      <c r="D100" s="32"/>
      <c r="E100" s="32"/>
      <c r="F100" s="32"/>
      <c r="G100" s="32"/>
      <c r="H100" s="32"/>
      <c r="I100" s="32"/>
      <c r="J100" s="32"/>
      <c r="K100" s="32"/>
      <c r="L100" s="42"/>
      <c r="S100" s="32"/>
      <c r="T100" s="32"/>
      <c r="U100" s="32"/>
      <c r="V100" s="32"/>
      <c r="W100" s="32"/>
      <c r="X100" s="32"/>
      <c r="Y100" s="32"/>
      <c r="Z100" s="32"/>
      <c r="AA100" s="32"/>
      <c r="AB100" s="32"/>
      <c r="AC100" s="32"/>
      <c r="AD100" s="32"/>
      <c r="AE100" s="32"/>
    </row>
    <row r="101" spans="1:31" s="2" customFormat="1" ht="6.95" customHeight="1">
      <c r="A101" s="32"/>
      <c r="B101" s="47"/>
      <c r="C101" s="48"/>
      <c r="D101" s="48"/>
      <c r="E101" s="48"/>
      <c r="F101" s="48"/>
      <c r="G101" s="48"/>
      <c r="H101" s="48"/>
      <c r="I101" s="48"/>
      <c r="J101" s="48"/>
      <c r="K101" s="48"/>
      <c r="L101" s="42"/>
      <c r="S101" s="32"/>
      <c r="T101" s="32"/>
      <c r="U101" s="32"/>
      <c r="V101" s="32"/>
      <c r="W101" s="32"/>
      <c r="X101" s="32"/>
      <c r="Y101" s="32"/>
      <c r="Z101" s="32"/>
      <c r="AA101" s="32"/>
      <c r="AB101" s="32"/>
      <c r="AC101" s="32"/>
      <c r="AD101" s="32"/>
      <c r="AE101" s="32"/>
    </row>
    <row r="105" spans="1:31" s="2" customFormat="1" ht="6.95" customHeight="1">
      <c r="A105" s="32"/>
      <c r="B105" s="49"/>
      <c r="C105" s="50"/>
      <c r="D105" s="50"/>
      <c r="E105" s="50"/>
      <c r="F105" s="50"/>
      <c r="G105" s="50"/>
      <c r="H105" s="50"/>
      <c r="I105" s="50"/>
      <c r="J105" s="50"/>
      <c r="K105" s="50"/>
      <c r="L105" s="42"/>
      <c r="S105" s="32"/>
      <c r="T105" s="32"/>
      <c r="U105" s="32"/>
      <c r="V105" s="32"/>
      <c r="W105" s="32"/>
      <c r="X105" s="32"/>
      <c r="Y105" s="32"/>
      <c r="Z105" s="32"/>
      <c r="AA105" s="32"/>
      <c r="AB105" s="32"/>
      <c r="AC105" s="32"/>
      <c r="AD105" s="32"/>
      <c r="AE105" s="32"/>
    </row>
    <row r="106" spans="1:31" s="2" customFormat="1" ht="24.95" customHeight="1">
      <c r="A106" s="32"/>
      <c r="B106" s="33"/>
      <c r="C106" s="21" t="s">
        <v>138</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16</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53" t="str">
        <f>E7</f>
        <v>Rekonstrukce a přemístění oddělení rehabilitace Bohumínské městské nemocnice a.s</v>
      </c>
      <c r="F109" s="254"/>
      <c r="G109" s="254"/>
      <c r="H109" s="254"/>
      <c r="I109" s="32"/>
      <c r="J109" s="32"/>
      <c r="K109" s="32"/>
      <c r="L109" s="42"/>
      <c r="S109" s="32"/>
      <c r="T109" s="32"/>
      <c r="U109" s="32"/>
      <c r="V109" s="32"/>
      <c r="W109" s="32"/>
      <c r="X109" s="32"/>
      <c r="Y109" s="32"/>
      <c r="Z109" s="32"/>
      <c r="AA109" s="32"/>
      <c r="AB109" s="32"/>
      <c r="AC109" s="32"/>
      <c r="AD109" s="32"/>
      <c r="AE109" s="32"/>
    </row>
    <row r="110" spans="2:12" s="1" customFormat="1" ht="12" customHeight="1">
      <c r="B110" s="20"/>
      <c r="C110" s="27" t="s">
        <v>117</v>
      </c>
      <c r="L110" s="20"/>
    </row>
    <row r="111" spans="1:31" s="2" customFormat="1" ht="16.5" customHeight="1">
      <c r="A111" s="32"/>
      <c r="B111" s="33"/>
      <c r="C111" s="32"/>
      <c r="D111" s="32"/>
      <c r="E111" s="253" t="s">
        <v>512</v>
      </c>
      <c r="F111" s="252"/>
      <c r="G111" s="252"/>
      <c r="H111" s="252"/>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513</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14" t="str">
        <f>E11</f>
        <v>B - Přístroje</v>
      </c>
      <c r="F113" s="252"/>
      <c r="G113" s="252"/>
      <c r="H113" s="252"/>
      <c r="I113" s="32"/>
      <c r="J113" s="32"/>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20</v>
      </c>
      <c r="D115" s="32"/>
      <c r="E115" s="32"/>
      <c r="F115" s="25" t="str">
        <f>F14</f>
        <v xml:space="preserve"> </v>
      </c>
      <c r="G115" s="32"/>
      <c r="H115" s="32"/>
      <c r="I115" s="27" t="s">
        <v>22</v>
      </c>
      <c r="J115" s="55" t="str">
        <f>IF(J14="","",J14)</f>
        <v>14. 10. 2023</v>
      </c>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25.7" customHeight="1">
      <c r="A117" s="32"/>
      <c r="B117" s="33"/>
      <c r="C117" s="27" t="s">
        <v>24</v>
      </c>
      <c r="D117" s="32"/>
      <c r="E117" s="32"/>
      <c r="F117" s="25" t="str">
        <f>E17</f>
        <v>Město Bohumín</v>
      </c>
      <c r="G117" s="32"/>
      <c r="H117" s="32"/>
      <c r="I117" s="27" t="s">
        <v>30</v>
      </c>
      <c r="J117" s="30" t="str">
        <f>E23</f>
        <v>CHVÁLEK ATELIÉR s.r.o.</v>
      </c>
      <c r="K117" s="32"/>
      <c r="L117" s="42"/>
      <c r="S117" s="32"/>
      <c r="T117" s="32"/>
      <c r="U117" s="32"/>
      <c r="V117" s="32"/>
      <c r="W117" s="32"/>
      <c r="X117" s="32"/>
      <c r="Y117" s="32"/>
      <c r="Z117" s="32"/>
      <c r="AA117" s="32"/>
      <c r="AB117" s="32"/>
      <c r="AC117" s="32"/>
      <c r="AD117" s="32"/>
      <c r="AE117" s="32"/>
    </row>
    <row r="118" spans="1:31" s="2" customFormat="1" ht="15.2" customHeight="1">
      <c r="A118" s="32"/>
      <c r="B118" s="33"/>
      <c r="C118" s="27" t="s">
        <v>28</v>
      </c>
      <c r="D118" s="32"/>
      <c r="E118" s="32"/>
      <c r="F118" s="25" t="str">
        <f>IF(E20="","",E20)</f>
        <v>Vyplň údaj</v>
      </c>
      <c r="G118" s="32"/>
      <c r="H118" s="32"/>
      <c r="I118" s="27" t="s">
        <v>33</v>
      </c>
      <c r="J118" s="30" t="str">
        <f>E26</f>
        <v xml:space="preserve"> </v>
      </c>
      <c r="K118" s="32"/>
      <c r="L118" s="42"/>
      <c r="S118" s="32"/>
      <c r="T118" s="32"/>
      <c r="U118" s="32"/>
      <c r="V118" s="32"/>
      <c r="W118" s="32"/>
      <c r="X118" s="32"/>
      <c r="Y118" s="32"/>
      <c r="Z118" s="32"/>
      <c r="AA118" s="32"/>
      <c r="AB118" s="32"/>
      <c r="AC118" s="32"/>
      <c r="AD118" s="32"/>
      <c r="AE118" s="32"/>
    </row>
    <row r="119" spans="1:31" s="2" customFormat="1" ht="10.3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11" customFormat="1" ht="29.25" customHeight="1">
      <c r="A120" s="125"/>
      <c r="B120" s="126"/>
      <c r="C120" s="127" t="s">
        <v>139</v>
      </c>
      <c r="D120" s="128" t="s">
        <v>60</v>
      </c>
      <c r="E120" s="128" t="s">
        <v>56</v>
      </c>
      <c r="F120" s="128" t="s">
        <v>57</v>
      </c>
      <c r="G120" s="128" t="s">
        <v>140</v>
      </c>
      <c r="H120" s="128" t="s">
        <v>141</v>
      </c>
      <c r="I120" s="128" t="s">
        <v>142</v>
      </c>
      <c r="J120" s="128" t="s">
        <v>121</v>
      </c>
      <c r="K120" s="129" t="s">
        <v>143</v>
      </c>
      <c r="L120" s="130"/>
      <c r="M120" s="62" t="s">
        <v>1</v>
      </c>
      <c r="N120" s="63" t="s">
        <v>39</v>
      </c>
      <c r="O120" s="63" t="s">
        <v>144</v>
      </c>
      <c r="P120" s="63" t="s">
        <v>145</v>
      </c>
      <c r="Q120" s="63" t="s">
        <v>146</v>
      </c>
      <c r="R120" s="63" t="s">
        <v>147</v>
      </c>
      <c r="S120" s="63" t="s">
        <v>148</v>
      </c>
      <c r="T120" s="64" t="s">
        <v>149</v>
      </c>
      <c r="U120" s="125"/>
      <c r="V120" s="125"/>
      <c r="W120" s="125"/>
      <c r="X120" s="125"/>
      <c r="Y120" s="125"/>
      <c r="Z120" s="125"/>
      <c r="AA120" s="125"/>
      <c r="AB120" s="125"/>
      <c r="AC120" s="125"/>
      <c r="AD120" s="125"/>
      <c r="AE120" s="125"/>
    </row>
    <row r="121" spans="1:63" s="2" customFormat="1" ht="22.9" customHeight="1">
      <c r="A121" s="32"/>
      <c r="B121" s="33"/>
      <c r="C121" s="69" t="s">
        <v>150</v>
      </c>
      <c r="D121" s="32"/>
      <c r="E121" s="32"/>
      <c r="F121" s="32"/>
      <c r="G121" s="32"/>
      <c r="H121" s="32"/>
      <c r="I121" s="32"/>
      <c r="J121" s="131">
        <f>BK121</f>
        <v>0</v>
      </c>
      <c r="K121" s="32"/>
      <c r="L121" s="33"/>
      <c r="M121" s="65"/>
      <c r="N121" s="56"/>
      <c r="O121" s="66"/>
      <c r="P121" s="132">
        <f>P122</f>
        <v>0</v>
      </c>
      <c r="Q121" s="66"/>
      <c r="R121" s="132">
        <f>R122</f>
        <v>0</v>
      </c>
      <c r="S121" s="66"/>
      <c r="T121" s="133">
        <f>T122</f>
        <v>0</v>
      </c>
      <c r="U121" s="32"/>
      <c r="V121" s="32"/>
      <c r="W121" s="32"/>
      <c r="X121" s="32"/>
      <c r="Y121" s="32"/>
      <c r="Z121" s="32"/>
      <c r="AA121" s="32"/>
      <c r="AB121" s="32"/>
      <c r="AC121" s="32"/>
      <c r="AD121" s="32"/>
      <c r="AE121" s="32"/>
      <c r="AT121" s="17" t="s">
        <v>74</v>
      </c>
      <c r="AU121" s="17" t="s">
        <v>123</v>
      </c>
      <c r="BK121" s="134">
        <f>BK122</f>
        <v>0</v>
      </c>
    </row>
    <row r="122" spans="2:63" s="12" customFormat="1" ht="25.9" customHeight="1">
      <c r="B122" s="135"/>
      <c r="D122" s="136" t="s">
        <v>74</v>
      </c>
      <c r="E122" s="137" t="s">
        <v>528</v>
      </c>
      <c r="F122" s="137" t="s">
        <v>97</v>
      </c>
      <c r="I122" s="138"/>
      <c r="J122" s="139">
        <f>BK122</f>
        <v>0</v>
      </c>
      <c r="L122" s="135"/>
      <c r="M122" s="140"/>
      <c r="N122" s="141"/>
      <c r="O122" s="141"/>
      <c r="P122" s="142">
        <f>SUM(P123:P133)</f>
        <v>0</v>
      </c>
      <c r="Q122" s="141"/>
      <c r="R122" s="142">
        <f>SUM(R123:R133)</f>
        <v>0</v>
      </c>
      <c r="S122" s="141"/>
      <c r="T122" s="143">
        <f>SUM(T123:T133)</f>
        <v>0</v>
      </c>
      <c r="AR122" s="136" t="s">
        <v>83</v>
      </c>
      <c r="AT122" s="144" t="s">
        <v>74</v>
      </c>
      <c r="AU122" s="144" t="s">
        <v>75</v>
      </c>
      <c r="AY122" s="136" t="s">
        <v>153</v>
      </c>
      <c r="BK122" s="145">
        <f>SUM(BK123:BK133)</f>
        <v>0</v>
      </c>
    </row>
    <row r="123" spans="1:65" s="2" customFormat="1" ht="16.5" customHeight="1">
      <c r="A123" s="32"/>
      <c r="B123" s="148"/>
      <c r="C123" s="149" t="s">
        <v>83</v>
      </c>
      <c r="D123" s="149" t="s">
        <v>156</v>
      </c>
      <c r="E123" s="150" t="s">
        <v>529</v>
      </c>
      <c r="F123" s="151" t="s">
        <v>530</v>
      </c>
      <c r="G123" s="152" t="s">
        <v>479</v>
      </c>
      <c r="H123" s="153">
        <v>4</v>
      </c>
      <c r="I123" s="154"/>
      <c r="J123" s="155">
        <f aca="true" t="shared" si="0" ref="J123:J133">ROUND(I123*H123,2)</f>
        <v>0</v>
      </c>
      <c r="K123" s="151" t="s">
        <v>227</v>
      </c>
      <c r="L123" s="33"/>
      <c r="M123" s="156" t="s">
        <v>1</v>
      </c>
      <c r="N123" s="157" t="s">
        <v>40</v>
      </c>
      <c r="O123" s="58"/>
      <c r="P123" s="158">
        <f aca="true" t="shared" si="1" ref="P123:P133">O123*H123</f>
        <v>0</v>
      </c>
      <c r="Q123" s="158">
        <v>0</v>
      </c>
      <c r="R123" s="158">
        <f aca="true" t="shared" si="2" ref="R123:R133">Q123*H123</f>
        <v>0</v>
      </c>
      <c r="S123" s="158">
        <v>0</v>
      </c>
      <c r="T123" s="159">
        <f aca="true" t="shared" si="3" ref="T123:T133">S123*H123</f>
        <v>0</v>
      </c>
      <c r="U123" s="32"/>
      <c r="V123" s="32"/>
      <c r="W123" s="32"/>
      <c r="X123" s="32"/>
      <c r="Y123" s="32"/>
      <c r="Z123" s="32"/>
      <c r="AA123" s="32"/>
      <c r="AB123" s="32"/>
      <c r="AC123" s="32"/>
      <c r="AD123" s="32"/>
      <c r="AE123" s="32"/>
      <c r="AR123" s="160" t="s">
        <v>161</v>
      </c>
      <c r="AT123" s="160" t="s">
        <v>156</v>
      </c>
      <c r="AU123" s="160" t="s">
        <v>83</v>
      </c>
      <c r="AY123" s="17" t="s">
        <v>153</v>
      </c>
      <c r="BE123" s="161">
        <f aca="true" t="shared" si="4" ref="BE123:BE133">IF(N123="základní",J123,0)</f>
        <v>0</v>
      </c>
      <c r="BF123" s="161">
        <f aca="true" t="shared" si="5" ref="BF123:BF133">IF(N123="snížená",J123,0)</f>
        <v>0</v>
      </c>
      <c r="BG123" s="161">
        <f aca="true" t="shared" si="6" ref="BG123:BG133">IF(N123="zákl. přenesená",J123,0)</f>
        <v>0</v>
      </c>
      <c r="BH123" s="161">
        <f aca="true" t="shared" si="7" ref="BH123:BH133">IF(N123="sníž. přenesená",J123,0)</f>
        <v>0</v>
      </c>
      <c r="BI123" s="161">
        <f aca="true" t="shared" si="8" ref="BI123:BI133">IF(N123="nulová",J123,0)</f>
        <v>0</v>
      </c>
      <c r="BJ123" s="17" t="s">
        <v>83</v>
      </c>
      <c r="BK123" s="161">
        <f aca="true" t="shared" si="9" ref="BK123:BK133">ROUND(I123*H123,2)</f>
        <v>0</v>
      </c>
      <c r="BL123" s="17" t="s">
        <v>161</v>
      </c>
      <c r="BM123" s="160" t="s">
        <v>85</v>
      </c>
    </row>
    <row r="124" spans="1:65" s="2" customFormat="1" ht="16.5" customHeight="1">
      <c r="A124" s="32"/>
      <c r="B124" s="148"/>
      <c r="C124" s="149" t="s">
        <v>85</v>
      </c>
      <c r="D124" s="149" t="s">
        <v>156</v>
      </c>
      <c r="E124" s="150" t="s">
        <v>531</v>
      </c>
      <c r="F124" s="151" t="s">
        <v>532</v>
      </c>
      <c r="G124" s="152" t="s">
        <v>479</v>
      </c>
      <c r="H124" s="153">
        <v>8</v>
      </c>
      <c r="I124" s="154"/>
      <c r="J124" s="155">
        <f t="shared" si="0"/>
        <v>0</v>
      </c>
      <c r="K124" s="151" t="s">
        <v>227</v>
      </c>
      <c r="L124" s="33"/>
      <c r="M124" s="156" t="s">
        <v>1</v>
      </c>
      <c r="N124" s="157" t="s">
        <v>40</v>
      </c>
      <c r="O124" s="58"/>
      <c r="P124" s="158">
        <f t="shared" si="1"/>
        <v>0</v>
      </c>
      <c r="Q124" s="158">
        <v>0</v>
      </c>
      <c r="R124" s="158">
        <f t="shared" si="2"/>
        <v>0</v>
      </c>
      <c r="S124" s="158">
        <v>0</v>
      </c>
      <c r="T124" s="159">
        <f t="shared" si="3"/>
        <v>0</v>
      </c>
      <c r="U124" s="32"/>
      <c r="V124" s="32"/>
      <c r="W124" s="32"/>
      <c r="X124" s="32"/>
      <c r="Y124" s="32"/>
      <c r="Z124" s="32"/>
      <c r="AA124" s="32"/>
      <c r="AB124" s="32"/>
      <c r="AC124" s="32"/>
      <c r="AD124" s="32"/>
      <c r="AE124" s="32"/>
      <c r="AR124" s="160" t="s">
        <v>161</v>
      </c>
      <c r="AT124" s="160" t="s">
        <v>156</v>
      </c>
      <c r="AU124" s="160" t="s">
        <v>83</v>
      </c>
      <c r="AY124" s="17" t="s">
        <v>153</v>
      </c>
      <c r="BE124" s="161">
        <f t="shared" si="4"/>
        <v>0</v>
      </c>
      <c r="BF124" s="161">
        <f t="shared" si="5"/>
        <v>0</v>
      </c>
      <c r="BG124" s="161">
        <f t="shared" si="6"/>
        <v>0</v>
      </c>
      <c r="BH124" s="161">
        <f t="shared" si="7"/>
        <v>0</v>
      </c>
      <c r="BI124" s="161">
        <f t="shared" si="8"/>
        <v>0</v>
      </c>
      <c r="BJ124" s="17" t="s">
        <v>83</v>
      </c>
      <c r="BK124" s="161">
        <f t="shared" si="9"/>
        <v>0</v>
      </c>
      <c r="BL124" s="17" t="s">
        <v>161</v>
      </c>
      <c r="BM124" s="160" t="s">
        <v>161</v>
      </c>
    </row>
    <row r="125" spans="1:65" s="2" customFormat="1" ht="16.5" customHeight="1">
      <c r="A125" s="32"/>
      <c r="B125" s="148"/>
      <c r="C125" s="149" t="s">
        <v>166</v>
      </c>
      <c r="D125" s="149" t="s">
        <v>156</v>
      </c>
      <c r="E125" s="150" t="s">
        <v>533</v>
      </c>
      <c r="F125" s="151" t="s">
        <v>534</v>
      </c>
      <c r="G125" s="152" t="s">
        <v>479</v>
      </c>
      <c r="H125" s="153">
        <v>2</v>
      </c>
      <c r="I125" s="154"/>
      <c r="J125" s="155">
        <f t="shared" si="0"/>
        <v>0</v>
      </c>
      <c r="K125" s="151" t="s">
        <v>227</v>
      </c>
      <c r="L125" s="33"/>
      <c r="M125" s="156" t="s">
        <v>1</v>
      </c>
      <c r="N125" s="157" t="s">
        <v>40</v>
      </c>
      <c r="O125" s="58"/>
      <c r="P125" s="158">
        <f t="shared" si="1"/>
        <v>0</v>
      </c>
      <c r="Q125" s="158">
        <v>0</v>
      </c>
      <c r="R125" s="158">
        <f t="shared" si="2"/>
        <v>0</v>
      </c>
      <c r="S125" s="158">
        <v>0</v>
      </c>
      <c r="T125" s="159">
        <f t="shared" si="3"/>
        <v>0</v>
      </c>
      <c r="U125" s="32"/>
      <c r="V125" s="32"/>
      <c r="W125" s="32"/>
      <c r="X125" s="32"/>
      <c r="Y125" s="32"/>
      <c r="Z125" s="32"/>
      <c r="AA125" s="32"/>
      <c r="AB125" s="32"/>
      <c r="AC125" s="32"/>
      <c r="AD125" s="32"/>
      <c r="AE125" s="32"/>
      <c r="AR125" s="160" t="s">
        <v>161</v>
      </c>
      <c r="AT125" s="160" t="s">
        <v>156</v>
      </c>
      <c r="AU125" s="160" t="s">
        <v>83</v>
      </c>
      <c r="AY125" s="17" t="s">
        <v>153</v>
      </c>
      <c r="BE125" s="161">
        <f t="shared" si="4"/>
        <v>0</v>
      </c>
      <c r="BF125" s="161">
        <f t="shared" si="5"/>
        <v>0</v>
      </c>
      <c r="BG125" s="161">
        <f t="shared" si="6"/>
        <v>0</v>
      </c>
      <c r="BH125" s="161">
        <f t="shared" si="7"/>
        <v>0</v>
      </c>
      <c r="BI125" s="161">
        <f t="shared" si="8"/>
        <v>0</v>
      </c>
      <c r="BJ125" s="17" t="s">
        <v>83</v>
      </c>
      <c r="BK125" s="161">
        <f t="shared" si="9"/>
        <v>0</v>
      </c>
      <c r="BL125" s="17" t="s">
        <v>161</v>
      </c>
      <c r="BM125" s="160" t="s">
        <v>154</v>
      </c>
    </row>
    <row r="126" spans="1:65" s="2" customFormat="1" ht="16.5" customHeight="1">
      <c r="A126" s="32"/>
      <c r="B126" s="148"/>
      <c r="C126" s="149" t="s">
        <v>161</v>
      </c>
      <c r="D126" s="149" t="s">
        <v>156</v>
      </c>
      <c r="E126" s="150" t="s">
        <v>535</v>
      </c>
      <c r="F126" s="151" t="s">
        <v>536</v>
      </c>
      <c r="G126" s="152" t="s">
        <v>479</v>
      </c>
      <c r="H126" s="153">
        <v>1</v>
      </c>
      <c r="I126" s="154"/>
      <c r="J126" s="155">
        <f t="shared" si="0"/>
        <v>0</v>
      </c>
      <c r="K126" s="151" t="s">
        <v>227</v>
      </c>
      <c r="L126" s="33"/>
      <c r="M126" s="156" t="s">
        <v>1</v>
      </c>
      <c r="N126" s="157" t="s">
        <v>40</v>
      </c>
      <c r="O126" s="58"/>
      <c r="P126" s="158">
        <f t="shared" si="1"/>
        <v>0</v>
      </c>
      <c r="Q126" s="158">
        <v>0</v>
      </c>
      <c r="R126" s="158">
        <f t="shared" si="2"/>
        <v>0</v>
      </c>
      <c r="S126" s="158">
        <v>0</v>
      </c>
      <c r="T126" s="159">
        <f t="shared" si="3"/>
        <v>0</v>
      </c>
      <c r="U126" s="32"/>
      <c r="V126" s="32"/>
      <c r="W126" s="32"/>
      <c r="X126" s="32"/>
      <c r="Y126" s="32"/>
      <c r="Z126" s="32"/>
      <c r="AA126" s="32"/>
      <c r="AB126" s="32"/>
      <c r="AC126" s="32"/>
      <c r="AD126" s="32"/>
      <c r="AE126" s="32"/>
      <c r="AR126" s="160" t="s">
        <v>161</v>
      </c>
      <c r="AT126" s="160" t="s">
        <v>156</v>
      </c>
      <c r="AU126" s="160" t="s">
        <v>83</v>
      </c>
      <c r="AY126" s="17" t="s">
        <v>153</v>
      </c>
      <c r="BE126" s="161">
        <f t="shared" si="4"/>
        <v>0</v>
      </c>
      <c r="BF126" s="161">
        <f t="shared" si="5"/>
        <v>0</v>
      </c>
      <c r="BG126" s="161">
        <f t="shared" si="6"/>
        <v>0</v>
      </c>
      <c r="BH126" s="161">
        <f t="shared" si="7"/>
        <v>0</v>
      </c>
      <c r="BI126" s="161">
        <f t="shared" si="8"/>
        <v>0</v>
      </c>
      <c r="BJ126" s="17" t="s">
        <v>83</v>
      </c>
      <c r="BK126" s="161">
        <f t="shared" si="9"/>
        <v>0</v>
      </c>
      <c r="BL126" s="17" t="s">
        <v>161</v>
      </c>
      <c r="BM126" s="160" t="s">
        <v>193</v>
      </c>
    </row>
    <row r="127" spans="1:65" s="2" customFormat="1" ht="24.2" customHeight="1">
      <c r="A127" s="32"/>
      <c r="B127" s="148"/>
      <c r="C127" s="149" t="s">
        <v>179</v>
      </c>
      <c r="D127" s="149" t="s">
        <v>156</v>
      </c>
      <c r="E127" s="150" t="s">
        <v>537</v>
      </c>
      <c r="F127" s="151" t="s">
        <v>538</v>
      </c>
      <c r="G127" s="152" t="s">
        <v>479</v>
      </c>
      <c r="H127" s="153">
        <v>2</v>
      </c>
      <c r="I127" s="154"/>
      <c r="J127" s="155">
        <f t="shared" si="0"/>
        <v>0</v>
      </c>
      <c r="K127" s="151" t="s">
        <v>227</v>
      </c>
      <c r="L127" s="33"/>
      <c r="M127" s="156" t="s">
        <v>1</v>
      </c>
      <c r="N127" s="157" t="s">
        <v>40</v>
      </c>
      <c r="O127" s="58"/>
      <c r="P127" s="158">
        <f t="shared" si="1"/>
        <v>0</v>
      </c>
      <c r="Q127" s="158">
        <v>0</v>
      </c>
      <c r="R127" s="158">
        <f t="shared" si="2"/>
        <v>0</v>
      </c>
      <c r="S127" s="158">
        <v>0</v>
      </c>
      <c r="T127" s="159">
        <f t="shared" si="3"/>
        <v>0</v>
      </c>
      <c r="U127" s="32"/>
      <c r="V127" s="32"/>
      <c r="W127" s="32"/>
      <c r="X127" s="32"/>
      <c r="Y127" s="32"/>
      <c r="Z127" s="32"/>
      <c r="AA127" s="32"/>
      <c r="AB127" s="32"/>
      <c r="AC127" s="32"/>
      <c r="AD127" s="32"/>
      <c r="AE127" s="32"/>
      <c r="AR127" s="160" t="s">
        <v>161</v>
      </c>
      <c r="AT127" s="160" t="s">
        <v>156</v>
      </c>
      <c r="AU127" s="160" t="s">
        <v>83</v>
      </c>
      <c r="AY127" s="17" t="s">
        <v>153</v>
      </c>
      <c r="BE127" s="161">
        <f t="shared" si="4"/>
        <v>0</v>
      </c>
      <c r="BF127" s="161">
        <f t="shared" si="5"/>
        <v>0</v>
      </c>
      <c r="BG127" s="161">
        <f t="shared" si="6"/>
        <v>0</v>
      </c>
      <c r="BH127" s="161">
        <f t="shared" si="7"/>
        <v>0</v>
      </c>
      <c r="BI127" s="161">
        <f t="shared" si="8"/>
        <v>0</v>
      </c>
      <c r="BJ127" s="17" t="s">
        <v>83</v>
      </c>
      <c r="BK127" s="161">
        <f t="shared" si="9"/>
        <v>0</v>
      </c>
      <c r="BL127" s="17" t="s">
        <v>161</v>
      </c>
      <c r="BM127" s="160" t="s">
        <v>203</v>
      </c>
    </row>
    <row r="128" spans="1:65" s="2" customFormat="1" ht="24.2" customHeight="1">
      <c r="A128" s="32"/>
      <c r="B128" s="148"/>
      <c r="C128" s="149" t="s">
        <v>154</v>
      </c>
      <c r="D128" s="149" t="s">
        <v>156</v>
      </c>
      <c r="E128" s="150" t="s">
        <v>539</v>
      </c>
      <c r="F128" s="151" t="s">
        <v>540</v>
      </c>
      <c r="G128" s="152" t="s">
        <v>479</v>
      </c>
      <c r="H128" s="153">
        <v>2</v>
      </c>
      <c r="I128" s="154"/>
      <c r="J128" s="155">
        <f t="shared" si="0"/>
        <v>0</v>
      </c>
      <c r="K128" s="151" t="s">
        <v>227</v>
      </c>
      <c r="L128" s="33"/>
      <c r="M128" s="156" t="s">
        <v>1</v>
      </c>
      <c r="N128" s="157" t="s">
        <v>40</v>
      </c>
      <c r="O128" s="58"/>
      <c r="P128" s="158">
        <f t="shared" si="1"/>
        <v>0</v>
      </c>
      <c r="Q128" s="158">
        <v>0</v>
      </c>
      <c r="R128" s="158">
        <f t="shared" si="2"/>
        <v>0</v>
      </c>
      <c r="S128" s="158">
        <v>0</v>
      </c>
      <c r="T128" s="159">
        <f t="shared" si="3"/>
        <v>0</v>
      </c>
      <c r="U128" s="32"/>
      <c r="V128" s="32"/>
      <c r="W128" s="32"/>
      <c r="X128" s="32"/>
      <c r="Y128" s="32"/>
      <c r="Z128" s="32"/>
      <c r="AA128" s="32"/>
      <c r="AB128" s="32"/>
      <c r="AC128" s="32"/>
      <c r="AD128" s="32"/>
      <c r="AE128" s="32"/>
      <c r="AR128" s="160" t="s">
        <v>161</v>
      </c>
      <c r="AT128" s="160" t="s">
        <v>156</v>
      </c>
      <c r="AU128" s="160" t="s">
        <v>83</v>
      </c>
      <c r="AY128" s="17" t="s">
        <v>153</v>
      </c>
      <c r="BE128" s="161">
        <f t="shared" si="4"/>
        <v>0</v>
      </c>
      <c r="BF128" s="161">
        <f t="shared" si="5"/>
        <v>0</v>
      </c>
      <c r="BG128" s="161">
        <f t="shared" si="6"/>
        <v>0</v>
      </c>
      <c r="BH128" s="161">
        <f t="shared" si="7"/>
        <v>0</v>
      </c>
      <c r="BI128" s="161">
        <f t="shared" si="8"/>
        <v>0</v>
      </c>
      <c r="BJ128" s="17" t="s">
        <v>83</v>
      </c>
      <c r="BK128" s="161">
        <f t="shared" si="9"/>
        <v>0</v>
      </c>
      <c r="BL128" s="17" t="s">
        <v>161</v>
      </c>
      <c r="BM128" s="160" t="s">
        <v>216</v>
      </c>
    </row>
    <row r="129" spans="1:65" s="2" customFormat="1" ht="21.75" customHeight="1">
      <c r="A129" s="32"/>
      <c r="B129" s="148"/>
      <c r="C129" s="149" t="s">
        <v>188</v>
      </c>
      <c r="D129" s="149" t="s">
        <v>156</v>
      </c>
      <c r="E129" s="150" t="s">
        <v>541</v>
      </c>
      <c r="F129" s="151" t="s">
        <v>542</v>
      </c>
      <c r="G129" s="152" t="s">
        <v>479</v>
      </c>
      <c r="H129" s="153">
        <v>22</v>
      </c>
      <c r="I129" s="154"/>
      <c r="J129" s="155">
        <f t="shared" si="0"/>
        <v>0</v>
      </c>
      <c r="K129" s="151" t="s">
        <v>227</v>
      </c>
      <c r="L129" s="33"/>
      <c r="M129" s="156" t="s">
        <v>1</v>
      </c>
      <c r="N129" s="157" t="s">
        <v>40</v>
      </c>
      <c r="O129" s="58"/>
      <c r="P129" s="158">
        <f t="shared" si="1"/>
        <v>0</v>
      </c>
      <c r="Q129" s="158">
        <v>0</v>
      </c>
      <c r="R129" s="158">
        <f t="shared" si="2"/>
        <v>0</v>
      </c>
      <c r="S129" s="158">
        <v>0</v>
      </c>
      <c r="T129" s="159">
        <f t="shared" si="3"/>
        <v>0</v>
      </c>
      <c r="U129" s="32"/>
      <c r="V129" s="32"/>
      <c r="W129" s="32"/>
      <c r="X129" s="32"/>
      <c r="Y129" s="32"/>
      <c r="Z129" s="32"/>
      <c r="AA129" s="32"/>
      <c r="AB129" s="32"/>
      <c r="AC129" s="32"/>
      <c r="AD129" s="32"/>
      <c r="AE129" s="32"/>
      <c r="AR129" s="160" t="s">
        <v>161</v>
      </c>
      <c r="AT129" s="160" t="s">
        <v>156</v>
      </c>
      <c r="AU129" s="160" t="s">
        <v>83</v>
      </c>
      <c r="AY129" s="17" t="s">
        <v>153</v>
      </c>
      <c r="BE129" s="161">
        <f t="shared" si="4"/>
        <v>0</v>
      </c>
      <c r="BF129" s="161">
        <f t="shared" si="5"/>
        <v>0</v>
      </c>
      <c r="BG129" s="161">
        <f t="shared" si="6"/>
        <v>0</v>
      </c>
      <c r="BH129" s="161">
        <f t="shared" si="7"/>
        <v>0</v>
      </c>
      <c r="BI129" s="161">
        <f t="shared" si="8"/>
        <v>0</v>
      </c>
      <c r="BJ129" s="17" t="s">
        <v>83</v>
      </c>
      <c r="BK129" s="161">
        <f t="shared" si="9"/>
        <v>0</v>
      </c>
      <c r="BL129" s="17" t="s">
        <v>161</v>
      </c>
      <c r="BM129" s="160" t="s">
        <v>232</v>
      </c>
    </row>
    <row r="130" spans="1:65" s="2" customFormat="1" ht="24.2" customHeight="1">
      <c r="A130" s="32"/>
      <c r="B130" s="148"/>
      <c r="C130" s="149" t="s">
        <v>193</v>
      </c>
      <c r="D130" s="149" t="s">
        <v>156</v>
      </c>
      <c r="E130" s="150" t="s">
        <v>543</v>
      </c>
      <c r="F130" s="151" t="s">
        <v>544</v>
      </c>
      <c r="G130" s="152" t="s">
        <v>479</v>
      </c>
      <c r="H130" s="153">
        <v>9</v>
      </c>
      <c r="I130" s="154"/>
      <c r="J130" s="155">
        <f t="shared" si="0"/>
        <v>0</v>
      </c>
      <c r="K130" s="151" t="s">
        <v>227</v>
      </c>
      <c r="L130" s="33"/>
      <c r="M130" s="156" t="s">
        <v>1</v>
      </c>
      <c r="N130" s="157" t="s">
        <v>40</v>
      </c>
      <c r="O130" s="58"/>
      <c r="P130" s="158">
        <f t="shared" si="1"/>
        <v>0</v>
      </c>
      <c r="Q130" s="158">
        <v>0</v>
      </c>
      <c r="R130" s="158">
        <f t="shared" si="2"/>
        <v>0</v>
      </c>
      <c r="S130" s="158">
        <v>0</v>
      </c>
      <c r="T130" s="159">
        <f t="shared" si="3"/>
        <v>0</v>
      </c>
      <c r="U130" s="32"/>
      <c r="V130" s="32"/>
      <c r="W130" s="32"/>
      <c r="X130" s="32"/>
      <c r="Y130" s="32"/>
      <c r="Z130" s="32"/>
      <c r="AA130" s="32"/>
      <c r="AB130" s="32"/>
      <c r="AC130" s="32"/>
      <c r="AD130" s="32"/>
      <c r="AE130" s="32"/>
      <c r="AR130" s="160" t="s">
        <v>161</v>
      </c>
      <c r="AT130" s="160" t="s">
        <v>156</v>
      </c>
      <c r="AU130" s="160" t="s">
        <v>83</v>
      </c>
      <c r="AY130" s="17" t="s">
        <v>153</v>
      </c>
      <c r="BE130" s="161">
        <f t="shared" si="4"/>
        <v>0</v>
      </c>
      <c r="BF130" s="161">
        <f t="shared" si="5"/>
        <v>0</v>
      </c>
      <c r="BG130" s="161">
        <f t="shared" si="6"/>
        <v>0</v>
      </c>
      <c r="BH130" s="161">
        <f t="shared" si="7"/>
        <v>0</v>
      </c>
      <c r="BI130" s="161">
        <f t="shared" si="8"/>
        <v>0</v>
      </c>
      <c r="BJ130" s="17" t="s">
        <v>83</v>
      </c>
      <c r="BK130" s="161">
        <f t="shared" si="9"/>
        <v>0</v>
      </c>
      <c r="BL130" s="17" t="s">
        <v>161</v>
      </c>
      <c r="BM130" s="160" t="s">
        <v>244</v>
      </c>
    </row>
    <row r="131" spans="1:65" s="2" customFormat="1" ht="24.2" customHeight="1">
      <c r="A131" s="32"/>
      <c r="B131" s="148"/>
      <c r="C131" s="149" t="s">
        <v>174</v>
      </c>
      <c r="D131" s="149" t="s">
        <v>156</v>
      </c>
      <c r="E131" s="150" t="s">
        <v>545</v>
      </c>
      <c r="F131" s="151" t="s">
        <v>546</v>
      </c>
      <c r="G131" s="152" t="s">
        <v>479</v>
      </c>
      <c r="H131" s="153">
        <v>6</v>
      </c>
      <c r="I131" s="154"/>
      <c r="J131" s="155">
        <f t="shared" si="0"/>
        <v>0</v>
      </c>
      <c r="K131" s="151" t="s">
        <v>227</v>
      </c>
      <c r="L131" s="33"/>
      <c r="M131" s="156" t="s">
        <v>1</v>
      </c>
      <c r="N131" s="157" t="s">
        <v>40</v>
      </c>
      <c r="O131" s="58"/>
      <c r="P131" s="158">
        <f t="shared" si="1"/>
        <v>0</v>
      </c>
      <c r="Q131" s="158">
        <v>0</v>
      </c>
      <c r="R131" s="158">
        <f t="shared" si="2"/>
        <v>0</v>
      </c>
      <c r="S131" s="158">
        <v>0</v>
      </c>
      <c r="T131" s="159">
        <f t="shared" si="3"/>
        <v>0</v>
      </c>
      <c r="U131" s="32"/>
      <c r="V131" s="32"/>
      <c r="W131" s="32"/>
      <c r="X131" s="32"/>
      <c r="Y131" s="32"/>
      <c r="Z131" s="32"/>
      <c r="AA131" s="32"/>
      <c r="AB131" s="32"/>
      <c r="AC131" s="32"/>
      <c r="AD131" s="32"/>
      <c r="AE131" s="32"/>
      <c r="AR131" s="160" t="s">
        <v>161</v>
      </c>
      <c r="AT131" s="160" t="s">
        <v>156</v>
      </c>
      <c r="AU131" s="160" t="s">
        <v>83</v>
      </c>
      <c r="AY131" s="17" t="s">
        <v>153</v>
      </c>
      <c r="BE131" s="161">
        <f t="shared" si="4"/>
        <v>0</v>
      </c>
      <c r="BF131" s="161">
        <f t="shared" si="5"/>
        <v>0</v>
      </c>
      <c r="BG131" s="161">
        <f t="shared" si="6"/>
        <v>0</v>
      </c>
      <c r="BH131" s="161">
        <f t="shared" si="7"/>
        <v>0</v>
      </c>
      <c r="BI131" s="161">
        <f t="shared" si="8"/>
        <v>0</v>
      </c>
      <c r="BJ131" s="17" t="s">
        <v>83</v>
      </c>
      <c r="BK131" s="161">
        <f t="shared" si="9"/>
        <v>0</v>
      </c>
      <c r="BL131" s="17" t="s">
        <v>161</v>
      </c>
      <c r="BM131" s="160" t="s">
        <v>253</v>
      </c>
    </row>
    <row r="132" spans="1:65" s="2" customFormat="1" ht="16.5" customHeight="1">
      <c r="A132" s="32"/>
      <c r="B132" s="148"/>
      <c r="C132" s="149" t="s">
        <v>203</v>
      </c>
      <c r="D132" s="149" t="s">
        <v>156</v>
      </c>
      <c r="E132" s="150" t="s">
        <v>547</v>
      </c>
      <c r="F132" s="151" t="s">
        <v>523</v>
      </c>
      <c r="G132" s="152" t="s">
        <v>479</v>
      </c>
      <c r="H132" s="153">
        <v>1</v>
      </c>
      <c r="I132" s="154"/>
      <c r="J132" s="155">
        <f t="shared" si="0"/>
        <v>0</v>
      </c>
      <c r="K132" s="151" t="s">
        <v>227</v>
      </c>
      <c r="L132" s="33"/>
      <c r="M132" s="156" t="s">
        <v>1</v>
      </c>
      <c r="N132" s="157" t="s">
        <v>40</v>
      </c>
      <c r="O132" s="58"/>
      <c r="P132" s="158">
        <f t="shared" si="1"/>
        <v>0</v>
      </c>
      <c r="Q132" s="158">
        <v>0</v>
      </c>
      <c r="R132" s="158">
        <f t="shared" si="2"/>
        <v>0</v>
      </c>
      <c r="S132" s="158">
        <v>0</v>
      </c>
      <c r="T132" s="159">
        <f t="shared" si="3"/>
        <v>0</v>
      </c>
      <c r="U132" s="32"/>
      <c r="V132" s="32"/>
      <c r="W132" s="32"/>
      <c r="X132" s="32"/>
      <c r="Y132" s="32"/>
      <c r="Z132" s="32"/>
      <c r="AA132" s="32"/>
      <c r="AB132" s="32"/>
      <c r="AC132" s="32"/>
      <c r="AD132" s="32"/>
      <c r="AE132" s="32"/>
      <c r="AR132" s="160" t="s">
        <v>161</v>
      </c>
      <c r="AT132" s="160" t="s">
        <v>156</v>
      </c>
      <c r="AU132" s="160" t="s">
        <v>83</v>
      </c>
      <c r="AY132" s="17" t="s">
        <v>153</v>
      </c>
      <c r="BE132" s="161">
        <f t="shared" si="4"/>
        <v>0</v>
      </c>
      <c r="BF132" s="161">
        <f t="shared" si="5"/>
        <v>0</v>
      </c>
      <c r="BG132" s="161">
        <f t="shared" si="6"/>
        <v>0</v>
      </c>
      <c r="BH132" s="161">
        <f t="shared" si="7"/>
        <v>0</v>
      </c>
      <c r="BI132" s="161">
        <f t="shared" si="8"/>
        <v>0</v>
      </c>
      <c r="BJ132" s="17" t="s">
        <v>83</v>
      </c>
      <c r="BK132" s="161">
        <f t="shared" si="9"/>
        <v>0</v>
      </c>
      <c r="BL132" s="17" t="s">
        <v>161</v>
      </c>
      <c r="BM132" s="160" t="s">
        <v>264</v>
      </c>
    </row>
    <row r="133" spans="1:65" s="2" customFormat="1" ht="16.5" customHeight="1">
      <c r="A133" s="32"/>
      <c r="B133" s="148"/>
      <c r="C133" s="149" t="s">
        <v>211</v>
      </c>
      <c r="D133" s="149" t="s">
        <v>156</v>
      </c>
      <c r="E133" s="150" t="s">
        <v>548</v>
      </c>
      <c r="F133" s="151" t="s">
        <v>525</v>
      </c>
      <c r="G133" s="152" t="s">
        <v>479</v>
      </c>
      <c r="H133" s="153">
        <v>1</v>
      </c>
      <c r="I133" s="154"/>
      <c r="J133" s="155">
        <f t="shared" si="0"/>
        <v>0</v>
      </c>
      <c r="K133" s="151" t="s">
        <v>227</v>
      </c>
      <c r="L133" s="33"/>
      <c r="M133" s="201" t="s">
        <v>1</v>
      </c>
      <c r="N133" s="202" t="s">
        <v>40</v>
      </c>
      <c r="O133" s="203"/>
      <c r="P133" s="204">
        <f t="shared" si="1"/>
        <v>0</v>
      </c>
      <c r="Q133" s="204">
        <v>0</v>
      </c>
      <c r="R133" s="204">
        <f t="shared" si="2"/>
        <v>0</v>
      </c>
      <c r="S133" s="204">
        <v>0</v>
      </c>
      <c r="T133" s="205">
        <f t="shared" si="3"/>
        <v>0</v>
      </c>
      <c r="U133" s="32"/>
      <c r="V133" s="32"/>
      <c r="W133" s="32"/>
      <c r="X133" s="32"/>
      <c r="Y133" s="32"/>
      <c r="Z133" s="32"/>
      <c r="AA133" s="32"/>
      <c r="AB133" s="32"/>
      <c r="AC133" s="32"/>
      <c r="AD133" s="32"/>
      <c r="AE133" s="32"/>
      <c r="AR133" s="160" t="s">
        <v>161</v>
      </c>
      <c r="AT133" s="160" t="s">
        <v>156</v>
      </c>
      <c r="AU133" s="160" t="s">
        <v>83</v>
      </c>
      <c r="AY133" s="17" t="s">
        <v>153</v>
      </c>
      <c r="BE133" s="161">
        <f t="shared" si="4"/>
        <v>0</v>
      </c>
      <c r="BF133" s="161">
        <f t="shared" si="5"/>
        <v>0</v>
      </c>
      <c r="BG133" s="161">
        <f t="shared" si="6"/>
        <v>0</v>
      </c>
      <c r="BH133" s="161">
        <f t="shared" si="7"/>
        <v>0</v>
      </c>
      <c r="BI133" s="161">
        <f t="shared" si="8"/>
        <v>0</v>
      </c>
      <c r="BJ133" s="17" t="s">
        <v>83</v>
      </c>
      <c r="BK133" s="161">
        <f t="shared" si="9"/>
        <v>0</v>
      </c>
      <c r="BL133" s="17" t="s">
        <v>161</v>
      </c>
      <c r="BM133" s="160" t="s">
        <v>276</v>
      </c>
    </row>
    <row r="134" spans="1:31" s="2" customFormat="1" ht="6.95" customHeight="1">
      <c r="A134" s="32"/>
      <c r="B134" s="47"/>
      <c r="C134" s="48"/>
      <c r="D134" s="48"/>
      <c r="E134" s="48"/>
      <c r="F134" s="48"/>
      <c r="G134" s="48"/>
      <c r="H134" s="48"/>
      <c r="I134" s="48"/>
      <c r="J134" s="48"/>
      <c r="K134" s="48"/>
      <c r="L134" s="33"/>
      <c r="M134" s="32"/>
      <c r="O134" s="32"/>
      <c r="P134" s="32"/>
      <c r="Q134" s="32"/>
      <c r="R134" s="32"/>
      <c r="S134" s="32"/>
      <c r="T134" s="32"/>
      <c r="U134" s="32"/>
      <c r="V134" s="32"/>
      <c r="W134" s="32"/>
      <c r="X134" s="32"/>
      <c r="Y134" s="32"/>
      <c r="Z134" s="32"/>
      <c r="AA134" s="32"/>
      <c r="AB134" s="32"/>
      <c r="AC134" s="32"/>
      <c r="AD134" s="32"/>
      <c r="AE134" s="32"/>
    </row>
  </sheetData>
  <autoFilter ref="C120:K133"/>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3"/>
  <sheetViews>
    <sheetView showGridLines="0" workbookViewId="0" topLeftCell="A1">
      <selection activeCell="D2" sqref="D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9" t="s">
        <v>5</v>
      </c>
      <c r="M2" s="225"/>
      <c r="N2" s="225"/>
      <c r="O2" s="225"/>
      <c r="P2" s="225"/>
      <c r="Q2" s="225"/>
      <c r="R2" s="225"/>
      <c r="S2" s="225"/>
      <c r="T2" s="225"/>
      <c r="U2" s="225"/>
      <c r="V2" s="225"/>
      <c r="AT2" s="17" t="s">
        <v>101</v>
      </c>
    </row>
    <row r="3" spans="2:46" s="1" customFormat="1" ht="6.95" customHeight="1">
      <c r="B3" s="18"/>
      <c r="C3" s="19"/>
      <c r="D3" s="19"/>
      <c r="E3" s="19"/>
      <c r="F3" s="19"/>
      <c r="G3" s="19"/>
      <c r="H3" s="19"/>
      <c r="I3" s="19"/>
      <c r="J3" s="19"/>
      <c r="K3" s="19"/>
      <c r="L3" s="20"/>
      <c r="AT3" s="17" t="s">
        <v>85</v>
      </c>
    </row>
    <row r="4" spans="2:46" s="1" customFormat="1" ht="24.95" customHeight="1">
      <c r="B4" s="20"/>
      <c r="D4" s="21" t="s">
        <v>116</v>
      </c>
      <c r="L4" s="20"/>
      <c r="M4" s="98" t="s">
        <v>10</v>
      </c>
      <c r="AT4" s="17" t="s">
        <v>3</v>
      </c>
    </row>
    <row r="5" spans="2:12" s="1" customFormat="1" ht="6.95" customHeight="1">
      <c r="B5" s="20"/>
      <c r="L5" s="20"/>
    </row>
    <row r="6" spans="2:12" s="1" customFormat="1" ht="12" customHeight="1">
      <c r="B6" s="20"/>
      <c r="D6" s="27" t="s">
        <v>16</v>
      </c>
      <c r="L6" s="20"/>
    </row>
    <row r="7" spans="2:12" s="1" customFormat="1" ht="16.5" customHeight="1">
      <c r="B7" s="20"/>
      <c r="E7" s="253" t="str">
        <f>'Rekapitulace stavby'!K6</f>
        <v>Rekonstrukce a přemístění oddělení rehabilitace Bohumínské městské nemocnice a.s</v>
      </c>
      <c r="F7" s="254"/>
      <c r="G7" s="254"/>
      <c r="H7" s="254"/>
      <c r="L7" s="20"/>
    </row>
    <row r="8" spans="2:12" s="1" customFormat="1" ht="12" customHeight="1">
      <c r="B8" s="20"/>
      <c r="D8" s="27" t="s">
        <v>117</v>
      </c>
      <c r="L8" s="20"/>
    </row>
    <row r="9" spans="1:31" s="2" customFormat="1" ht="16.5" customHeight="1">
      <c r="A9" s="32"/>
      <c r="B9" s="33"/>
      <c r="C9" s="32"/>
      <c r="D9" s="32"/>
      <c r="E9" s="253" t="s">
        <v>512</v>
      </c>
      <c r="F9" s="252"/>
      <c r="G9" s="252"/>
      <c r="H9" s="252"/>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513</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c r="A11" s="32"/>
      <c r="B11" s="33"/>
      <c r="C11" s="32"/>
      <c r="D11" s="32"/>
      <c r="E11" s="214" t="s">
        <v>549</v>
      </c>
      <c r="F11" s="252"/>
      <c r="G11" s="252"/>
      <c r="H11" s="252"/>
      <c r="I11" s="32"/>
      <c r="J11" s="32"/>
      <c r="K11" s="32"/>
      <c r="L11" s="42"/>
      <c r="S11" s="32"/>
      <c r="T11" s="32"/>
      <c r="U11" s="32"/>
      <c r="V11" s="32"/>
      <c r="W11" s="32"/>
      <c r="X11" s="32"/>
      <c r="Y11" s="32"/>
      <c r="Z11" s="32"/>
      <c r="AA11" s="32"/>
      <c r="AB11" s="32"/>
      <c r="AC11" s="32"/>
      <c r="AD11" s="32"/>
      <c r="AE11" s="32"/>
    </row>
    <row r="12" spans="1:31" s="2" customFormat="1" ht="12">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20</v>
      </c>
      <c r="E14" s="32"/>
      <c r="F14" s="25" t="s">
        <v>21</v>
      </c>
      <c r="G14" s="32"/>
      <c r="H14" s="32"/>
      <c r="I14" s="27" t="s">
        <v>22</v>
      </c>
      <c r="J14" s="55" t="str">
        <f>'Rekapitulace stavby'!AN8</f>
        <v>14. 10. 2023</v>
      </c>
      <c r="K14" s="32"/>
      <c r="L14" s="42"/>
      <c r="S14" s="32"/>
      <c r="T14" s="32"/>
      <c r="U14" s="32"/>
      <c r="V14" s="32"/>
      <c r="W14" s="32"/>
      <c r="X14" s="32"/>
      <c r="Y14" s="32"/>
      <c r="Z14" s="32"/>
      <c r="AA14" s="32"/>
      <c r="AB14" s="32"/>
      <c r="AC14" s="32"/>
      <c r="AD14" s="32"/>
      <c r="AE14" s="32"/>
    </row>
    <row r="15" spans="1:31"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24</v>
      </c>
      <c r="E16" s="32"/>
      <c r="F16" s="32"/>
      <c r="G16" s="32"/>
      <c r="H16" s="32"/>
      <c r="I16" s="27" t="s">
        <v>25</v>
      </c>
      <c r="J16" s="25" t="str">
        <f>IF('Rekapitulace stavby'!AN10="","",'Rekapitulace stavby'!AN10)</f>
        <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tr">
        <f>IF('Rekapitulace stavby'!E11="","",'Rekapitulace stavby'!E11)</f>
        <v>Město Bohumín</v>
      </c>
      <c r="F17" s="32"/>
      <c r="G17" s="32"/>
      <c r="H17" s="32"/>
      <c r="I17" s="27" t="s">
        <v>27</v>
      </c>
      <c r="J17" s="25" t="str">
        <f>IF('Rekapitulace stavby'!AN11="","",'Rekapitulace stavby'!AN11)</f>
        <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55" t="str">
        <f>'Rekapitulace stavby'!E14</f>
        <v>Vyplň údaj</v>
      </c>
      <c r="F20" s="224"/>
      <c r="G20" s="224"/>
      <c r="H20" s="224"/>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tr">
        <f>IF('Rekapitulace stavby'!AN16="","",'Rekapitulace stavby'!AN16)</f>
        <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tr">
        <f>IF('Rekapitulace stavby'!E17="","",'Rekapitulace stavby'!E17)</f>
        <v>CHVÁLEK ATELIÉR s.r.o.</v>
      </c>
      <c r="F23" s="32"/>
      <c r="G23" s="32"/>
      <c r="H23" s="32"/>
      <c r="I23" s="27" t="s">
        <v>27</v>
      </c>
      <c r="J23" s="25" t="str">
        <f>IF('Rekapitulace stavby'!AN17="","",'Rekapitulace stavby'!AN17)</f>
        <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33</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34</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286.5" customHeight="1">
      <c r="A29" s="99"/>
      <c r="B29" s="100"/>
      <c r="C29" s="99"/>
      <c r="D29" s="99"/>
      <c r="E29" s="229" t="s">
        <v>515</v>
      </c>
      <c r="F29" s="229"/>
      <c r="G29" s="229"/>
      <c r="H29" s="229"/>
      <c r="I29" s="99"/>
      <c r="J29" s="99"/>
      <c r="K29" s="99"/>
      <c r="L29" s="101"/>
      <c r="S29" s="99"/>
      <c r="T29" s="99"/>
      <c r="U29" s="99"/>
      <c r="V29" s="99"/>
      <c r="W29" s="99"/>
      <c r="X29" s="99"/>
      <c r="Y29" s="99"/>
      <c r="Z29" s="99"/>
      <c r="AA29" s="99"/>
      <c r="AB29" s="99"/>
      <c r="AC29" s="99"/>
      <c r="AD29" s="99"/>
      <c r="AE29" s="99"/>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2" t="s">
        <v>35</v>
      </c>
      <c r="E32" s="32"/>
      <c r="F32" s="32"/>
      <c r="G32" s="32"/>
      <c r="H32" s="32"/>
      <c r="I32" s="32"/>
      <c r="J32" s="71">
        <f>ROUND(J121,2)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37</v>
      </c>
      <c r="G34" s="32"/>
      <c r="H34" s="32"/>
      <c r="I34" s="36" t="s">
        <v>36</v>
      </c>
      <c r="J34" s="36" t="s">
        <v>38</v>
      </c>
      <c r="K34" s="32"/>
      <c r="L34" s="42"/>
      <c r="S34" s="32"/>
      <c r="T34" s="32"/>
      <c r="U34" s="32"/>
      <c r="V34" s="32"/>
      <c r="W34" s="32"/>
      <c r="X34" s="32"/>
      <c r="Y34" s="32"/>
      <c r="Z34" s="32"/>
      <c r="AA34" s="32"/>
      <c r="AB34" s="32"/>
      <c r="AC34" s="32"/>
      <c r="AD34" s="32"/>
      <c r="AE34" s="32"/>
    </row>
    <row r="35" spans="1:31" s="2" customFormat="1" ht="14.45" customHeight="1">
      <c r="A35" s="32"/>
      <c r="B35" s="33"/>
      <c r="C35" s="32"/>
      <c r="D35" s="103" t="s">
        <v>39</v>
      </c>
      <c r="E35" s="27" t="s">
        <v>40</v>
      </c>
      <c r="F35" s="104">
        <f>ROUND((SUM(BE121:BE132)),2)</f>
        <v>0</v>
      </c>
      <c r="G35" s="32"/>
      <c r="H35" s="32"/>
      <c r="I35" s="105">
        <v>0.21</v>
      </c>
      <c r="J35" s="104">
        <f>ROUND(((SUM(BE121:BE132))*I35),2)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41</v>
      </c>
      <c r="F36" s="104">
        <f>ROUND((SUM(BF121:BF132)),2)</f>
        <v>0</v>
      </c>
      <c r="G36" s="32"/>
      <c r="H36" s="32"/>
      <c r="I36" s="105">
        <v>0.15</v>
      </c>
      <c r="J36" s="104">
        <f>ROUND(((SUM(BF121:BF132))*I36),2)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42</v>
      </c>
      <c r="F37" s="104">
        <f>ROUND((SUM(BG121:BG132)),2)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43</v>
      </c>
      <c r="F38" s="104">
        <f>ROUND((SUM(BH121:BH132)),2)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44</v>
      </c>
      <c r="F39" s="104">
        <f>ROUND((SUM(BI121:BI132)),2)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6"/>
      <c r="D41" s="107" t="s">
        <v>45</v>
      </c>
      <c r="E41" s="60"/>
      <c r="F41" s="60"/>
      <c r="G41" s="108" t="s">
        <v>46</v>
      </c>
      <c r="H41" s="109" t="s">
        <v>47</v>
      </c>
      <c r="I41" s="60"/>
      <c r="J41" s="110">
        <f>SUM(J32:J39)</f>
        <v>0</v>
      </c>
      <c r="K41" s="111"/>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48</v>
      </c>
      <c r="E50" s="44"/>
      <c r="F50" s="44"/>
      <c r="G50" s="43" t="s">
        <v>49</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119</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3" t="str">
        <f>E7</f>
        <v>Rekonstrukce a přemístění oddělení rehabilitace Bohumínské městské nemocnice a.s</v>
      </c>
      <c r="F85" s="254"/>
      <c r="G85" s="254"/>
      <c r="H85" s="254"/>
      <c r="I85" s="32"/>
      <c r="J85" s="32"/>
      <c r="K85" s="32"/>
      <c r="L85" s="42"/>
      <c r="S85" s="32"/>
      <c r="T85" s="32"/>
      <c r="U85" s="32"/>
      <c r="V85" s="32"/>
      <c r="W85" s="32"/>
      <c r="X85" s="32"/>
      <c r="Y85" s="32"/>
      <c r="Z85" s="32"/>
      <c r="AA85" s="32"/>
      <c r="AB85" s="32"/>
      <c r="AC85" s="32"/>
      <c r="AD85" s="32"/>
      <c r="AE85" s="32"/>
    </row>
    <row r="86" spans="2:12" s="1" customFormat="1" ht="12" customHeight="1">
      <c r="B86" s="20"/>
      <c r="C86" s="27" t="s">
        <v>117</v>
      </c>
      <c r="L86" s="20"/>
    </row>
    <row r="87" spans="1:31" s="2" customFormat="1" ht="16.5" customHeight="1">
      <c r="A87" s="32"/>
      <c r="B87" s="33"/>
      <c r="C87" s="32"/>
      <c r="D87" s="32"/>
      <c r="E87" s="253" t="s">
        <v>512</v>
      </c>
      <c r="F87" s="252"/>
      <c r="G87" s="252"/>
      <c r="H87" s="252"/>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513</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c r="A89" s="32"/>
      <c r="B89" s="33"/>
      <c r="C89" s="32"/>
      <c r="D89" s="32"/>
      <c r="E89" s="214" t="str">
        <f>E11</f>
        <v>C - Instalační materiál</v>
      </c>
      <c r="F89" s="252"/>
      <c r="G89" s="252"/>
      <c r="H89" s="252"/>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 xml:space="preserve"> </v>
      </c>
      <c r="G91" s="32"/>
      <c r="H91" s="32"/>
      <c r="I91" s="27" t="s">
        <v>22</v>
      </c>
      <c r="J91" s="55" t="str">
        <f>IF(J14="","",J14)</f>
        <v>14. 10. 2023</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25.7" customHeight="1">
      <c r="A93" s="32"/>
      <c r="B93" s="33"/>
      <c r="C93" s="27" t="s">
        <v>24</v>
      </c>
      <c r="D93" s="32"/>
      <c r="E93" s="32"/>
      <c r="F93" s="25" t="str">
        <f>E17</f>
        <v>Město Bohumín</v>
      </c>
      <c r="G93" s="32"/>
      <c r="H93" s="32"/>
      <c r="I93" s="27" t="s">
        <v>30</v>
      </c>
      <c r="J93" s="30" t="str">
        <f>E23</f>
        <v>CHVÁLEK ATELIÉR s.r.o.</v>
      </c>
      <c r="K93" s="32"/>
      <c r="L93" s="42"/>
      <c r="S93" s="32"/>
      <c r="T93" s="32"/>
      <c r="U93" s="32"/>
      <c r="V93" s="32"/>
      <c r="W93" s="32"/>
      <c r="X93" s="32"/>
      <c r="Y93" s="32"/>
      <c r="Z93" s="32"/>
      <c r="AA93" s="32"/>
      <c r="AB93" s="32"/>
      <c r="AC93" s="32"/>
      <c r="AD93" s="32"/>
      <c r="AE93" s="32"/>
    </row>
    <row r="94" spans="1:31" s="2" customFormat="1" ht="15.2" customHeight="1">
      <c r="A94" s="32"/>
      <c r="B94" s="33"/>
      <c r="C94" s="27" t="s">
        <v>28</v>
      </c>
      <c r="D94" s="32"/>
      <c r="E94" s="32"/>
      <c r="F94" s="25" t="str">
        <f>IF(E20="","",E20)</f>
        <v>Vyplň údaj</v>
      </c>
      <c r="G94" s="32"/>
      <c r="H94" s="32"/>
      <c r="I94" s="27" t="s">
        <v>33</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4" t="s">
        <v>120</v>
      </c>
      <c r="D96" s="106"/>
      <c r="E96" s="106"/>
      <c r="F96" s="106"/>
      <c r="G96" s="106"/>
      <c r="H96" s="106"/>
      <c r="I96" s="106"/>
      <c r="J96" s="115" t="s">
        <v>121</v>
      </c>
      <c r="K96" s="106"/>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6" t="s">
        <v>122</v>
      </c>
      <c r="D98" s="32"/>
      <c r="E98" s="32"/>
      <c r="F98" s="32"/>
      <c r="G98" s="32"/>
      <c r="H98" s="32"/>
      <c r="I98" s="32"/>
      <c r="J98" s="71">
        <f>J121</f>
        <v>0</v>
      </c>
      <c r="K98" s="32"/>
      <c r="L98" s="42"/>
      <c r="S98" s="32"/>
      <c r="T98" s="32"/>
      <c r="U98" s="32"/>
      <c r="V98" s="32"/>
      <c r="W98" s="32"/>
      <c r="X98" s="32"/>
      <c r="Y98" s="32"/>
      <c r="Z98" s="32"/>
      <c r="AA98" s="32"/>
      <c r="AB98" s="32"/>
      <c r="AC98" s="32"/>
      <c r="AD98" s="32"/>
      <c r="AE98" s="32"/>
      <c r="AU98" s="17" t="s">
        <v>123</v>
      </c>
    </row>
    <row r="99" spans="2:12" s="9" customFormat="1" ht="24.95" customHeight="1">
      <c r="B99" s="117"/>
      <c r="D99" s="118" t="s">
        <v>550</v>
      </c>
      <c r="E99" s="119"/>
      <c r="F99" s="119"/>
      <c r="G99" s="119"/>
      <c r="H99" s="119"/>
      <c r="I99" s="119"/>
      <c r="J99" s="120">
        <f>J122</f>
        <v>0</v>
      </c>
      <c r="L99" s="117"/>
    </row>
    <row r="100" spans="1:31" s="2" customFormat="1" ht="21.75" customHeight="1">
      <c r="A100" s="32"/>
      <c r="B100" s="33"/>
      <c r="C100" s="32"/>
      <c r="D100" s="32"/>
      <c r="E100" s="32"/>
      <c r="F100" s="32"/>
      <c r="G100" s="32"/>
      <c r="H100" s="32"/>
      <c r="I100" s="32"/>
      <c r="J100" s="32"/>
      <c r="K100" s="32"/>
      <c r="L100" s="42"/>
      <c r="S100" s="32"/>
      <c r="T100" s="32"/>
      <c r="U100" s="32"/>
      <c r="V100" s="32"/>
      <c r="W100" s="32"/>
      <c r="X100" s="32"/>
      <c r="Y100" s="32"/>
      <c r="Z100" s="32"/>
      <c r="AA100" s="32"/>
      <c r="AB100" s="32"/>
      <c r="AC100" s="32"/>
      <c r="AD100" s="32"/>
      <c r="AE100" s="32"/>
    </row>
    <row r="101" spans="1:31" s="2" customFormat="1" ht="6.95" customHeight="1">
      <c r="A101" s="32"/>
      <c r="B101" s="47"/>
      <c r="C101" s="48"/>
      <c r="D101" s="48"/>
      <c r="E101" s="48"/>
      <c r="F101" s="48"/>
      <c r="G101" s="48"/>
      <c r="H101" s="48"/>
      <c r="I101" s="48"/>
      <c r="J101" s="48"/>
      <c r="K101" s="48"/>
      <c r="L101" s="42"/>
      <c r="S101" s="32"/>
      <c r="T101" s="32"/>
      <c r="U101" s="32"/>
      <c r="V101" s="32"/>
      <c r="W101" s="32"/>
      <c r="X101" s="32"/>
      <c r="Y101" s="32"/>
      <c r="Z101" s="32"/>
      <c r="AA101" s="32"/>
      <c r="AB101" s="32"/>
      <c r="AC101" s="32"/>
      <c r="AD101" s="32"/>
      <c r="AE101" s="32"/>
    </row>
    <row r="105" spans="1:31" s="2" customFormat="1" ht="6.95" customHeight="1">
      <c r="A105" s="32"/>
      <c r="B105" s="49"/>
      <c r="C105" s="50"/>
      <c r="D105" s="50"/>
      <c r="E105" s="50"/>
      <c r="F105" s="50"/>
      <c r="G105" s="50"/>
      <c r="H105" s="50"/>
      <c r="I105" s="50"/>
      <c r="J105" s="50"/>
      <c r="K105" s="50"/>
      <c r="L105" s="42"/>
      <c r="S105" s="32"/>
      <c r="T105" s="32"/>
      <c r="U105" s="32"/>
      <c r="V105" s="32"/>
      <c r="W105" s="32"/>
      <c r="X105" s="32"/>
      <c r="Y105" s="32"/>
      <c r="Z105" s="32"/>
      <c r="AA105" s="32"/>
      <c r="AB105" s="32"/>
      <c r="AC105" s="32"/>
      <c r="AD105" s="32"/>
      <c r="AE105" s="32"/>
    </row>
    <row r="106" spans="1:31" s="2" customFormat="1" ht="24.95" customHeight="1">
      <c r="A106" s="32"/>
      <c r="B106" s="33"/>
      <c r="C106" s="21" t="s">
        <v>138</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16</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53" t="str">
        <f>E7</f>
        <v>Rekonstrukce a přemístění oddělení rehabilitace Bohumínské městské nemocnice a.s</v>
      </c>
      <c r="F109" s="254"/>
      <c r="G109" s="254"/>
      <c r="H109" s="254"/>
      <c r="I109" s="32"/>
      <c r="J109" s="32"/>
      <c r="K109" s="32"/>
      <c r="L109" s="42"/>
      <c r="S109" s="32"/>
      <c r="T109" s="32"/>
      <c r="U109" s="32"/>
      <c r="V109" s="32"/>
      <c r="W109" s="32"/>
      <c r="X109" s="32"/>
      <c r="Y109" s="32"/>
      <c r="Z109" s="32"/>
      <c r="AA109" s="32"/>
      <c r="AB109" s="32"/>
      <c r="AC109" s="32"/>
      <c r="AD109" s="32"/>
      <c r="AE109" s="32"/>
    </row>
    <row r="110" spans="2:12" s="1" customFormat="1" ht="12" customHeight="1">
      <c r="B110" s="20"/>
      <c r="C110" s="27" t="s">
        <v>117</v>
      </c>
      <c r="L110" s="20"/>
    </row>
    <row r="111" spans="1:31" s="2" customFormat="1" ht="16.5" customHeight="1">
      <c r="A111" s="32"/>
      <c r="B111" s="33"/>
      <c r="C111" s="32"/>
      <c r="D111" s="32"/>
      <c r="E111" s="253" t="s">
        <v>512</v>
      </c>
      <c r="F111" s="252"/>
      <c r="G111" s="252"/>
      <c r="H111" s="252"/>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513</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14" t="str">
        <f>E11</f>
        <v>C - Instalační materiál</v>
      </c>
      <c r="F113" s="252"/>
      <c r="G113" s="252"/>
      <c r="H113" s="252"/>
      <c r="I113" s="32"/>
      <c r="J113" s="32"/>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20</v>
      </c>
      <c r="D115" s="32"/>
      <c r="E115" s="32"/>
      <c r="F115" s="25" t="str">
        <f>F14</f>
        <v xml:space="preserve"> </v>
      </c>
      <c r="G115" s="32"/>
      <c r="H115" s="32"/>
      <c r="I115" s="27" t="s">
        <v>22</v>
      </c>
      <c r="J115" s="55" t="str">
        <f>IF(J14="","",J14)</f>
        <v>14. 10. 2023</v>
      </c>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25.7" customHeight="1">
      <c r="A117" s="32"/>
      <c r="B117" s="33"/>
      <c r="C117" s="27" t="s">
        <v>24</v>
      </c>
      <c r="D117" s="32"/>
      <c r="E117" s="32"/>
      <c r="F117" s="25" t="str">
        <f>E17</f>
        <v>Město Bohumín</v>
      </c>
      <c r="G117" s="32"/>
      <c r="H117" s="32"/>
      <c r="I117" s="27" t="s">
        <v>30</v>
      </c>
      <c r="J117" s="30" t="str">
        <f>E23</f>
        <v>CHVÁLEK ATELIÉR s.r.o.</v>
      </c>
      <c r="K117" s="32"/>
      <c r="L117" s="42"/>
      <c r="S117" s="32"/>
      <c r="T117" s="32"/>
      <c r="U117" s="32"/>
      <c r="V117" s="32"/>
      <c r="W117" s="32"/>
      <c r="X117" s="32"/>
      <c r="Y117" s="32"/>
      <c r="Z117" s="32"/>
      <c r="AA117" s="32"/>
      <c r="AB117" s="32"/>
      <c r="AC117" s="32"/>
      <c r="AD117" s="32"/>
      <c r="AE117" s="32"/>
    </row>
    <row r="118" spans="1:31" s="2" customFormat="1" ht="15.2" customHeight="1">
      <c r="A118" s="32"/>
      <c r="B118" s="33"/>
      <c r="C118" s="27" t="s">
        <v>28</v>
      </c>
      <c r="D118" s="32"/>
      <c r="E118" s="32"/>
      <c r="F118" s="25" t="str">
        <f>IF(E20="","",E20)</f>
        <v>Vyplň údaj</v>
      </c>
      <c r="G118" s="32"/>
      <c r="H118" s="32"/>
      <c r="I118" s="27" t="s">
        <v>33</v>
      </c>
      <c r="J118" s="30" t="str">
        <f>E26</f>
        <v xml:space="preserve"> </v>
      </c>
      <c r="K118" s="32"/>
      <c r="L118" s="42"/>
      <c r="S118" s="32"/>
      <c r="T118" s="32"/>
      <c r="U118" s="32"/>
      <c r="V118" s="32"/>
      <c r="W118" s="32"/>
      <c r="X118" s="32"/>
      <c r="Y118" s="32"/>
      <c r="Z118" s="32"/>
      <c r="AA118" s="32"/>
      <c r="AB118" s="32"/>
      <c r="AC118" s="32"/>
      <c r="AD118" s="32"/>
      <c r="AE118" s="32"/>
    </row>
    <row r="119" spans="1:31" s="2" customFormat="1" ht="10.3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11" customFormat="1" ht="29.25" customHeight="1">
      <c r="A120" s="125"/>
      <c r="B120" s="126"/>
      <c r="C120" s="127" t="s">
        <v>139</v>
      </c>
      <c r="D120" s="128" t="s">
        <v>60</v>
      </c>
      <c r="E120" s="128" t="s">
        <v>56</v>
      </c>
      <c r="F120" s="128" t="s">
        <v>57</v>
      </c>
      <c r="G120" s="128" t="s">
        <v>140</v>
      </c>
      <c r="H120" s="128" t="s">
        <v>141</v>
      </c>
      <c r="I120" s="128" t="s">
        <v>142</v>
      </c>
      <c r="J120" s="128" t="s">
        <v>121</v>
      </c>
      <c r="K120" s="129" t="s">
        <v>143</v>
      </c>
      <c r="L120" s="130"/>
      <c r="M120" s="62" t="s">
        <v>1</v>
      </c>
      <c r="N120" s="63" t="s">
        <v>39</v>
      </c>
      <c r="O120" s="63" t="s">
        <v>144</v>
      </c>
      <c r="P120" s="63" t="s">
        <v>145</v>
      </c>
      <c r="Q120" s="63" t="s">
        <v>146</v>
      </c>
      <c r="R120" s="63" t="s">
        <v>147</v>
      </c>
      <c r="S120" s="63" t="s">
        <v>148</v>
      </c>
      <c r="T120" s="64" t="s">
        <v>149</v>
      </c>
      <c r="U120" s="125"/>
      <c r="V120" s="125"/>
      <c r="W120" s="125"/>
      <c r="X120" s="125"/>
      <c r="Y120" s="125"/>
      <c r="Z120" s="125"/>
      <c r="AA120" s="125"/>
      <c r="AB120" s="125"/>
      <c r="AC120" s="125"/>
      <c r="AD120" s="125"/>
      <c r="AE120" s="125"/>
    </row>
    <row r="121" spans="1:63" s="2" customFormat="1" ht="22.9" customHeight="1">
      <c r="A121" s="32"/>
      <c r="B121" s="33"/>
      <c r="C121" s="69" t="s">
        <v>150</v>
      </c>
      <c r="D121" s="32"/>
      <c r="E121" s="32"/>
      <c r="F121" s="32"/>
      <c r="G121" s="32"/>
      <c r="H121" s="32"/>
      <c r="I121" s="32"/>
      <c r="J121" s="131">
        <f>BK121</f>
        <v>0</v>
      </c>
      <c r="K121" s="32"/>
      <c r="L121" s="33"/>
      <c r="M121" s="65"/>
      <c r="N121" s="56"/>
      <c r="O121" s="66"/>
      <c r="P121" s="132">
        <f>P122</f>
        <v>0</v>
      </c>
      <c r="Q121" s="66"/>
      <c r="R121" s="132">
        <f>R122</f>
        <v>0</v>
      </c>
      <c r="S121" s="66"/>
      <c r="T121" s="133">
        <f>T122</f>
        <v>0</v>
      </c>
      <c r="U121" s="32"/>
      <c r="V121" s="32"/>
      <c r="W121" s="32"/>
      <c r="X121" s="32"/>
      <c r="Y121" s="32"/>
      <c r="Z121" s="32"/>
      <c r="AA121" s="32"/>
      <c r="AB121" s="32"/>
      <c r="AC121" s="32"/>
      <c r="AD121" s="32"/>
      <c r="AE121" s="32"/>
      <c r="AT121" s="17" t="s">
        <v>74</v>
      </c>
      <c r="AU121" s="17" t="s">
        <v>123</v>
      </c>
      <c r="BK121" s="134">
        <f>BK122</f>
        <v>0</v>
      </c>
    </row>
    <row r="122" spans="2:63" s="12" customFormat="1" ht="25.9" customHeight="1">
      <c r="B122" s="135"/>
      <c r="D122" s="136" t="s">
        <v>74</v>
      </c>
      <c r="E122" s="137" t="s">
        <v>551</v>
      </c>
      <c r="F122" s="137" t="s">
        <v>100</v>
      </c>
      <c r="I122" s="138"/>
      <c r="J122" s="139">
        <f>BK122</f>
        <v>0</v>
      </c>
      <c r="L122" s="135"/>
      <c r="M122" s="140"/>
      <c r="N122" s="141"/>
      <c r="O122" s="141"/>
      <c r="P122" s="142">
        <f>SUM(P123:P132)</f>
        <v>0</v>
      </c>
      <c r="Q122" s="141"/>
      <c r="R122" s="142">
        <f>SUM(R123:R132)</f>
        <v>0</v>
      </c>
      <c r="S122" s="141"/>
      <c r="T122" s="143">
        <f>SUM(T123:T132)</f>
        <v>0</v>
      </c>
      <c r="AR122" s="136" t="s">
        <v>83</v>
      </c>
      <c r="AT122" s="144" t="s">
        <v>74</v>
      </c>
      <c r="AU122" s="144" t="s">
        <v>75</v>
      </c>
      <c r="AY122" s="136" t="s">
        <v>153</v>
      </c>
      <c r="BK122" s="145">
        <f>SUM(BK123:BK132)</f>
        <v>0</v>
      </c>
    </row>
    <row r="123" spans="1:65" s="2" customFormat="1" ht="24.2" customHeight="1">
      <c r="A123" s="32"/>
      <c r="B123" s="148"/>
      <c r="C123" s="149" t="s">
        <v>83</v>
      </c>
      <c r="D123" s="149" t="s">
        <v>156</v>
      </c>
      <c r="E123" s="150" t="s">
        <v>552</v>
      </c>
      <c r="F123" s="151" t="s">
        <v>553</v>
      </c>
      <c r="G123" s="152" t="s">
        <v>479</v>
      </c>
      <c r="H123" s="153">
        <v>25</v>
      </c>
      <c r="I123" s="154"/>
      <c r="J123" s="155">
        <f aca="true" t="shared" si="0" ref="J123:J132">ROUND(I123*H123,2)</f>
        <v>0</v>
      </c>
      <c r="K123" s="151" t="s">
        <v>227</v>
      </c>
      <c r="L123" s="33"/>
      <c r="M123" s="156" t="s">
        <v>1</v>
      </c>
      <c r="N123" s="157" t="s">
        <v>40</v>
      </c>
      <c r="O123" s="58"/>
      <c r="P123" s="158">
        <f aca="true" t="shared" si="1" ref="P123:P132">O123*H123</f>
        <v>0</v>
      </c>
      <c r="Q123" s="158">
        <v>0</v>
      </c>
      <c r="R123" s="158">
        <f aca="true" t="shared" si="2" ref="R123:R132">Q123*H123</f>
        <v>0</v>
      </c>
      <c r="S123" s="158">
        <v>0</v>
      </c>
      <c r="T123" s="159">
        <f aca="true" t="shared" si="3" ref="T123:T132">S123*H123</f>
        <v>0</v>
      </c>
      <c r="U123" s="32"/>
      <c r="V123" s="32"/>
      <c r="W123" s="32"/>
      <c r="X123" s="32"/>
      <c r="Y123" s="32"/>
      <c r="Z123" s="32"/>
      <c r="AA123" s="32"/>
      <c r="AB123" s="32"/>
      <c r="AC123" s="32"/>
      <c r="AD123" s="32"/>
      <c r="AE123" s="32"/>
      <c r="AR123" s="160" t="s">
        <v>161</v>
      </c>
      <c r="AT123" s="160" t="s">
        <v>156</v>
      </c>
      <c r="AU123" s="160" t="s">
        <v>83</v>
      </c>
      <c r="AY123" s="17" t="s">
        <v>153</v>
      </c>
      <c r="BE123" s="161">
        <f aca="true" t="shared" si="4" ref="BE123:BE132">IF(N123="základní",J123,0)</f>
        <v>0</v>
      </c>
      <c r="BF123" s="161">
        <f aca="true" t="shared" si="5" ref="BF123:BF132">IF(N123="snížená",J123,0)</f>
        <v>0</v>
      </c>
      <c r="BG123" s="161">
        <f aca="true" t="shared" si="6" ref="BG123:BG132">IF(N123="zákl. přenesená",J123,0)</f>
        <v>0</v>
      </c>
      <c r="BH123" s="161">
        <f aca="true" t="shared" si="7" ref="BH123:BH132">IF(N123="sníž. přenesená",J123,0)</f>
        <v>0</v>
      </c>
      <c r="BI123" s="161">
        <f aca="true" t="shared" si="8" ref="BI123:BI132">IF(N123="nulová",J123,0)</f>
        <v>0</v>
      </c>
      <c r="BJ123" s="17" t="s">
        <v>83</v>
      </c>
      <c r="BK123" s="161">
        <f aca="true" t="shared" si="9" ref="BK123:BK132">ROUND(I123*H123,2)</f>
        <v>0</v>
      </c>
      <c r="BL123" s="17" t="s">
        <v>161</v>
      </c>
      <c r="BM123" s="160" t="s">
        <v>85</v>
      </c>
    </row>
    <row r="124" spans="1:65" s="2" customFormat="1" ht="24.2" customHeight="1">
      <c r="A124" s="32"/>
      <c r="B124" s="148"/>
      <c r="C124" s="149" t="s">
        <v>85</v>
      </c>
      <c r="D124" s="149" t="s">
        <v>156</v>
      </c>
      <c r="E124" s="150" t="s">
        <v>554</v>
      </c>
      <c r="F124" s="151" t="s">
        <v>555</v>
      </c>
      <c r="G124" s="152" t="s">
        <v>479</v>
      </c>
      <c r="H124" s="153">
        <v>5</v>
      </c>
      <c r="I124" s="154"/>
      <c r="J124" s="155">
        <f t="shared" si="0"/>
        <v>0</v>
      </c>
      <c r="K124" s="151" t="s">
        <v>227</v>
      </c>
      <c r="L124" s="33"/>
      <c r="M124" s="156" t="s">
        <v>1</v>
      </c>
      <c r="N124" s="157" t="s">
        <v>40</v>
      </c>
      <c r="O124" s="58"/>
      <c r="P124" s="158">
        <f t="shared" si="1"/>
        <v>0</v>
      </c>
      <c r="Q124" s="158">
        <v>0</v>
      </c>
      <c r="R124" s="158">
        <f t="shared" si="2"/>
        <v>0</v>
      </c>
      <c r="S124" s="158">
        <v>0</v>
      </c>
      <c r="T124" s="159">
        <f t="shared" si="3"/>
        <v>0</v>
      </c>
      <c r="U124" s="32"/>
      <c r="V124" s="32"/>
      <c r="W124" s="32"/>
      <c r="X124" s="32"/>
      <c r="Y124" s="32"/>
      <c r="Z124" s="32"/>
      <c r="AA124" s="32"/>
      <c r="AB124" s="32"/>
      <c r="AC124" s="32"/>
      <c r="AD124" s="32"/>
      <c r="AE124" s="32"/>
      <c r="AR124" s="160" t="s">
        <v>161</v>
      </c>
      <c r="AT124" s="160" t="s">
        <v>156</v>
      </c>
      <c r="AU124" s="160" t="s">
        <v>83</v>
      </c>
      <c r="AY124" s="17" t="s">
        <v>153</v>
      </c>
      <c r="BE124" s="161">
        <f t="shared" si="4"/>
        <v>0</v>
      </c>
      <c r="BF124" s="161">
        <f t="shared" si="5"/>
        <v>0</v>
      </c>
      <c r="BG124" s="161">
        <f t="shared" si="6"/>
        <v>0</v>
      </c>
      <c r="BH124" s="161">
        <f t="shared" si="7"/>
        <v>0</v>
      </c>
      <c r="BI124" s="161">
        <f t="shared" si="8"/>
        <v>0</v>
      </c>
      <c r="BJ124" s="17" t="s">
        <v>83</v>
      </c>
      <c r="BK124" s="161">
        <f t="shared" si="9"/>
        <v>0</v>
      </c>
      <c r="BL124" s="17" t="s">
        <v>161</v>
      </c>
      <c r="BM124" s="160" t="s">
        <v>161</v>
      </c>
    </row>
    <row r="125" spans="1:65" s="2" customFormat="1" ht="24.2" customHeight="1">
      <c r="A125" s="32"/>
      <c r="B125" s="148"/>
      <c r="C125" s="149" t="s">
        <v>166</v>
      </c>
      <c r="D125" s="149" t="s">
        <v>156</v>
      </c>
      <c r="E125" s="150" t="s">
        <v>556</v>
      </c>
      <c r="F125" s="151" t="s">
        <v>557</v>
      </c>
      <c r="G125" s="152" t="s">
        <v>494</v>
      </c>
      <c r="H125" s="153">
        <v>30</v>
      </c>
      <c r="I125" s="154"/>
      <c r="J125" s="155">
        <f t="shared" si="0"/>
        <v>0</v>
      </c>
      <c r="K125" s="151" t="s">
        <v>227</v>
      </c>
      <c r="L125" s="33"/>
      <c r="M125" s="156" t="s">
        <v>1</v>
      </c>
      <c r="N125" s="157" t="s">
        <v>40</v>
      </c>
      <c r="O125" s="58"/>
      <c r="P125" s="158">
        <f t="shared" si="1"/>
        <v>0</v>
      </c>
      <c r="Q125" s="158">
        <v>0</v>
      </c>
      <c r="R125" s="158">
        <f t="shared" si="2"/>
        <v>0</v>
      </c>
      <c r="S125" s="158">
        <v>0</v>
      </c>
      <c r="T125" s="159">
        <f t="shared" si="3"/>
        <v>0</v>
      </c>
      <c r="U125" s="32"/>
      <c r="V125" s="32"/>
      <c r="W125" s="32"/>
      <c r="X125" s="32"/>
      <c r="Y125" s="32"/>
      <c r="Z125" s="32"/>
      <c r="AA125" s="32"/>
      <c r="AB125" s="32"/>
      <c r="AC125" s="32"/>
      <c r="AD125" s="32"/>
      <c r="AE125" s="32"/>
      <c r="AR125" s="160" t="s">
        <v>161</v>
      </c>
      <c r="AT125" s="160" t="s">
        <v>156</v>
      </c>
      <c r="AU125" s="160" t="s">
        <v>83</v>
      </c>
      <c r="AY125" s="17" t="s">
        <v>153</v>
      </c>
      <c r="BE125" s="161">
        <f t="shared" si="4"/>
        <v>0</v>
      </c>
      <c r="BF125" s="161">
        <f t="shared" si="5"/>
        <v>0</v>
      </c>
      <c r="BG125" s="161">
        <f t="shared" si="6"/>
        <v>0</v>
      </c>
      <c r="BH125" s="161">
        <f t="shared" si="7"/>
        <v>0</v>
      </c>
      <c r="BI125" s="161">
        <f t="shared" si="8"/>
        <v>0</v>
      </c>
      <c r="BJ125" s="17" t="s">
        <v>83</v>
      </c>
      <c r="BK125" s="161">
        <f t="shared" si="9"/>
        <v>0</v>
      </c>
      <c r="BL125" s="17" t="s">
        <v>161</v>
      </c>
      <c r="BM125" s="160" t="s">
        <v>154</v>
      </c>
    </row>
    <row r="126" spans="1:65" s="2" customFormat="1" ht="16.5" customHeight="1">
      <c r="A126" s="32"/>
      <c r="B126" s="148"/>
      <c r="C126" s="149" t="s">
        <v>161</v>
      </c>
      <c r="D126" s="149" t="s">
        <v>156</v>
      </c>
      <c r="E126" s="150" t="s">
        <v>558</v>
      </c>
      <c r="F126" s="151" t="s">
        <v>559</v>
      </c>
      <c r="G126" s="152" t="s">
        <v>494</v>
      </c>
      <c r="H126" s="153">
        <v>105</v>
      </c>
      <c r="I126" s="154"/>
      <c r="J126" s="155">
        <f t="shared" si="0"/>
        <v>0</v>
      </c>
      <c r="K126" s="151" t="s">
        <v>227</v>
      </c>
      <c r="L126" s="33"/>
      <c r="M126" s="156" t="s">
        <v>1</v>
      </c>
      <c r="N126" s="157" t="s">
        <v>40</v>
      </c>
      <c r="O126" s="58"/>
      <c r="P126" s="158">
        <f t="shared" si="1"/>
        <v>0</v>
      </c>
      <c r="Q126" s="158">
        <v>0</v>
      </c>
      <c r="R126" s="158">
        <f t="shared" si="2"/>
        <v>0</v>
      </c>
      <c r="S126" s="158">
        <v>0</v>
      </c>
      <c r="T126" s="159">
        <f t="shared" si="3"/>
        <v>0</v>
      </c>
      <c r="U126" s="32"/>
      <c r="V126" s="32"/>
      <c r="W126" s="32"/>
      <c r="X126" s="32"/>
      <c r="Y126" s="32"/>
      <c r="Z126" s="32"/>
      <c r="AA126" s="32"/>
      <c r="AB126" s="32"/>
      <c r="AC126" s="32"/>
      <c r="AD126" s="32"/>
      <c r="AE126" s="32"/>
      <c r="AR126" s="160" t="s">
        <v>161</v>
      </c>
      <c r="AT126" s="160" t="s">
        <v>156</v>
      </c>
      <c r="AU126" s="160" t="s">
        <v>83</v>
      </c>
      <c r="AY126" s="17" t="s">
        <v>153</v>
      </c>
      <c r="BE126" s="161">
        <f t="shared" si="4"/>
        <v>0</v>
      </c>
      <c r="BF126" s="161">
        <f t="shared" si="5"/>
        <v>0</v>
      </c>
      <c r="BG126" s="161">
        <f t="shared" si="6"/>
        <v>0</v>
      </c>
      <c r="BH126" s="161">
        <f t="shared" si="7"/>
        <v>0</v>
      </c>
      <c r="BI126" s="161">
        <f t="shared" si="8"/>
        <v>0</v>
      </c>
      <c r="BJ126" s="17" t="s">
        <v>83</v>
      </c>
      <c r="BK126" s="161">
        <f t="shared" si="9"/>
        <v>0</v>
      </c>
      <c r="BL126" s="17" t="s">
        <v>161</v>
      </c>
      <c r="BM126" s="160" t="s">
        <v>193</v>
      </c>
    </row>
    <row r="127" spans="1:65" s="2" customFormat="1" ht="16.5" customHeight="1">
      <c r="A127" s="32"/>
      <c r="B127" s="148"/>
      <c r="C127" s="149" t="s">
        <v>179</v>
      </c>
      <c r="D127" s="149" t="s">
        <v>156</v>
      </c>
      <c r="E127" s="150" t="s">
        <v>560</v>
      </c>
      <c r="F127" s="151" t="s">
        <v>561</v>
      </c>
      <c r="G127" s="152" t="s">
        <v>494</v>
      </c>
      <c r="H127" s="153">
        <v>65</v>
      </c>
      <c r="I127" s="154"/>
      <c r="J127" s="155">
        <f t="shared" si="0"/>
        <v>0</v>
      </c>
      <c r="K127" s="151" t="s">
        <v>227</v>
      </c>
      <c r="L127" s="33"/>
      <c r="M127" s="156" t="s">
        <v>1</v>
      </c>
      <c r="N127" s="157" t="s">
        <v>40</v>
      </c>
      <c r="O127" s="58"/>
      <c r="P127" s="158">
        <f t="shared" si="1"/>
        <v>0</v>
      </c>
      <c r="Q127" s="158">
        <v>0</v>
      </c>
      <c r="R127" s="158">
        <f t="shared" si="2"/>
        <v>0</v>
      </c>
      <c r="S127" s="158">
        <v>0</v>
      </c>
      <c r="T127" s="159">
        <f t="shared" si="3"/>
        <v>0</v>
      </c>
      <c r="U127" s="32"/>
      <c r="V127" s="32"/>
      <c r="W127" s="32"/>
      <c r="X127" s="32"/>
      <c r="Y127" s="32"/>
      <c r="Z127" s="32"/>
      <c r="AA127" s="32"/>
      <c r="AB127" s="32"/>
      <c r="AC127" s="32"/>
      <c r="AD127" s="32"/>
      <c r="AE127" s="32"/>
      <c r="AR127" s="160" t="s">
        <v>161</v>
      </c>
      <c r="AT127" s="160" t="s">
        <v>156</v>
      </c>
      <c r="AU127" s="160" t="s">
        <v>83</v>
      </c>
      <c r="AY127" s="17" t="s">
        <v>153</v>
      </c>
      <c r="BE127" s="161">
        <f t="shared" si="4"/>
        <v>0</v>
      </c>
      <c r="BF127" s="161">
        <f t="shared" si="5"/>
        <v>0</v>
      </c>
      <c r="BG127" s="161">
        <f t="shared" si="6"/>
        <v>0</v>
      </c>
      <c r="BH127" s="161">
        <f t="shared" si="7"/>
        <v>0</v>
      </c>
      <c r="BI127" s="161">
        <f t="shared" si="8"/>
        <v>0</v>
      </c>
      <c r="BJ127" s="17" t="s">
        <v>83</v>
      </c>
      <c r="BK127" s="161">
        <f t="shared" si="9"/>
        <v>0</v>
      </c>
      <c r="BL127" s="17" t="s">
        <v>161</v>
      </c>
      <c r="BM127" s="160" t="s">
        <v>203</v>
      </c>
    </row>
    <row r="128" spans="1:65" s="2" customFormat="1" ht="16.5" customHeight="1">
      <c r="A128" s="32"/>
      <c r="B128" s="148"/>
      <c r="C128" s="149" t="s">
        <v>154</v>
      </c>
      <c r="D128" s="149" t="s">
        <v>156</v>
      </c>
      <c r="E128" s="150" t="s">
        <v>562</v>
      </c>
      <c r="F128" s="151" t="s">
        <v>563</v>
      </c>
      <c r="G128" s="152" t="s">
        <v>494</v>
      </c>
      <c r="H128" s="153">
        <v>55</v>
      </c>
      <c r="I128" s="154"/>
      <c r="J128" s="155">
        <f t="shared" si="0"/>
        <v>0</v>
      </c>
      <c r="K128" s="151" t="s">
        <v>227</v>
      </c>
      <c r="L128" s="33"/>
      <c r="M128" s="156" t="s">
        <v>1</v>
      </c>
      <c r="N128" s="157" t="s">
        <v>40</v>
      </c>
      <c r="O128" s="58"/>
      <c r="P128" s="158">
        <f t="shared" si="1"/>
        <v>0</v>
      </c>
      <c r="Q128" s="158">
        <v>0</v>
      </c>
      <c r="R128" s="158">
        <f t="shared" si="2"/>
        <v>0</v>
      </c>
      <c r="S128" s="158">
        <v>0</v>
      </c>
      <c r="T128" s="159">
        <f t="shared" si="3"/>
        <v>0</v>
      </c>
      <c r="U128" s="32"/>
      <c r="V128" s="32"/>
      <c r="W128" s="32"/>
      <c r="X128" s="32"/>
      <c r="Y128" s="32"/>
      <c r="Z128" s="32"/>
      <c r="AA128" s="32"/>
      <c r="AB128" s="32"/>
      <c r="AC128" s="32"/>
      <c r="AD128" s="32"/>
      <c r="AE128" s="32"/>
      <c r="AR128" s="160" t="s">
        <v>161</v>
      </c>
      <c r="AT128" s="160" t="s">
        <v>156</v>
      </c>
      <c r="AU128" s="160" t="s">
        <v>83</v>
      </c>
      <c r="AY128" s="17" t="s">
        <v>153</v>
      </c>
      <c r="BE128" s="161">
        <f t="shared" si="4"/>
        <v>0</v>
      </c>
      <c r="BF128" s="161">
        <f t="shared" si="5"/>
        <v>0</v>
      </c>
      <c r="BG128" s="161">
        <f t="shared" si="6"/>
        <v>0</v>
      </c>
      <c r="BH128" s="161">
        <f t="shared" si="7"/>
        <v>0</v>
      </c>
      <c r="BI128" s="161">
        <f t="shared" si="8"/>
        <v>0</v>
      </c>
      <c r="BJ128" s="17" t="s">
        <v>83</v>
      </c>
      <c r="BK128" s="161">
        <f t="shared" si="9"/>
        <v>0</v>
      </c>
      <c r="BL128" s="17" t="s">
        <v>161</v>
      </c>
      <c r="BM128" s="160" t="s">
        <v>216</v>
      </c>
    </row>
    <row r="129" spans="1:65" s="2" customFormat="1" ht="16.5" customHeight="1">
      <c r="A129" s="32"/>
      <c r="B129" s="148"/>
      <c r="C129" s="149" t="s">
        <v>188</v>
      </c>
      <c r="D129" s="149" t="s">
        <v>156</v>
      </c>
      <c r="E129" s="150" t="s">
        <v>564</v>
      </c>
      <c r="F129" s="151" t="s">
        <v>565</v>
      </c>
      <c r="G129" s="152" t="s">
        <v>494</v>
      </c>
      <c r="H129" s="153">
        <v>95</v>
      </c>
      <c r="I129" s="154"/>
      <c r="J129" s="155">
        <f t="shared" si="0"/>
        <v>0</v>
      </c>
      <c r="K129" s="151" t="s">
        <v>227</v>
      </c>
      <c r="L129" s="33"/>
      <c r="M129" s="156" t="s">
        <v>1</v>
      </c>
      <c r="N129" s="157" t="s">
        <v>40</v>
      </c>
      <c r="O129" s="58"/>
      <c r="P129" s="158">
        <f t="shared" si="1"/>
        <v>0</v>
      </c>
      <c r="Q129" s="158">
        <v>0</v>
      </c>
      <c r="R129" s="158">
        <f t="shared" si="2"/>
        <v>0</v>
      </c>
      <c r="S129" s="158">
        <v>0</v>
      </c>
      <c r="T129" s="159">
        <f t="shared" si="3"/>
        <v>0</v>
      </c>
      <c r="U129" s="32"/>
      <c r="V129" s="32"/>
      <c r="W129" s="32"/>
      <c r="X129" s="32"/>
      <c r="Y129" s="32"/>
      <c r="Z129" s="32"/>
      <c r="AA129" s="32"/>
      <c r="AB129" s="32"/>
      <c r="AC129" s="32"/>
      <c r="AD129" s="32"/>
      <c r="AE129" s="32"/>
      <c r="AR129" s="160" t="s">
        <v>161</v>
      </c>
      <c r="AT129" s="160" t="s">
        <v>156</v>
      </c>
      <c r="AU129" s="160" t="s">
        <v>83</v>
      </c>
      <c r="AY129" s="17" t="s">
        <v>153</v>
      </c>
      <c r="BE129" s="161">
        <f t="shared" si="4"/>
        <v>0</v>
      </c>
      <c r="BF129" s="161">
        <f t="shared" si="5"/>
        <v>0</v>
      </c>
      <c r="BG129" s="161">
        <f t="shared" si="6"/>
        <v>0</v>
      </c>
      <c r="BH129" s="161">
        <f t="shared" si="7"/>
        <v>0</v>
      </c>
      <c r="BI129" s="161">
        <f t="shared" si="8"/>
        <v>0</v>
      </c>
      <c r="BJ129" s="17" t="s">
        <v>83</v>
      </c>
      <c r="BK129" s="161">
        <f t="shared" si="9"/>
        <v>0</v>
      </c>
      <c r="BL129" s="17" t="s">
        <v>161</v>
      </c>
      <c r="BM129" s="160" t="s">
        <v>232</v>
      </c>
    </row>
    <row r="130" spans="1:65" s="2" customFormat="1" ht="16.5" customHeight="1">
      <c r="A130" s="32"/>
      <c r="B130" s="148"/>
      <c r="C130" s="149" t="s">
        <v>193</v>
      </c>
      <c r="D130" s="149" t="s">
        <v>156</v>
      </c>
      <c r="E130" s="150" t="s">
        <v>566</v>
      </c>
      <c r="F130" s="151" t="s">
        <v>567</v>
      </c>
      <c r="G130" s="152" t="s">
        <v>479</v>
      </c>
      <c r="H130" s="153">
        <v>1</v>
      </c>
      <c r="I130" s="154"/>
      <c r="J130" s="155">
        <f t="shared" si="0"/>
        <v>0</v>
      </c>
      <c r="K130" s="151" t="s">
        <v>227</v>
      </c>
      <c r="L130" s="33"/>
      <c r="M130" s="156" t="s">
        <v>1</v>
      </c>
      <c r="N130" s="157" t="s">
        <v>40</v>
      </c>
      <c r="O130" s="58"/>
      <c r="P130" s="158">
        <f t="shared" si="1"/>
        <v>0</v>
      </c>
      <c r="Q130" s="158">
        <v>0</v>
      </c>
      <c r="R130" s="158">
        <f t="shared" si="2"/>
        <v>0</v>
      </c>
      <c r="S130" s="158">
        <v>0</v>
      </c>
      <c r="T130" s="159">
        <f t="shared" si="3"/>
        <v>0</v>
      </c>
      <c r="U130" s="32"/>
      <c r="V130" s="32"/>
      <c r="W130" s="32"/>
      <c r="X130" s="32"/>
      <c r="Y130" s="32"/>
      <c r="Z130" s="32"/>
      <c r="AA130" s="32"/>
      <c r="AB130" s="32"/>
      <c r="AC130" s="32"/>
      <c r="AD130" s="32"/>
      <c r="AE130" s="32"/>
      <c r="AR130" s="160" t="s">
        <v>161</v>
      </c>
      <c r="AT130" s="160" t="s">
        <v>156</v>
      </c>
      <c r="AU130" s="160" t="s">
        <v>83</v>
      </c>
      <c r="AY130" s="17" t="s">
        <v>153</v>
      </c>
      <c r="BE130" s="161">
        <f t="shared" si="4"/>
        <v>0</v>
      </c>
      <c r="BF130" s="161">
        <f t="shared" si="5"/>
        <v>0</v>
      </c>
      <c r="BG130" s="161">
        <f t="shared" si="6"/>
        <v>0</v>
      </c>
      <c r="BH130" s="161">
        <f t="shared" si="7"/>
        <v>0</v>
      </c>
      <c r="BI130" s="161">
        <f t="shared" si="8"/>
        <v>0</v>
      </c>
      <c r="BJ130" s="17" t="s">
        <v>83</v>
      </c>
      <c r="BK130" s="161">
        <f t="shared" si="9"/>
        <v>0</v>
      </c>
      <c r="BL130" s="17" t="s">
        <v>161</v>
      </c>
      <c r="BM130" s="160" t="s">
        <v>244</v>
      </c>
    </row>
    <row r="131" spans="1:65" s="2" customFormat="1" ht="16.5" customHeight="1">
      <c r="A131" s="32"/>
      <c r="B131" s="148"/>
      <c r="C131" s="149" t="s">
        <v>174</v>
      </c>
      <c r="D131" s="149" t="s">
        <v>156</v>
      </c>
      <c r="E131" s="150" t="s">
        <v>568</v>
      </c>
      <c r="F131" s="151" t="s">
        <v>523</v>
      </c>
      <c r="G131" s="152" t="s">
        <v>479</v>
      </c>
      <c r="H131" s="153">
        <v>1</v>
      </c>
      <c r="I131" s="154"/>
      <c r="J131" s="155">
        <f t="shared" si="0"/>
        <v>0</v>
      </c>
      <c r="K131" s="151" t="s">
        <v>227</v>
      </c>
      <c r="L131" s="33"/>
      <c r="M131" s="156" t="s">
        <v>1</v>
      </c>
      <c r="N131" s="157" t="s">
        <v>40</v>
      </c>
      <c r="O131" s="58"/>
      <c r="P131" s="158">
        <f t="shared" si="1"/>
        <v>0</v>
      </c>
      <c r="Q131" s="158">
        <v>0</v>
      </c>
      <c r="R131" s="158">
        <f t="shared" si="2"/>
        <v>0</v>
      </c>
      <c r="S131" s="158">
        <v>0</v>
      </c>
      <c r="T131" s="159">
        <f t="shared" si="3"/>
        <v>0</v>
      </c>
      <c r="U131" s="32"/>
      <c r="V131" s="32"/>
      <c r="W131" s="32"/>
      <c r="X131" s="32"/>
      <c r="Y131" s="32"/>
      <c r="Z131" s="32"/>
      <c r="AA131" s="32"/>
      <c r="AB131" s="32"/>
      <c r="AC131" s="32"/>
      <c r="AD131" s="32"/>
      <c r="AE131" s="32"/>
      <c r="AR131" s="160" t="s">
        <v>161</v>
      </c>
      <c r="AT131" s="160" t="s">
        <v>156</v>
      </c>
      <c r="AU131" s="160" t="s">
        <v>83</v>
      </c>
      <c r="AY131" s="17" t="s">
        <v>153</v>
      </c>
      <c r="BE131" s="161">
        <f t="shared" si="4"/>
        <v>0</v>
      </c>
      <c r="BF131" s="161">
        <f t="shared" si="5"/>
        <v>0</v>
      </c>
      <c r="BG131" s="161">
        <f t="shared" si="6"/>
        <v>0</v>
      </c>
      <c r="BH131" s="161">
        <f t="shared" si="7"/>
        <v>0</v>
      </c>
      <c r="BI131" s="161">
        <f t="shared" si="8"/>
        <v>0</v>
      </c>
      <c r="BJ131" s="17" t="s">
        <v>83</v>
      </c>
      <c r="BK131" s="161">
        <f t="shared" si="9"/>
        <v>0</v>
      </c>
      <c r="BL131" s="17" t="s">
        <v>161</v>
      </c>
      <c r="BM131" s="160" t="s">
        <v>253</v>
      </c>
    </row>
    <row r="132" spans="1:65" s="2" customFormat="1" ht="16.5" customHeight="1">
      <c r="A132" s="32"/>
      <c r="B132" s="148"/>
      <c r="C132" s="149" t="s">
        <v>203</v>
      </c>
      <c r="D132" s="149" t="s">
        <v>156</v>
      </c>
      <c r="E132" s="150" t="s">
        <v>569</v>
      </c>
      <c r="F132" s="151" t="s">
        <v>525</v>
      </c>
      <c r="G132" s="152" t="s">
        <v>479</v>
      </c>
      <c r="H132" s="153">
        <v>1</v>
      </c>
      <c r="I132" s="154"/>
      <c r="J132" s="155">
        <f t="shared" si="0"/>
        <v>0</v>
      </c>
      <c r="K132" s="151" t="s">
        <v>227</v>
      </c>
      <c r="L132" s="33"/>
      <c r="M132" s="201" t="s">
        <v>1</v>
      </c>
      <c r="N132" s="202" t="s">
        <v>40</v>
      </c>
      <c r="O132" s="203"/>
      <c r="P132" s="204">
        <f t="shared" si="1"/>
        <v>0</v>
      </c>
      <c r="Q132" s="204">
        <v>0</v>
      </c>
      <c r="R132" s="204">
        <f t="shared" si="2"/>
        <v>0</v>
      </c>
      <c r="S132" s="204">
        <v>0</v>
      </c>
      <c r="T132" s="205">
        <f t="shared" si="3"/>
        <v>0</v>
      </c>
      <c r="U132" s="32"/>
      <c r="V132" s="32"/>
      <c r="W132" s="32"/>
      <c r="X132" s="32"/>
      <c r="Y132" s="32"/>
      <c r="Z132" s="32"/>
      <c r="AA132" s="32"/>
      <c r="AB132" s="32"/>
      <c r="AC132" s="32"/>
      <c r="AD132" s="32"/>
      <c r="AE132" s="32"/>
      <c r="AR132" s="160" t="s">
        <v>161</v>
      </c>
      <c r="AT132" s="160" t="s">
        <v>156</v>
      </c>
      <c r="AU132" s="160" t="s">
        <v>83</v>
      </c>
      <c r="AY132" s="17" t="s">
        <v>153</v>
      </c>
      <c r="BE132" s="161">
        <f t="shared" si="4"/>
        <v>0</v>
      </c>
      <c r="BF132" s="161">
        <f t="shared" si="5"/>
        <v>0</v>
      </c>
      <c r="BG132" s="161">
        <f t="shared" si="6"/>
        <v>0</v>
      </c>
      <c r="BH132" s="161">
        <f t="shared" si="7"/>
        <v>0</v>
      </c>
      <c r="BI132" s="161">
        <f t="shared" si="8"/>
        <v>0</v>
      </c>
      <c r="BJ132" s="17" t="s">
        <v>83</v>
      </c>
      <c r="BK132" s="161">
        <f t="shared" si="9"/>
        <v>0</v>
      </c>
      <c r="BL132" s="17" t="s">
        <v>161</v>
      </c>
      <c r="BM132" s="160" t="s">
        <v>264</v>
      </c>
    </row>
    <row r="133" spans="1:31" s="2" customFormat="1" ht="6.95" customHeight="1">
      <c r="A133" s="32"/>
      <c r="B133" s="47"/>
      <c r="C133" s="48"/>
      <c r="D133" s="48"/>
      <c r="E133" s="48"/>
      <c r="F133" s="48"/>
      <c r="G133" s="48"/>
      <c r="H133" s="48"/>
      <c r="I133" s="48"/>
      <c r="J133" s="48"/>
      <c r="K133" s="48"/>
      <c r="L133" s="33"/>
      <c r="M133" s="32"/>
      <c r="O133" s="32"/>
      <c r="P133" s="32"/>
      <c r="Q133" s="32"/>
      <c r="R133" s="32"/>
      <c r="S133" s="32"/>
      <c r="T133" s="32"/>
      <c r="U133" s="32"/>
      <c r="V133" s="32"/>
      <c r="W133" s="32"/>
      <c r="X133" s="32"/>
      <c r="Y133" s="32"/>
      <c r="Z133" s="32"/>
      <c r="AA133" s="32"/>
      <c r="AB133" s="32"/>
      <c r="AC133" s="32"/>
      <c r="AD133" s="32"/>
      <c r="AE133" s="32"/>
    </row>
  </sheetData>
  <autoFilter ref="C120:K132"/>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9"/>
  <sheetViews>
    <sheetView showGridLines="0" workbookViewId="0" topLeftCell="A1">
      <selection activeCell="D2" sqref="D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9" t="s">
        <v>5</v>
      </c>
      <c r="M2" s="225"/>
      <c r="N2" s="225"/>
      <c r="O2" s="225"/>
      <c r="P2" s="225"/>
      <c r="Q2" s="225"/>
      <c r="R2" s="225"/>
      <c r="S2" s="225"/>
      <c r="T2" s="225"/>
      <c r="U2" s="225"/>
      <c r="V2" s="225"/>
      <c r="AT2" s="17" t="s">
        <v>103</v>
      </c>
    </row>
    <row r="3" spans="2:46" s="1" customFormat="1" ht="6.95" customHeight="1">
      <c r="B3" s="18"/>
      <c r="C3" s="19"/>
      <c r="D3" s="19"/>
      <c r="E3" s="19"/>
      <c r="F3" s="19"/>
      <c r="G3" s="19"/>
      <c r="H3" s="19"/>
      <c r="I3" s="19"/>
      <c r="J3" s="19"/>
      <c r="K3" s="19"/>
      <c r="L3" s="20"/>
      <c r="AT3" s="17" t="s">
        <v>85</v>
      </c>
    </row>
    <row r="4" spans="2:46" s="1" customFormat="1" ht="24.95" customHeight="1">
      <c r="B4" s="20"/>
      <c r="D4" s="21" t="s">
        <v>116</v>
      </c>
      <c r="L4" s="20"/>
      <c r="M4" s="98" t="s">
        <v>10</v>
      </c>
      <c r="AT4" s="17" t="s">
        <v>3</v>
      </c>
    </row>
    <row r="5" spans="2:12" s="1" customFormat="1" ht="6.95" customHeight="1">
      <c r="B5" s="20"/>
      <c r="L5" s="20"/>
    </row>
    <row r="6" spans="2:12" s="1" customFormat="1" ht="12" customHeight="1">
      <c r="B6" s="20"/>
      <c r="D6" s="27" t="s">
        <v>16</v>
      </c>
      <c r="L6" s="20"/>
    </row>
    <row r="7" spans="2:12" s="1" customFormat="1" ht="16.5" customHeight="1">
      <c r="B7" s="20"/>
      <c r="E7" s="253" t="str">
        <f>'Rekapitulace stavby'!K6</f>
        <v>Rekonstrukce a přemístění oddělení rehabilitace Bohumínské městské nemocnice a.s</v>
      </c>
      <c r="F7" s="254"/>
      <c r="G7" s="254"/>
      <c r="H7" s="254"/>
      <c r="L7" s="20"/>
    </row>
    <row r="8" spans="2:12" s="1" customFormat="1" ht="12" customHeight="1">
      <c r="B8" s="20"/>
      <c r="D8" s="27" t="s">
        <v>117</v>
      </c>
      <c r="L8" s="20"/>
    </row>
    <row r="9" spans="1:31" s="2" customFormat="1" ht="16.5" customHeight="1">
      <c r="A9" s="32"/>
      <c r="B9" s="33"/>
      <c r="C9" s="32"/>
      <c r="D9" s="32"/>
      <c r="E9" s="253" t="s">
        <v>512</v>
      </c>
      <c r="F9" s="252"/>
      <c r="G9" s="252"/>
      <c r="H9" s="252"/>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513</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c r="A11" s="32"/>
      <c r="B11" s="33"/>
      <c r="C11" s="32"/>
      <c r="D11" s="32"/>
      <c r="E11" s="214" t="s">
        <v>570</v>
      </c>
      <c r="F11" s="252"/>
      <c r="G11" s="252"/>
      <c r="H11" s="252"/>
      <c r="I11" s="32"/>
      <c r="J11" s="32"/>
      <c r="K11" s="32"/>
      <c r="L11" s="42"/>
      <c r="S11" s="32"/>
      <c r="T11" s="32"/>
      <c r="U11" s="32"/>
      <c r="V11" s="32"/>
      <c r="W11" s="32"/>
      <c r="X11" s="32"/>
      <c r="Y11" s="32"/>
      <c r="Z11" s="32"/>
      <c r="AA11" s="32"/>
      <c r="AB11" s="32"/>
      <c r="AC11" s="32"/>
      <c r="AD11" s="32"/>
      <c r="AE11" s="32"/>
    </row>
    <row r="12" spans="1:31" s="2" customFormat="1" ht="12">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20</v>
      </c>
      <c r="E14" s="32"/>
      <c r="F14" s="25" t="s">
        <v>21</v>
      </c>
      <c r="G14" s="32"/>
      <c r="H14" s="32"/>
      <c r="I14" s="27" t="s">
        <v>22</v>
      </c>
      <c r="J14" s="55" t="str">
        <f>'Rekapitulace stavby'!AN8</f>
        <v>14. 10. 2023</v>
      </c>
      <c r="K14" s="32"/>
      <c r="L14" s="42"/>
      <c r="S14" s="32"/>
      <c r="T14" s="32"/>
      <c r="U14" s="32"/>
      <c r="V14" s="32"/>
      <c r="W14" s="32"/>
      <c r="X14" s="32"/>
      <c r="Y14" s="32"/>
      <c r="Z14" s="32"/>
      <c r="AA14" s="32"/>
      <c r="AB14" s="32"/>
      <c r="AC14" s="32"/>
      <c r="AD14" s="32"/>
      <c r="AE14" s="32"/>
    </row>
    <row r="15" spans="1:31"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24</v>
      </c>
      <c r="E16" s="32"/>
      <c r="F16" s="32"/>
      <c r="G16" s="32"/>
      <c r="H16" s="32"/>
      <c r="I16" s="27" t="s">
        <v>25</v>
      </c>
      <c r="J16" s="25" t="str">
        <f>IF('Rekapitulace stavby'!AN10="","",'Rekapitulace stavby'!AN10)</f>
        <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tr">
        <f>IF('Rekapitulace stavby'!E11="","",'Rekapitulace stavby'!E11)</f>
        <v>Město Bohumín</v>
      </c>
      <c r="F17" s="32"/>
      <c r="G17" s="32"/>
      <c r="H17" s="32"/>
      <c r="I17" s="27" t="s">
        <v>27</v>
      </c>
      <c r="J17" s="25" t="str">
        <f>IF('Rekapitulace stavby'!AN11="","",'Rekapitulace stavby'!AN11)</f>
        <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55" t="str">
        <f>'Rekapitulace stavby'!E14</f>
        <v>Vyplň údaj</v>
      </c>
      <c r="F20" s="224"/>
      <c r="G20" s="224"/>
      <c r="H20" s="224"/>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tr">
        <f>IF('Rekapitulace stavby'!AN16="","",'Rekapitulace stavby'!AN16)</f>
        <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tr">
        <f>IF('Rekapitulace stavby'!E17="","",'Rekapitulace stavby'!E17)</f>
        <v>CHVÁLEK ATELIÉR s.r.o.</v>
      </c>
      <c r="F23" s="32"/>
      <c r="G23" s="32"/>
      <c r="H23" s="32"/>
      <c r="I23" s="27" t="s">
        <v>27</v>
      </c>
      <c r="J23" s="25" t="str">
        <f>IF('Rekapitulace stavby'!AN17="","",'Rekapitulace stavby'!AN17)</f>
        <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33</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34</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286.5" customHeight="1">
      <c r="A29" s="99"/>
      <c r="B29" s="100"/>
      <c r="C29" s="99"/>
      <c r="D29" s="99"/>
      <c r="E29" s="229" t="s">
        <v>515</v>
      </c>
      <c r="F29" s="229"/>
      <c r="G29" s="229"/>
      <c r="H29" s="229"/>
      <c r="I29" s="99"/>
      <c r="J29" s="99"/>
      <c r="K29" s="99"/>
      <c r="L29" s="101"/>
      <c r="S29" s="99"/>
      <c r="T29" s="99"/>
      <c r="U29" s="99"/>
      <c r="V29" s="99"/>
      <c r="W29" s="99"/>
      <c r="X29" s="99"/>
      <c r="Y29" s="99"/>
      <c r="Z29" s="99"/>
      <c r="AA29" s="99"/>
      <c r="AB29" s="99"/>
      <c r="AC29" s="99"/>
      <c r="AD29" s="99"/>
      <c r="AE29" s="99"/>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2" t="s">
        <v>35</v>
      </c>
      <c r="E32" s="32"/>
      <c r="F32" s="32"/>
      <c r="G32" s="32"/>
      <c r="H32" s="32"/>
      <c r="I32" s="32"/>
      <c r="J32" s="71">
        <f>ROUND(J121,2)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37</v>
      </c>
      <c r="G34" s="32"/>
      <c r="H34" s="32"/>
      <c r="I34" s="36" t="s">
        <v>36</v>
      </c>
      <c r="J34" s="36" t="s">
        <v>38</v>
      </c>
      <c r="K34" s="32"/>
      <c r="L34" s="42"/>
      <c r="S34" s="32"/>
      <c r="T34" s="32"/>
      <c r="U34" s="32"/>
      <c r="V34" s="32"/>
      <c r="W34" s="32"/>
      <c r="X34" s="32"/>
      <c r="Y34" s="32"/>
      <c r="Z34" s="32"/>
      <c r="AA34" s="32"/>
      <c r="AB34" s="32"/>
      <c r="AC34" s="32"/>
      <c r="AD34" s="32"/>
      <c r="AE34" s="32"/>
    </row>
    <row r="35" spans="1:31" s="2" customFormat="1" ht="14.45" customHeight="1">
      <c r="A35" s="32"/>
      <c r="B35" s="33"/>
      <c r="C35" s="32"/>
      <c r="D35" s="103" t="s">
        <v>39</v>
      </c>
      <c r="E35" s="27" t="s">
        <v>40</v>
      </c>
      <c r="F35" s="104">
        <f>ROUND((SUM(BE121:BE128)),2)</f>
        <v>0</v>
      </c>
      <c r="G35" s="32"/>
      <c r="H35" s="32"/>
      <c r="I35" s="105">
        <v>0.21</v>
      </c>
      <c r="J35" s="104">
        <f>ROUND(((SUM(BE121:BE128))*I35),2)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41</v>
      </c>
      <c r="F36" s="104">
        <f>ROUND((SUM(BF121:BF128)),2)</f>
        <v>0</v>
      </c>
      <c r="G36" s="32"/>
      <c r="H36" s="32"/>
      <c r="I36" s="105">
        <v>0.15</v>
      </c>
      <c r="J36" s="104">
        <f>ROUND(((SUM(BF121:BF128))*I36),2)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42</v>
      </c>
      <c r="F37" s="104">
        <f>ROUND((SUM(BG121:BG128)),2)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43</v>
      </c>
      <c r="F38" s="104">
        <f>ROUND((SUM(BH121:BH128)),2)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44</v>
      </c>
      <c r="F39" s="104">
        <f>ROUND((SUM(BI121:BI128)),2)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6"/>
      <c r="D41" s="107" t="s">
        <v>45</v>
      </c>
      <c r="E41" s="60"/>
      <c r="F41" s="60"/>
      <c r="G41" s="108" t="s">
        <v>46</v>
      </c>
      <c r="H41" s="109" t="s">
        <v>47</v>
      </c>
      <c r="I41" s="60"/>
      <c r="J41" s="110">
        <f>SUM(J32:J39)</f>
        <v>0</v>
      </c>
      <c r="K41" s="111"/>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48</v>
      </c>
      <c r="E50" s="44"/>
      <c r="F50" s="44"/>
      <c r="G50" s="43" t="s">
        <v>49</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119</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3" t="str">
        <f>E7</f>
        <v>Rekonstrukce a přemístění oddělení rehabilitace Bohumínské městské nemocnice a.s</v>
      </c>
      <c r="F85" s="254"/>
      <c r="G85" s="254"/>
      <c r="H85" s="254"/>
      <c r="I85" s="32"/>
      <c r="J85" s="32"/>
      <c r="K85" s="32"/>
      <c r="L85" s="42"/>
      <c r="S85" s="32"/>
      <c r="T85" s="32"/>
      <c r="U85" s="32"/>
      <c r="V85" s="32"/>
      <c r="W85" s="32"/>
      <c r="X85" s="32"/>
      <c r="Y85" s="32"/>
      <c r="Z85" s="32"/>
      <c r="AA85" s="32"/>
      <c r="AB85" s="32"/>
      <c r="AC85" s="32"/>
      <c r="AD85" s="32"/>
      <c r="AE85" s="32"/>
    </row>
    <row r="86" spans="2:12" s="1" customFormat="1" ht="12" customHeight="1">
      <c r="B86" s="20"/>
      <c r="C86" s="27" t="s">
        <v>117</v>
      </c>
      <c r="L86" s="20"/>
    </row>
    <row r="87" spans="1:31" s="2" customFormat="1" ht="16.5" customHeight="1">
      <c r="A87" s="32"/>
      <c r="B87" s="33"/>
      <c r="C87" s="32"/>
      <c r="D87" s="32"/>
      <c r="E87" s="253" t="s">
        <v>512</v>
      </c>
      <c r="F87" s="252"/>
      <c r="G87" s="252"/>
      <c r="H87" s="252"/>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513</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c r="A89" s="32"/>
      <c r="B89" s="33"/>
      <c r="C89" s="32"/>
      <c r="D89" s="32"/>
      <c r="E89" s="214" t="str">
        <f>E11</f>
        <v>D - Kabeláž</v>
      </c>
      <c r="F89" s="252"/>
      <c r="G89" s="252"/>
      <c r="H89" s="252"/>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 xml:space="preserve"> </v>
      </c>
      <c r="G91" s="32"/>
      <c r="H91" s="32"/>
      <c r="I91" s="27" t="s">
        <v>22</v>
      </c>
      <c r="J91" s="55" t="str">
        <f>IF(J14="","",J14)</f>
        <v>14. 10. 2023</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25.7" customHeight="1">
      <c r="A93" s="32"/>
      <c r="B93" s="33"/>
      <c r="C93" s="27" t="s">
        <v>24</v>
      </c>
      <c r="D93" s="32"/>
      <c r="E93" s="32"/>
      <c r="F93" s="25" t="str">
        <f>E17</f>
        <v>Město Bohumín</v>
      </c>
      <c r="G93" s="32"/>
      <c r="H93" s="32"/>
      <c r="I93" s="27" t="s">
        <v>30</v>
      </c>
      <c r="J93" s="30" t="str">
        <f>E23</f>
        <v>CHVÁLEK ATELIÉR s.r.o.</v>
      </c>
      <c r="K93" s="32"/>
      <c r="L93" s="42"/>
      <c r="S93" s="32"/>
      <c r="T93" s="32"/>
      <c r="U93" s="32"/>
      <c r="V93" s="32"/>
      <c r="W93" s="32"/>
      <c r="X93" s="32"/>
      <c r="Y93" s="32"/>
      <c r="Z93" s="32"/>
      <c r="AA93" s="32"/>
      <c r="AB93" s="32"/>
      <c r="AC93" s="32"/>
      <c r="AD93" s="32"/>
      <c r="AE93" s="32"/>
    </row>
    <row r="94" spans="1:31" s="2" customFormat="1" ht="15.2" customHeight="1">
      <c r="A94" s="32"/>
      <c r="B94" s="33"/>
      <c r="C94" s="27" t="s">
        <v>28</v>
      </c>
      <c r="D94" s="32"/>
      <c r="E94" s="32"/>
      <c r="F94" s="25" t="str">
        <f>IF(E20="","",E20)</f>
        <v>Vyplň údaj</v>
      </c>
      <c r="G94" s="32"/>
      <c r="H94" s="32"/>
      <c r="I94" s="27" t="s">
        <v>33</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4" t="s">
        <v>120</v>
      </c>
      <c r="D96" s="106"/>
      <c r="E96" s="106"/>
      <c r="F96" s="106"/>
      <c r="G96" s="106"/>
      <c r="H96" s="106"/>
      <c r="I96" s="106"/>
      <c r="J96" s="115" t="s">
        <v>121</v>
      </c>
      <c r="K96" s="106"/>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6" t="s">
        <v>122</v>
      </c>
      <c r="D98" s="32"/>
      <c r="E98" s="32"/>
      <c r="F98" s="32"/>
      <c r="G98" s="32"/>
      <c r="H98" s="32"/>
      <c r="I98" s="32"/>
      <c r="J98" s="71">
        <f>J121</f>
        <v>0</v>
      </c>
      <c r="K98" s="32"/>
      <c r="L98" s="42"/>
      <c r="S98" s="32"/>
      <c r="T98" s="32"/>
      <c r="U98" s="32"/>
      <c r="V98" s="32"/>
      <c r="W98" s="32"/>
      <c r="X98" s="32"/>
      <c r="Y98" s="32"/>
      <c r="Z98" s="32"/>
      <c r="AA98" s="32"/>
      <c r="AB98" s="32"/>
      <c r="AC98" s="32"/>
      <c r="AD98" s="32"/>
      <c r="AE98" s="32"/>
      <c r="AU98" s="17" t="s">
        <v>123</v>
      </c>
    </row>
    <row r="99" spans="2:12" s="9" customFormat="1" ht="24.95" customHeight="1">
      <c r="B99" s="117"/>
      <c r="D99" s="118" t="s">
        <v>571</v>
      </c>
      <c r="E99" s="119"/>
      <c r="F99" s="119"/>
      <c r="G99" s="119"/>
      <c r="H99" s="119"/>
      <c r="I99" s="119"/>
      <c r="J99" s="120">
        <f>J122</f>
        <v>0</v>
      </c>
      <c r="L99" s="117"/>
    </row>
    <row r="100" spans="1:31" s="2" customFormat="1" ht="21.75" customHeight="1">
      <c r="A100" s="32"/>
      <c r="B100" s="33"/>
      <c r="C100" s="32"/>
      <c r="D100" s="32"/>
      <c r="E100" s="32"/>
      <c r="F100" s="32"/>
      <c r="G100" s="32"/>
      <c r="H100" s="32"/>
      <c r="I100" s="32"/>
      <c r="J100" s="32"/>
      <c r="K100" s="32"/>
      <c r="L100" s="42"/>
      <c r="S100" s="32"/>
      <c r="T100" s="32"/>
      <c r="U100" s="32"/>
      <c r="V100" s="32"/>
      <c r="W100" s="32"/>
      <c r="X100" s="32"/>
      <c r="Y100" s="32"/>
      <c r="Z100" s="32"/>
      <c r="AA100" s="32"/>
      <c r="AB100" s="32"/>
      <c r="AC100" s="32"/>
      <c r="AD100" s="32"/>
      <c r="AE100" s="32"/>
    </row>
    <row r="101" spans="1:31" s="2" customFormat="1" ht="6.95" customHeight="1">
      <c r="A101" s="32"/>
      <c r="B101" s="47"/>
      <c r="C101" s="48"/>
      <c r="D101" s="48"/>
      <c r="E101" s="48"/>
      <c r="F101" s="48"/>
      <c r="G101" s="48"/>
      <c r="H101" s="48"/>
      <c r="I101" s="48"/>
      <c r="J101" s="48"/>
      <c r="K101" s="48"/>
      <c r="L101" s="42"/>
      <c r="S101" s="32"/>
      <c r="T101" s="32"/>
      <c r="U101" s="32"/>
      <c r="V101" s="32"/>
      <c r="W101" s="32"/>
      <c r="X101" s="32"/>
      <c r="Y101" s="32"/>
      <c r="Z101" s="32"/>
      <c r="AA101" s="32"/>
      <c r="AB101" s="32"/>
      <c r="AC101" s="32"/>
      <c r="AD101" s="32"/>
      <c r="AE101" s="32"/>
    </row>
    <row r="105" spans="1:31" s="2" customFormat="1" ht="6.95" customHeight="1">
      <c r="A105" s="32"/>
      <c r="B105" s="49"/>
      <c r="C105" s="50"/>
      <c r="D105" s="50"/>
      <c r="E105" s="50"/>
      <c r="F105" s="50"/>
      <c r="G105" s="50"/>
      <c r="H105" s="50"/>
      <c r="I105" s="50"/>
      <c r="J105" s="50"/>
      <c r="K105" s="50"/>
      <c r="L105" s="42"/>
      <c r="S105" s="32"/>
      <c r="T105" s="32"/>
      <c r="U105" s="32"/>
      <c r="V105" s="32"/>
      <c r="W105" s="32"/>
      <c r="X105" s="32"/>
      <c r="Y105" s="32"/>
      <c r="Z105" s="32"/>
      <c r="AA105" s="32"/>
      <c r="AB105" s="32"/>
      <c r="AC105" s="32"/>
      <c r="AD105" s="32"/>
      <c r="AE105" s="32"/>
    </row>
    <row r="106" spans="1:31" s="2" customFormat="1" ht="24.95" customHeight="1">
      <c r="A106" s="32"/>
      <c r="B106" s="33"/>
      <c r="C106" s="21" t="s">
        <v>138</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16</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53" t="str">
        <f>E7</f>
        <v>Rekonstrukce a přemístění oddělení rehabilitace Bohumínské městské nemocnice a.s</v>
      </c>
      <c r="F109" s="254"/>
      <c r="G109" s="254"/>
      <c r="H109" s="254"/>
      <c r="I109" s="32"/>
      <c r="J109" s="32"/>
      <c r="K109" s="32"/>
      <c r="L109" s="42"/>
      <c r="S109" s="32"/>
      <c r="T109" s="32"/>
      <c r="U109" s="32"/>
      <c r="V109" s="32"/>
      <c r="W109" s="32"/>
      <c r="X109" s="32"/>
      <c r="Y109" s="32"/>
      <c r="Z109" s="32"/>
      <c r="AA109" s="32"/>
      <c r="AB109" s="32"/>
      <c r="AC109" s="32"/>
      <c r="AD109" s="32"/>
      <c r="AE109" s="32"/>
    </row>
    <row r="110" spans="2:12" s="1" customFormat="1" ht="12" customHeight="1">
      <c r="B110" s="20"/>
      <c r="C110" s="27" t="s">
        <v>117</v>
      </c>
      <c r="L110" s="20"/>
    </row>
    <row r="111" spans="1:31" s="2" customFormat="1" ht="16.5" customHeight="1">
      <c r="A111" s="32"/>
      <c r="B111" s="33"/>
      <c r="C111" s="32"/>
      <c r="D111" s="32"/>
      <c r="E111" s="253" t="s">
        <v>512</v>
      </c>
      <c r="F111" s="252"/>
      <c r="G111" s="252"/>
      <c r="H111" s="252"/>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513</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14" t="str">
        <f>E11</f>
        <v>D - Kabeláž</v>
      </c>
      <c r="F113" s="252"/>
      <c r="G113" s="252"/>
      <c r="H113" s="252"/>
      <c r="I113" s="32"/>
      <c r="J113" s="32"/>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20</v>
      </c>
      <c r="D115" s="32"/>
      <c r="E115" s="32"/>
      <c r="F115" s="25" t="str">
        <f>F14</f>
        <v xml:space="preserve"> </v>
      </c>
      <c r="G115" s="32"/>
      <c r="H115" s="32"/>
      <c r="I115" s="27" t="s">
        <v>22</v>
      </c>
      <c r="J115" s="55" t="str">
        <f>IF(J14="","",J14)</f>
        <v>14. 10. 2023</v>
      </c>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25.7" customHeight="1">
      <c r="A117" s="32"/>
      <c r="B117" s="33"/>
      <c r="C117" s="27" t="s">
        <v>24</v>
      </c>
      <c r="D117" s="32"/>
      <c r="E117" s="32"/>
      <c r="F117" s="25" t="str">
        <f>E17</f>
        <v>Město Bohumín</v>
      </c>
      <c r="G117" s="32"/>
      <c r="H117" s="32"/>
      <c r="I117" s="27" t="s">
        <v>30</v>
      </c>
      <c r="J117" s="30" t="str">
        <f>E23</f>
        <v>CHVÁLEK ATELIÉR s.r.o.</v>
      </c>
      <c r="K117" s="32"/>
      <c r="L117" s="42"/>
      <c r="S117" s="32"/>
      <c r="T117" s="32"/>
      <c r="U117" s="32"/>
      <c r="V117" s="32"/>
      <c r="W117" s="32"/>
      <c r="X117" s="32"/>
      <c r="Y117" s="32"/>
      <c r="Z117" s="32"/>
      <c r="AA117" s="32"/>
      <c r="AB117" s="32"/>
      <c r="AC117" s="32"/>
      <c r="AD117" s="32"/>
      <c r="AE117" s="32"/>
    </row>
    <row r="118" spans="1:31" s="2" customFormat="1" ht="15.2" customHeight="1">
      <c r="A118" s="32"/>
      <c r="B118" s="33"/>
      <c r="C118" s="27" t="s">
        <v>28</v>
      </c>
      <c r="D118" s="32"/>
      <c r="E118" s="32"/>
      <c r="F118" s="25" t="str">
        <f>IF(E20="","",E20)</f>
        <v>Vyplň údaj</v>
      </c>
      <c r="G118" s="32"/>
      <c r="H118" s="32"/>
      <c r="I118" s="27" t="s">
        <v>33</v>
      </c>
      <c r="J118" s="30" t="str">
        <f>E26</f>
        <v xml:space="preserve"> </v>
      </c>
      <c r="K118" s="32"/>
      <c r="L118" s="42"/>
      <c r="S118" s="32"/>
      <c r="T118" s="32"/>
      <c r="U118" s="32"/>
      <c r="V118" s="32"/>
      <c r="W118" s="32"/>
      <c r="X118" s="32"/>
      <c r="Y118" s="32"/>
      <c r="Z118" s="32"/>
      <c r="AA118" s="32"/>
      <c r="AB118" s="32"/>
      <c r="AC118" s="32"/>
      <c r="AD118" s="32"/>
      <c r="AE118" s="32"/>
    </row>
    <row r="119" spans="1:31" s="2" customFormat="1" ht="10.3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11" customFormat="1" ht="29.25" customHeight="1">
      <c r="A120" s="125"/>
      <c r="B120" s="126"/>
      <c r="C120" s="127" t="s">
        <v>139</v>
      </c>
      <c r="D120" s="128" t="s">
        <v>60</v>
      </c>
      <c r="E120" s="128" t="s">
        <v>56</v>
      </c>
      <c r="F120" s="128" t="s">
        <v>57</v>
      </c>
      <c r="G120" s="128" t="s">
        <v>140</v>
      </c>
      <c r="H120" s="128" t="s">
        <v>141</v>
      </c>
      <c r="I120" s="128" t="s">
        <v>142</v>
      </c>
      <c r="J120" s="128" t="s">
        <v>121</v>
      </c>
      <c r="K120" s="129" t="s">
        <v>143</v>
      </c>
      <c r="L120" s="130"/>
      <c r="M120" s="62" t="s">
        <v>1</v>
      </c>
      <c r="N120" s="63" t="s">
        <v>39</v>
      </c>
      <c r="O120" s="63" t="s">
        <v>144</v>
      </c>
      <c r="P120" s="63" t="s">
        <v>145</v>
      </c>
      <c r="Q120" s="63" t="s">
        <v>146</v>
      </c>
      <c r="R120" s="63" t="s">
        <v>147</v>
      </c>
      <c r="S120" s="63" t="s">
        <v>148</v>
      </c>
      <c r="T120" s="64" t="s">
        <v>149</v>
      </c>
      <c r="U120" s="125"/>
      <c r="V120" s="125"/>
      <c r="W120" s="125"/>
      <c r="X120" s="125"/>
      <c r="Y120" s="125"/>
      <c r="Z120" s="125"/>
      <c r="AA120" s="125"/>
      <c r="AB120" s="125"/>
      <c r="AC120" s="125"/>
      <c r="AD120" s="125"/>
      <c r="AE120" s="125"/>
    </row>
    <row r="121" spans="1:63" s="2" customFormat="1" ht="22.9" customHeight="1">
      <c r="A121" s="32"/>
      <c r="B121" s="33"/>
      <c r="C121" s="69" t="s">
        <v>150</v>
      </c>
      <c r="D121" s="32"/>
      <c r="E121" s="32"/>
      <c r="F121" s="32"/>
      <c r="G121" s="32"/>
      <c r="H121" s="32"/>
      <c r="I121" s="32"/>
      <c r="J121" s="131">
        <f>BK121</f>
        <v>0</v>
      </c>
      <c r="K121" s="32"/>
      <c r="L121" s="33"/>
      <c r="M121" s="65"/>
      <c r="N121" s="56"/>
      <c r="O121" s="66"/>
      <c r="P121" s="132">
        <f>P122</f>
        <v>0</v>
      </c>
      <c r="Q121" s="66"/>
      <c r="R121" s="132">
        <f>R122</f>
        <v>0</v>
      </c>
      <c r="S121" s="66"/>
      <c r="T121" s="133">
        <f>T122</f>
        <v>0</v>
      </c>
      <c r="U121" s="32"/>
      <c r="V121" s="32"/>
      <c r="W121" s="32"/>
      <c r="X121" s="32"/>
      <c r="Y121" s="32"/>
      <c r="Z121" s="32"/>
      <c r="AA121" s="32"/>
      <c r="AB121" s="32"/>
      <c r="AC121" s="32"/>
      <c r="AD121" s="32"/>
      <c r="AE121" s="32"/>
      <c r="AT121" s="17" t="s">
        <v>74</v>
      </c>
      <c r="AU121" s="17" t="s">
        <v>123</v>
      </c>
      <c r="BK121" s="134">
        <f>BK122</f>
        <v>0</v>
      </c>
    </row>
    <row r="122" spans="2:63" s="12" customFormat="1" ht="25.9" customHeight="1">
      <c r="B122" s="135"/>
      <c r="D122" s="136" t="s">
        <v>74</v>
      </c>
      <c r="E122" s="137" t="s">
        <v>572</v>
      </c>
      <c r="F122" s="137" t="s">
        <v>102</v>
      </c>
      <c r="I122" s="138"/>
      <c r="J122" s="139">
        <f>BK122</f>
        <v>0</v>
      </c>
      <c r="L122" s="135"/>
      <c r="M122" s="140"/>
      <c r="N122" s="141"/>
      <c r="O122" s="141"/>
      <c r="P122" s="142">
        <f>SUM(P123:P128)</f>
        <v>0</v>
      </c>
      <c r="Q122" s="141"/>
      <c r="R122" s="142">
        <f>SUM(R123:R128)</f>
        <v>0</v>
      </c>
      <c r="S122" s="141"/>
      <c r="T122" s="143">
        <f>SUM(T123:T128)</f>
        <v>0</v>
      </c>
      <c r="AR122" s="136" t="s">
        <v>83</v>
      </c>
      <c r="AT122" s="144" t="s">
        <v>74</v>
      </c>
      <c r="AU122" s="144" t="s">
        <v>75</v>
      </c>
      <c r="AY122" s="136" t="s">
        <v>153</v>
      </c>
      <c r="BK122" s="145">
        <f>SUM(BK123:BK128)</f>
        <v>0</v>
      </c>
    </row>
    <row r="123" spans="1:65" s="2" customFormat="1" ht="16.5" customHeight="1">
      <c r="A123" s="32"/>
      <c r="B123" s="148"/>
      <c r="C123" s="149" t="s">
        <v>83</v>
      </c>
      <c r="D123" s="149" t="s">
        <v>156</v>
      </c>
      <c r="E123" s="150" t="s">
        <v>573</v>
      </c>
      <c r="F123" s="151" t="s">
        <v>574</v>
      </c>
      <c r="G123" s="152" t="s">
        <v>494</v>
      </c>
      <c r="H123" s="153">
        <v>480</v>
      </c>
      <c r="I123" s="154"/>
      <c r="J123" s="155">
        <f aca="true" t="shared" si="0" ref="J123:J128">ROUND(I123*H123,2)</f>
        <v>0</v>
      </c>
      <c r="K123" s="151" t="s">
        <v>227</v>
      </c>
      <c r="L123" s="33"/>
      <c r="M123" s="156" t="s">
        <v>1</v>
      </c>
      <c r="N123" s="157" t="s">
        <v>40</v>
      </c>
      <c r="O123" s="58"/>
      <c r="P123" s="158">
        <f aca="true" t="shared" si="1" ref="P123:P128">O123*H123</f>
        <v>0</v>
      </c>
      <c r="Q123" s="158">
        <v>0</v>
      </c>
      <c r="R123" s="158">
        <f aca="true" t="shared" si="2" ref="R123:R128">Q123*H123</f>
        <v>0</v>
      </c>
      <c r="S123" s="158">
        <v>0</v>
      </c>
      <c r="T123" s="159">
        <f aca="true" t="shared" si="3" ref="T123:T128">S123*H123</f>
        <v>0</v>
      </c>
      <c r="U123" s="32"/>
      <c r="V123" s="32"/>
      <c r="W123" s="32"/>
      <c r="X123" s="32"/>
      <c r="Y123" s="32"/>
      <c r="Z123" s="32"/>
      <c r="AA123" s="32"/>
      <c r="AB123" s="32"/>
      <c r="AC123" s="32"/>
      <c r="AD123" s="32"/>
      <c r="AE123" s="32"/>
      <c r="AR123" s="160" t="s">
        <v>161</v>
      </c>
      <c r="AT123" s="160" t="s">
        <v>156</v>
      </c>
      <c r="AU123" s="160" t="s">
        <v>83</v>
      </c>
      <c r="AY123" s="17" t="s">
        <v>153</v>
      </c>
      <c r="BE123" s="161">
        <f aca="true" t="shared" si="4" ref="BE123:BE128">IF(N123="základní",J123,0)</f>
        <v>0</v>
      </c>
      <c r="BF123" s="161">
        <f aca="true" t="shared" si="5" ref="BF123:BF128">IF(N123="snížená",J123,0)</f>
        <v>0</v>
      </c>
      <c r="BG123" s="161">
        <f aca="true" t="shared" si="6" ref="BG123:BG128">IF(N123="zákl. přenesená",J123,0)</f>
        <v>0</v>
      </c>
      <c r="BH123" s="161">
        <f aca="true" t="shared" si="7" ref="BH123:BH128">IF(N123="sníž. přenesená",J123,0)</f>
        <v>0</v>
      </c>
      <c r="BI123" s="161">
        <f aca="true" t="shared" si="8" ref="BI123:BI128">IF(N123="nulová",J123,0)</f>
        <v>0</v>
      </c>
      <c r="BJ123" s="17" t="s">
        <v>83</v>
      </c>
      <c r="BK123" s="161">
        <f aca="true" t="shared" si="9" ref="BK123:BK128">ROUND(I123*H123,2)</f>
        <v>0</v>
      </c>
      <c r="BL123" s="17" t="s">
        <v>161</v>
      </c>
      <c r="BM123" s="160" t="s">
        <v>85</v>
      </c>
    </row>
    <row r="124" spans="1:65" s="2" customFormat="1" ht="16.5" customHeight="1">
      <c r="A124" s="32"/>
      <c r="B124" s="148"/>
      <c r="C124" s="149" t="s">
        <v>85</v>
      </c>
      <c r="D124" s="149" t="s">
        <v>156</v>
      </c>
      <c r="E124" s="150" t="s">
        <v>575</v>
      </c>
      <c r="F124" s="151" t="s">
        <v>576</v>
      </c>
      <c r="G124" s="152" t="s">
        <v>494</v>
      </c>
      <c r="H124" s="153">
        <v>90</v>
      </c>
      <c r="I124" s="154"/>
      <c r="J124" s="155">
        <f t="shared" si="0"/>
        <v>0</v>
      </c>
      <c r="K124" s="151" t="s">
        <v>227</v>
      </c>
      <c r="L124" s="33"/>
      <c r="M124" s="156" t="s">
        <v>1</v>
      </c>
      <c r="N124" s="157" t="s">
        <v>40</v>
      </c>
      <c r="O124" s="58"/>
      <c r="P124" s="158">
        <f t="shared" si="1"/>
        <v>0</v>
      </c>
      <c r="Q124" s="158">
        <v>0</v>
      </c>
      <c r="R124" s="158">
        <f t="shared" si="2"/>
        <v>0</v>
      </c>
      <c r="S124" s="158">
        <v>0</v>
      </c>
      <c r="T124" s="159">
        <f t="shared" si="3"/>
        <v>0</v>
      </c>
      <c r="U124" s="32"/>
      <c r="V124" s="32"/>
      <c r="W124" s="32"/>
      <c r="X124" s="32"/>
      <c r="Y124" s="32"/>
      <c r="Z124" s="32"/>
      <c r="AA124" s="32"/>
      <c r="AB124" s="32"/>
      <c r="AC124" s="32"/>
      <c r="AD124" s="32"/>
      <c r="AE124" s="32"/>
      <c r="AR124" s="160" t="s">
        <v>161</v>
      </c>
      <c r="AT124" s="160" t="s">
        <v>156</v>
      </c>
      <c r="AU124" s="160" t="s">
        <v>83</v>
      </c>
      <c r="AY124" s="17" t="s">
        <v>153</v>
      </c>
      <c r="BE124" s="161">
        <f t="shared" si="4"/>
        <v>0</v>
      </c>
      <c r="BF124" s="161">
        <f t="shared" si="5"/>
        <v>0</v>
      </c>
      <c r="BG124" s="161">
        <f t="shared" si="6"/>
        <v>0</v>
      </c>
      <c r="BH124" s="161">
        <f t="shared" si="7"/>
        <v>0</v>
      </c>
      <c r="BI124" s="161">
        <f t="shared" si="8"/>
        <v>0</v>
      </c>
      <c r="BJ124" s="17" t="s">
        <v>83</v>
      </c>
      <c r="BK124" s="161">
        <f t="shared" si="9"/>
        <v>0</v>
      </c>
      <c r="BL124" s="17" t="s">
        <v>161</v>
      </c>
      <c r="BM124" s="160" t="s">
        <v>161</v>
      </c>
    </row>
    <row r="125" spans="1:65" s="2" customFormat="1" ht="16.5" customHeight="1">
      <c r="A125" s="32"/>
      <c r="B125" s="148"/>
      <c r="C125" s="149" t="s">
        <v>166</v>
      </c>
      <c r="D125" s="149" t="s">
        <v>156</v>
      </c>
      <c r="E125" s="150" t="s">
        <v>577</v>
      </c>
      <c r="F125" s="151" t="s">
        <v>578</v>
      </c>
      <c r="G125" s="152" t="s">
        <v>494</v>
      </c>
      <c r="H125" s="153">
        <v>570</v>
      </c>
      <c r="I125" s="154"/>
      <c r="J125" s="155">
        <f t="shared" si="0"/>
        <v>0</v>
      </c>
      <c r="K125" s="151" t="s">
        <v>227</v>
      </c>
      <c r="L125" s="33"/>
      <c r="M125" s="156" t="s">
        <v>1</v>
      </c>
      <c r="N125" s="157" t="s">
        <v>40</v>
      </c>
      <c r="O125" s="58"/>
      <c r="P125" s="158">
        <f t="shared" si="1"/>
        <v>0</v>
      </c>
      <c r="Q125" s="158">
        <v>0</v>
      </c>
      <c r="R125" s="158">
        <f t="shared" si="2"/>
        <v>0</v>
      </c>
      <c r="S125" s="158">
        <v>0</v>
      </c>
      <c r="T125" s="159">
        <f t="shared" si="3"/>
        <v>0</v>
      </c>
      <c r="U125" s="32"/>
      <c r="V125" s="32"/>
      <c r="W125" s="32"/>
      <c r="X125" s="32"/>
      <c r="Y125" s="32"/>
      <c r="Z125" s="32"/>
      <c r="AA125" s="32"/>
      <c r="AB125" s="32"/>
      <c r="AC125" s="32"/>
      <c r="AD125" s="32"/>
      <c r="AE125" s="32"/>
      <c r="AR125" s="160" t="s">
        <v>161</v>
      </c>
      <c r="AT125" s="160" t="s">
        <v>156</v>
      </c>
      <c r="AU125" s="160" t="s">
        <v>83</v>
      </c>
      <c r="AY125" s="17" t="s">
        <v>153</v>
      </c>
      <c r="BE125" s="161">
        <f t="shared" si="4"/>
        <v>0</v>
      </c>
      <c r="BF125" s="161">
        <f t="shared" si="5"/>
        <v>0</v>
      </c>
      <c r="BG125" s="161">
        <f t="shared" si="6"/>
        <v>0</v>
      </c>
      <c r="BH125" s="161">
        <f t="shared" si="7"/>
        <v>0</v>
      </c>
      <c r="BI125" s="161">
        <f t="shared" si="8"/>
        <v>0</v>
      </c>
      <c r="BJ125" s="17" t="s">
        <v>83</v>
      </c>
      <c r="BK125" s="161">
        <f t="shared" si="9"/>
        <v>0</v>
      </c>
      <c r="BL125" s="17" t="s">
        <v>161</v>
      </c>
      <c r="BM125" s="160" t="s">
        <v>154</v>
      </c>
    </row>
    <row r="126" spans="1:65" s="2" customFormat="1" ht="16.5" customHeight="1">
      <c r="A126" s="32"/>
      <c r="B126" s="148"/>
      <c r="C126" s="149" t="s">
        <v>161</v>
      </c>
      <c r="D126" s="149" t="s">
        <v>156</v>
      </c>
      <c r="E126" s="150" t="s">
        <v>579</v>
      </c>
      <c r="F126" s="151" t="s">
        <v>580</v>
      </c>
      <c r="G126" s="152" t="s">
        <v>494</v>
      </c>
      <c r="H126" s="153">
        <v>200</v>
      </c>
      <c r="I126" s="154"/>
      <c r="J126" s="155">
        <f t="shared" si="0"/>
        <v>0</v>
      </c>
      <c r="K126" s="151" t="s">
        <v>227</v>
      </c>
      <c r="L126" s="33"/>
      <c r="M126" s="156" t="s">
        <v>1</v>
      </c>
      <c r="N126" s="157" t="s">
        <v>40</v>
      </c>
      <c r="O126" s="58"/>
      <c r="P126" s="158">
        <f t="shared" si="1"/>
        <v>0</v>
      </c>
      <c r="Q126" s="158">
        <v>0</v>
      </c>
      <c r="R126" s="158">
        <f t="shared" si="2"/>
        <v>0</v>
      </c>
      <c r="S126" s="158">
        <v>0</v>
      </c>
      <c r="T126" s="159">
        <f t="shared" si="3"/>
        <v>0</v>
      </c>
      <c r="U126" s="32"/>
      <c r="V126" s="32"/>
      <c r="W126" s="32"/>
      <c r="X126" s="32"/>
      <c r="Y126" s="32"/>
      <c r="Z126" s="32"/>
      <c r="AA126" s="32"/>
      <c r="AB126" s="32"/>
      <c r="AC126" s="32"/>
      <c r="AD126" s="32"/>
      <c r="AE126" s="32"/>
      <c r="AR126" s="160" t="s">
        <v>161</v>
      </c>
      <c r="AT126" s="160" t="s">
        <v>156</v>
      </c>
      <c r="AU126" s="160" t="s">
        <v>83</v>
      </c>
      <c r="AY126" s="17" t="s">
        <v>153</v>
      </c>
      <c r="BE126" s="161">
        <f t="shared" si="4"/>
        <v>0</v>
      </c>
      <c r="BF126" s="161">
        <f t="shared" si="5"/>
        <v>0</v>
      </c>
      <c r="BG126" s="161">
        <f t="shared" si="6"/>
        <v>0</v>
      </c>
      <c r="BH126" s="161">
        <f t="shared" si="7"/>
        <v>0</v>
      </c>
      <c r="BI126" s="161">
        <f t="shared" si="8"/>
        <v>0</v>
      </c>
      <c r="BJ126" s="17" t="s">
        <v>83</v>
      </c>
      <c r="BK126" s="161">
        <f t="shared" si="9"/>
        <v>0</v>
      </c>
      <c r="BL126" s="17" t="s">
        <v>161</v>
      </c>
      <c r="BM126" s="160" t="s">
        <v>193</v>
      </c>
    </row>
    <row r="127" spans="1:65" s="2" customFormat="1" ht="16.5" customHeight="1">
      <c r="A127" s="32"/>
      <c r="B127" s="148"/>
      <c r="C127" s="149" t="s">
        <v>179</v>
      </c>
      <c r="D127" s="149" t="s">
        <v>156</v>
      </c>
      <c r="E127" s="150" t="s">
        <v>581</v>
      </c>
      <c r="F127" s="151" t="s">
        <v>523</v>
      </c>
      <c r="G127" s="152" t="s">
        <v>479</v>
      </c>
      <c r="H127" s="153">
        <v>1</v>
      </c>
      <c r="I127" s="154"/>
      <c r="J127" s="155">
        <f t="shared" si="0"/>
        <v>0</v>
      </c>
      <c r="K127" s="151" t="s">
        <v>227</v>
      </c>
      <c r="L127" s="33"/>
      <c r="M127" s="156" t="s">
        <v>1</v>
      </c>
      <c r="N127" s="157" t="s">
        <v>40</v>
      </c>
      <c r="O127" s="58"/>
      <c r="P127" s="158">
        <f t="shared" si="1"/>
        <v>0</v>
      </c>
      <c r="Q127" s="158">
        <v>0</v>
      </c>
      <c r="R127" s="158">
        <f t="shared" si="2"/>
        <v>0</v>
      </c>
      <c r="S127" s="158">
        <v>0</v>
      </c>
      <c r="T127" s="159">
        <f t="shared" si="3"/>
        <v>0</v>
      </c>
      <c r="U127" s="32"/>
      <c r="V127" s="32"/>
      <c r="W127" s="32"/>
      <c r="X127" s="32"/>
      <c r="Y127" s="32"/>
      <c r="Z127" s="32"/>
      <c r="AA127" s="32"/>
      <c r="AB127" s="32"/>
      <c r="AC127" s="32"/>
      <c r="AD127" s="32"/>
      <c r="AE127" s="32"/>
      <c r="AR127" s="160" t="s">
        <v>161</v>
      </c>
      <c r="AT127" s="160" t="s">
        <v>156</v>
      </c>
      <c r="AU127" s="160" t="s">
        <v>83</v>
      </c>
      <c r="AY127" s="17" t="s">
        <v>153</v>
      </c>
      <c r="BE127" s="161">
        <f t="shared" si="4"/>
        <v>0</v>
      </c>
      <c r="BF127" s="161">
        <f t="shared" si="5"/>
        <v>0</v>
      </c>
      <c r="BG127" s="161">
        <f t="shared" si="6"/>
        <v>0</v>
      </c>
      <c r="BH127" s="161">
        <f t="shared" si="7"/>
        <v>0</v>
      </c>
      <c r="BI127" s="161">
        <f t="shared" si="8"/>
        <v>0</v>
      </c>
      <c r="BJ127" s="17" t="s">
        <v>83</v>
      </c>
      <c r="BK127" s="161">
        <f t="shared" si="9"/>
        <v>0</v>
      </c>
      <c r="BL127" s="17" t="s">
        <v>161</v>
      </c>
      <c r="BM127" s="160" t="s">
        <v>203</v>
      </c>
    </row>
    <row r="128" spans="1:65" s="2" customFormat="1" ht="16.5" customHeight="1">
      <c r="A128" s="32"/>
      <c r="B128" s="148"/>
      <c r="C128" s="149" t="s">
        <v>154</v>
      </c>
      <c r="D128" s="149" t="s">
        <v>156</v>
      </c>
      <c r="E128" s="150" t="s">
        <v>582</v>
      </c>
      <c r="F128" s="151" t="s">
        <v>525</v>
      </c>
      <c r="G128" s="152" t="s">
        <v>479</v>
      </c>
      <c r="H128" s="153">
        <v>1</v>
      </c>
      <c r="I128" s="154"/>
      <c r="J128" s="155">
        <f t="shared" si="0"/>
        <v>0</v>
      </c>
      <c r="K128" s="151" t="s">
        <v>227</v>
      </c>
      <c r="L128" s="33"/>
      <c r="M128" s="201" t="s">
        <v>1</v>
      </c>
      <c r="N128" s="202" t="s">
        <v>40</v>
      </c>
      <c r="O128" s="203"/>
      <c r="P128" s="204">
        <f t="shared" si="1"/>
        <v>0</v>
      </c>
      <c r="Q128" s="204">
        <v>0</v>
      </c>
      <c r="R128" s="204">
        <f t="shared" si="2"/>
        <v>0</v>
      </c>
      <c r="S128" s="204">
        <v>0</v>
      </c>
      <c r="T128" s="205">
        <f t="shared" si="3"/>
        <v>0</v>
      </c>
      <c r="U128" s="32"/>
      <c r="V128" s="32"/>
      <c r="W128" s="32"/>
      <c r="X128" s="32"/>
      <c r="Y128" s="32"/>
      <c r="Z128" s="32"/>
      <c r="AA128" s="32"/>
      <c r="AB128" s="32"/>
      <c r="AC128" s="32"/>
      <c r="AD128" s="32"/>
      <c r="AE128" s="32"/>
      <c r="AR128" s="160" t="s">
        <v>161</v>
      </c>
      <c r="AT128" s="160" t="s">
        <v>156</v>
      </c>
      <c r="AU128" s="160" t="s">
        <v>83</v>
      </c>
      <c r="AY128" s="17" t="s">
        <v>153</v>
      </c>
      <c r="BE128" s="161">
        <f t="shared" si="4"/>
        <v>0</v>
      </c>
      <c r="BF128" s="161">
        <f t="shared" si="5"/>
        <v>0</v>
      </c>
      <c r="BG128" s="161">
        <f t="shared" si="6"/>
        <v>0</v>
      </c>
      <c r="BH128" s="161">
        <f t="shared" si="7"/>
        <v>0</v>
      </c>
      <c r="BI128" s="161">
        <f t="shared" si="8"/>
        <v>0</v>
      </c>
      <c r="BJ128" s="17" t="s">
        <v>83</v>
      </c>
      <c r="BK128" s="161">
        <f t="shared" si="9"/>
        <v>0</v>
      </c>
      <c r="BL128" s="17" t="s">
        <v>161</v>
      </c>
      <c r="BM128" s="160" t="s">
        <v>216</v>
      </c>
    </row>
    <row r="129" spans="1:31" s="2" customFormat="1" ht="6.95" customHeight="1">
      <c r="A129" s="32"/>
      <c r="B129" s="47"/>
      <c r="C129" s="48"/>
      <c r="D129" s="48"/>
      <c r="E129" s="48"/>
      <c r="F129" s="48"/>
      <c r="G129" s="48"/>
      <c r="H129" s="48"/>
      <c r="I129" s="48"/>
      <c r="J129" s="48"/>
      <c r="K129" s="48"/>
      <c r="L129" s="33"/>
      <c r="M129" s="32"/>
      <c r="O129" s="32"/>
      <c r="P129" s="32"/>
      <c r="Q129" s="32"/>
      <c r="R129" s="32"/>
      <c r="S129" s="32"/>
      <c r="T129" s="32"/>
      <c r="U129" s="32"/>
      <c r="V129" s="32"/>
      <c r="W129" s="32"/>
      <c r="X129" s="32"/>
      <c r="Y129" s="32"/>
      <c r="Z129" s="32"/>
      <c r="AA129" s="32"/>
      <c r="AB129" s="32"/>
      <c r="AC129" s="32"/>
      <c r="AD129" s="32"/>
      <c r="AE129" s="32"/>
    </row>
  </sheetData>
  <autoFilter ref="C120:K128"/>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29"/>
  <sheetViews>
    <sheetView showGridLines="0" workbookViewId="0" topLeftCell="A1">
      <selection activeCell="D2" sqref="D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9" t="s">
        <v>5</v>
      </c>
      <c r="M2" s="225"/>
      <c r="N2" s="225"/>
      <c r="O2" s="225"/>
      <c r="P2" s="225"/>
      <c r="Q2" s="225"/>
      <c r="R2" s="225"/>
      <c r="S2" s="225"/>
      <c r="T2" s="225"/>
      <c r="U2" s="225"/>
      <c r="V2" s="225"/>
      <c r="AT2" s="17" t="s">
        <v>106</v>
      </c>
    </row>
    <row r="3" spans="2:46" s="1" customFormat="1" ht="6.95" customHeight="1">
      <c r="B3" s="18"/>
      <c r="C3" s="19"/>
      <c r="D3" s="19"/>
      <c r="E3" s="19"/>
      <c r="F3" s="19"/>
      <c r="G3" s="19"/>
      <c r="H3" s="19"/>
      <c r="I3" s="19"/>
      <c r="J3" s="19"/>
      <c r="K3" s="19"/>
      <c r="L3" s="20"/>
      <c r="AT3" s="17" t="s">
        <v>85</v>
      </c>
    </row>
    <row r="4" spans="2:46" s="1" customFormat="1" ht="24.95" customHeight="1">
      <c r="B4" s="20"/>
      <c r="D4" s="21" t="s">
        <v>116</v>
      </c>
      <c r="L4" s="20"/>
      <c r="M4" s="98" t="s">
        <v>10</v>
      </c>
      <c r="AT4" s="17" t="s">
        <v>3</v>
      </c>
    </row>
    <row r="5" spans="2:12" s="1" customFormat="1" ht="6.95" customHeight="1">
      <c r="B5" s="20"/>
      <c r="L5" s="20"/>
    </row>
    <row r="6" spans="2:12" s="1" customFormat="1" ht="12" customHeight="1">
      <c r="B6" s="20"/>
      <c r="D6" s="27" t="s">
        <v>16</v>
      </c>
      <c r="L6" s="20"/>
    </row>
    <row r="7" spans="2:12" s="1" customFormat="1" ht="16.5" customHeight="1">
      <c r="B7" s="20"/>
      <c r="E7" s="253" t="str">
        <f>'Rekapitulace stavby'!K6</f>
        <v>Rekonstrukce a přemístění oddělení rehabilitace Bohumínské městské nemocnice a.s</v>
      </c>
      <c r="F7" s="254"/>
      <c r="G7" s="254"/>
      <c r="H7" s="254"/>
      <c r="L7" s="20"/>
    </row>
    <row r="8" spans="2:12" s="1" customFormat="1" ht="12" customHeight="1">
      <c r="B8" s="20"/>
      <c r="D8" s="27" t="s">
        <v>117</v>
      </c>
      <c r="L8" s="20"/>
    </row>
    <row r="9" spans="1:31" s="2" customFormat="1" ht="16.5" customHeight="1">
      <c r="A9" s="32"/>
      <c r="B9" s="33"/>
      <c r="C9" s="32"/>
      <c r="D9" s="32"/>
      <c r="E9" s="253" t="s">
        <v>512</v>
      </c>
      <c r="F9" s="252"/>
      <c r="G9" s="252"/>
      <c r="H9" s="252"/>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513</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c r="A11" s="32"/>
      <c r="B11" s="33"/>
      <c r="C11" s="32"/>
      <c r="D11" s="32"/>
      <c r="E11" s="214" t="s">
        <v>583</v>
      </c>
      <c r="F11" s="252"/>
      <c r="G11" s="252"/>
      <c r="H11" s="252"/>
      <c r="I11" s="32"/>
      <c r="J11" s="32"/>
      <c r="K11" s="32"/>
      <c r="L11" s="42"/>
      <c r="S11" s="32"/>
      <c r="T11" s="32"/>
      <c r="U11" s="32"/>
      <c r="V11" s="32"/>
      <c r="W11" s="32"/>
      <c r="X11" s="32"/>
      <c r="Y11" s="32"/>
      <c r="Z11" s="32"/>
      <c r="AA11" s="32"/>
      <c r="AB11" s="32"/>
      <c r="AC11" s="32"/>
      <c r="AD11" s="32"/>
      <c r="AE11" s="32"/>
    </row>
    <row r="12" spans="1:31" s="2" customFormat="1" ht="12">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20</v>
      </c>
      <c r="E14" s="32"/>
      <c r="F14" s="25" t="s">
        <v>21</v>
      </c>
      <c r="G14" s="32"/>
      <c r="H14" s="32"/>
      <c r="I14" s="27" t="s">
        <v>22</v>
      </c>
      <c r="J14" s="55" t="str">
        <f>'Rekapitulace stavby'!AN8</f>
        <v>14. 10. 2023</v>
      </c>
      <c r="K14" s="32"/>
      <c r="L14" s="42"/>
      <c r="S14" s="32"/>
      <c r="T14" s="32"/>
      <c r="U14" s="32"/>
      <c r="V14" s="32"/>
      <c r="W14" s="32"/>
      <c r="X14" s="32"/>
      <c r="Y14" s="32"/>
      <c r="Z14" s="32"/>
      <c r="AA14" s="32"/>
      <c r="AB14" s="32"/>
      <c r="AC14" s="32"/>
      <c r="AD14" s="32"/>
      <c r="AE14" s="32"/>
    </row>
    <row r="15" spans="1:31"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24</v>
      </c>
      <c r="E16" s="32"/>
      <c r="F16" s="32"/>
      <c r="G16" s="32"/>
      <c r="H16" s="32"/>
      <c r="I16" s="27" t="s">
        <v>25</v>
      </c>
      <c r="J16" s="25" t="str">
        <f>IF('Rekapitulace stavby'!AN10="","",'Rekapitulace stavby'!AN10)</f>
        <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tr">
        <f>IF('Rekapitulace stavby'!E11="","",'Rekapitulace stavby'!E11)</f>
        <v>Město Bohumín</v>
      </c>
      <c r="F17" s="32"/>
      <c r="G17" s="32"/>
      <c r="H17" s="32"/>
      <c r="I17" s="27" t="s">
        <v>27</v>
      </c>
      <c r="J17" s="25" t="str">
        <f>IF('Rekapitulace stavby'!AN11="","",'Rekapitulace stavby'!AN11)</f>
        <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55" t="str">
        <f>'Rekapitulace stavby'!E14</f>
        <v>Vyplň údaj</v>
      </c>
      <c r="F20" s="224"/>
      <c r="G20" s="224"/>
      <c r="H20" s="224"/>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tr">
        <f>IF('Rekapitulace stavby'!AN16="","",'Rekapitulace stavby'!AN16)</f>
        <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tr">
        <f>IF('Rekapitulace stavby'!E17="","",'Rekapitulace stavby'!E17)</f>
        <v>CHVÁLEK ATELIÉR s.r.o.</v>
      </c>
      <c r="F23" s="32"/>
      <c r="G23" s="32"/>
      <c r="H23" s="32"/>
      <c r="I23" s="27" t="s">
        <v>27</v>
      </c>
      <c r="J23" s="25" t="str">
        <f>IF('Rekapitulace stavby'!AN17="","",'Rekapitulace stavby'!AN17)</f>
        <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33</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34</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286.5" customHeight="1">
      <c r="A29" s="99"/>
      <c r="B29" s="100"/>
      <c r="C29" s="99"/>
      <c r="D29" s="99"/>
      <c r="E29" s="229" t="s">
        <v>515</v>
      </c>
      <c r="F29" s="229"/>
      <c r="G29" s="229"/>
      <c r="H29" s="229"/>
      <c r="I29" s="99"/>
      <c r="J29" s="99"/>
      <c r="K29" s="99"/>
      <c r="L29" s="101"/>
      <c r="S29" s="99"/>
      <c r="T29" s="99"/>
      <c r="U29" s="99"/>
      <c r="V29" s="99"/>
      <c r="W29" s="99"/>
      <c r="X29" s="99"/>
      <c r="Y29" s="99"/>
      <c r="Z29" s="99"/>
      <c r="AA29" s="99"/>
      <c r="AB29" s="99"/>
      <c r="AC29" s="99"/>
      <c r="AD29" s="99"/>
      <c r="AE29" s="99"/>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2" t="s">
        <v>35</v>
      </c>
      <c r="E32" s="32"/>
      <c r="F32" s="32"/>
      <c r="G32" s="32"/>
      <c r="H32" s="32"/>
      <c r="I32" s="32"/>
      <c r="J32" s="71">
        <f>ROUND(J121,2)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37</v>
      </c>
      <c r="G34" s="32"/>
      <c r="H34" s="32"/>
      <c r="I34" s="36" t="s">
        <v>36</v>
      </c>
      <c r="J34" s="36" t="s">
        <v>38</v>
      </c>
      <c r="K34" s="32"/>
      <c r="L34" s="42"/>
      <c r="S34" s="32"/>
      <c r="T34" s="32"/>
      <c r="U34" s="32"/>
      <c r="V34" s="32"/>
      <c r="W34" s="32"/>
      <c r="X34" s="32"/>
      <c r="Y34" s="32"/>
      <c r="Z34" s="32"/>
      <c r="AA34" s="32"/>
      <c r="AB34" s="32"/>
      <c r="AC34" s="32"/>
      <c r="AD34" s="32"/>
      <c r="AE34" s="32"/>
    </row>
    <row r="35" spans="1:31" s="2" customFormat="1" ht="14.45" customHeight="1">
      <c r="A35" s="32"/>
      <c r="B35" s="33"/>
      <c r="C35" s="32"/>
      <c r="D35" s="103" t="s">
        <v>39</v>
      </c>
      <c r="E35" s="27" t="s">
        <v>40</v>
      </c>
      <c r="F35" s="104">
        <f>ROUND((SUM(BE121:BE128)),2)</f>
        <v>0</v>
      </c>
      <c r="G35" s="32"/>
      <c r="H35" s="32"/>
      <c r="I35" s="105">
        <v>0.21</v>
      </c>
      <c r="J35" s="104">
        <f>ROUND(((SUM(BE121:BE128))*I35),2)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41</v>
      </c>
      <c r="F36" s="104">
        <f>ROUND((SUM(BF121:BF128)),2)</f>
        <v>0</v>
      </c>
      <c r="G36" s="32"/>
      <c r="H36" s="32"/>
      <c r="I36" s="105">
        <v>0.15</v>
      </c>
      <c r="J36" s="104">
        <f>ROUND(((SUM(BF121:BF128))*I36),2)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42</v>
      </c>
      <c r="F37" s="104">
        <f>ROUND((SUM(BG121:BG128)),2)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43</v>
      </c>
      <c r="F38" s="104">
        <f>ROUND((SUM(BH121:BH128)),2)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44</v>
      </c>
      <c r="F39" s="104">
        <f>ROUND((SUM(BI121:BI128)),2)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6"/>
      <c r="D41" s="107" t="s">
        <v>45</v>
      </c>
      <c r="E41" s="60"/>
      <c r="F41" s="60"/>
      <c r="G41" s="108" t="s">
        <v>46</v>
      </c>
      <c r="H41" s="109" t="s">
        <v>47</v>
      </c>
      <c r="I41" s="60"/>
      <c r="J41" s="110">
        <f>SUM(J32:J39)</f>
        <v>0</v>
      </c>
      <c r="K41" s="111"/>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48</v>
      </c>
      <c r="E50" s="44"/>
      <c r="F50" s="44"/>
      <c r="G50" s="43" t="s">
        <v>49</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119</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3" t="str">
        <f>E7</f>
        <v>Rekonstrukce a přemístění oddělení rehabilitace Bohumínské městské nemocnice a.s</v>
      </c>
      <c r="F85" s="254"/>
      <c r="G85" s="254"/>
      <c r="H85" s="254"/>
      <c r="I85" s="32"/>
      <c r="J85" s="32"/>
      <c r="K85" s="32"/>
      <c r="L85" s="42"/>
      <c r="S85" s="32"/>
      <c r="T85" s="32"/>
      <c r="U85" s="32"/>
      <c r="V85" s="32"/>
      <c r="W85" s="32"/>
      <c r="X85" s="32"/>
      <c r="Y85" s="32"/>
      <c r="Z85" s="32"/>
      <c r="AA85" s="32"/>
      <c r="AB85" s="32"/>
      <c r="AC85" s="32"/>
      <c r="AD85" s="32"/>
      <c r="AE85" s="32"/>
    </row>
    <row r="86" spans="2:12" s="1" customFormat="1" ht="12" customHeight="1">
      <c r="B86" s="20"/>
      <c r="C86" s="27" t="s">
        <v>117</v>
      </c>
      <c r="L86" s="20"/>
    </row>
    <row r="87" spans="1:31" s="2" customFormat="1" ht="16.5" customHeight="1">
      <c r="A87" s="32"/>
      <c r="B87" s="33"/>
      <c r="C87" s="32"/>
      <c r="D87" s="32"/>
      <c r="E87" s="253" t="s">
        <v>512</v>
      </c>
      <c r="F87" s="252"/>
      <c r="G87" s="252"/>
      <c r="H87" s="252"/>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513</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c r="A89" s="32"/>
      <c r="B89" s="33"/>
      <c r="C89" s="32"/>
      <c r="D89" s="32"/>
      <c r="E89" s="214" t="str">
        <f>E11</f>
        <v>E - Rozvaděče</v>
      </c>
      <c r="F89" s="252"/>
      <c r="G89" s="252"/>
      <c r="H89" s="252"/>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 xml:space="preserve"> </v>
      </c>
      <c r="G91" s="32"/>
      <c r="H91" s="32"/>
      <c r="I91" s="27" t="s">
        <v>22</v>
      </c>
      <c r="J91" s="55" t="str">
        <f>IF(J14="","",J14)</f>
        <v>14. 10. 2023</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25.7" customHeight="1">
      <c r="A93" s="32"/>
      <c r="B93" s="33"/>
      <c r="C93" s="27" t="s">
        <v>24</v>
      </c>
      <c r="D93" s="32"/>
      <c r="E93" s="32"/>
      <c r="F93" s="25" t="str">
        <f>E17</f>
        <v>Město Bohumín</v>
      </c>
      <c r="G93" s="32"/>
      <c r="H93" s="32"/>
      <c r="I93" s="27" t="s">
        <v>30</v>
      </c>
      <c r="J93" s="30" t="str">
        <f>E23</f>
        <v>CHVÁLEK ATELIÉR s.r.o.</v>
      </c>
      <c r="K93" s="32"/>
      <c r="L93" s="42"/>
      <c r="S93" s="32"/>
      <c r="T93" s="32"/>
      <c r="U93" s="32"/>
      <c r="V93" s="32"/>
      <c r="W93" s="32"/>
      <c r="X93" s="32"/>
      <c r="Y93" s="32"/>
      <c r="Z93" s="32"/>
      <c r="AA93" s="32"/>
      <c r="AB93" s="32"/>
      <c r="AC93" s="32"/>
      <c r="AD93" s="32"/>
      <c r="AE93" s="32"/>
    </row>
    <row r="94" spans="1:31" s="2" customFormat="1" ht="15.2" customHeight="1">
      <c r="A94" s="32"/>
      <c r="B94" s="33"/>
      <c r="C94" s="27" t="s">
        <v>28</v>
      </c>
      <c r="D94" s="32"/>
      <c r="E94" s="32"/>
      <c r="F94" s="25" t="str">
        <f>IF(E20="","",E20)</f>
        <v>Vyplň údaj</v>
      </c>
      <c r="G94" s="32"/>
      <c r="H94" s="32"/>
      <c r="I94" s="27" t="s">
        <v>33</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4" t="s">
        <v>120</v>
      </c>
      <c r="D96" s="106"/>
      <c r="E96" s="106"/>
      <c r="F96" s="106"/>
      <c r="G96" s="106"/>
      <c r="H96" s="106"/>
      <c r="I96" s="106"/>
      <c r="J96" s="115" t="s">
        <v>121</v>
      </c>
      <c r="K96" s="106"/>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6" t="s">
        <v>122</v>
      </c>
      <c r="D98" s="32"/>
      <c r="E98" s="32"/>
      <c r="F98" s="32"/>
      <c r="G98" s="32"/>
      <c r="H98" s="32"/>
      <c r="I98" s="32"/>
      <c r="J98" s="71">
        <f>J121</f>
        <v>0</v>
      </c>
      <c r="K98" s="32"/>
      <c r="L98" s="42"/>
      <c r="S98" s="32"/>
      <c r="T98" s="32"/>
      <c r="U98" s="32"/>
      <c r="V98" s="32"/>
      <c r="W98" s="32"/>
      <c r="X98" s="32"/>
      <c r="Y98" s="32"/>
      <c r="Z98" s="32"/>
      <c r="AA98" s="32"/>
      <c r="AB98" s="32"/>
      <c r="AC98" s="32"/>
      <c r="AD98" s="32"/>
      <c r="AE98" s="32"/>
      <c r="AU98" s="17" t="s">
        <v>123</v>
      </c>
    </row>
    <row r="99" spans="2:12" s="9" customFormat="1" ht="24.95" customHeight="1">
      <c r="B99" s="117"/>
      <c r="D99" s="118" t="s">
        <v>584</v>
      </c>
      <c r="E99" s="119"/>
      <c r="F99" s="119"/>
      <c r="G99" s="119"/>
      <c r="H99" s="119"/>
      <c r="I99" s="119"/>
      <c r="J99" s="120">
        <f>J122</f>
        <v>0</v>
      </c>
      <c r="L99" s="117"/>
    </row>
    <row r="100" spans="1:31" s="2" customFormat="1" ht="21.75" customHeight="1">
      <c r="A100" s="32"/>
      <c r="B100" s="33"/>
      <c r="C100" s="32"/>
      <c r="D100" s="32"/>
      <c r="E100" s="32"/>
      <c r="F100" s="32"/>
      <c r="G100" s="32"/>
      <c r="H100" s="32"/>
      <c r="I100" s="32"/>
      <c r="J100" s="32"/>
      <c r="K100" s="32"/>
      <c r="L100" s="42"/>
      <c r="S100" s="32"/>
      <c r="T100" s="32"/>
      <c r="U100" s="32"/>
      <c r="V100" s="32"/>
      <c r="W100" s="32"/>
      <c r="X100" s="32"/>
      <c r="Y100" s="32"/>
      <c r="Z100" s="32"/>
      <c r="AA100" s="32"/>
      <c r="AB100" s="32"/>
      <c r="AC100" s="32"/>
      <c r="AD100" s="32"/>
      <c r="AE100" s="32"/>
    </row>
    <row r="101" spans="1:31" s="2" customFormat="1" ht="6.95" customHeight="1">
      <c r="A101" s="32"/>
      <c r="B101" s="47"/>
      <c r="C101" s="48"/>
      <c r="D101" s="48"/>
      <c r="E101" s="48"/>
      <c r="F101" s="48"/>
      <c r="G101" s="48"/>
      <c r="H101" s="48"/>
      <c r="I101" s="48"/>
      <c r="J101" s="48"/>
      <c r="K101" s="48"/>
      <c r="L101" s="42"/>
      <c r="S101" s="32"/>
      <c r="T101" s="32"/>
      <c r="U101" s="32"/>
      <c r="V101" s="32"/>
      <c r="W101" s="32"/>
      <c r="X101" s="32"/>
      <c r="Y101" s="32"/>
      <c r="Z101" s="32"/>
      <c r="AA101" s="32"/>
      <c r="AB101" s="32"/>
      <c r="AC101" s="32"/>
      <c r="AD101" s="32"/>
      <c r="AE101" s="32"/>
    </row>
    <row r="105" spans="1:31" s="2" customFormat="1" ht="6.95" customHeight="1">
      <c r="A105" s="32"/>
      <c r="B105" s="49"/>
      <c r="C105" s="50"/>
      <c r="D105" s="50"/>
      <c r="E105" s="50"/>
      <c r="F105" s="50"/>
      <c r="G105" s="50"/>
      <c r="H105" s="50"/>
      <c r="I105" s="50"/>
      <c r="J105" s="50"/>
      <c r="K105" s="50"/>
      <c r="L105" s="42"/>
      <c r="S105" s="32"/>
      <c r="T105" s="32"/>
      <c r="U105" s="32"/>
      <c r="V105" s="32"/>
      <c r="W105" s="32"/>
      <c r="X105" s="32"/>
      <c r="Y105" s="32"/>
      <c r="Z105" s="32"/>
      <c r="AA105" s="32"/>
      <c r="AB105" s="32"/>
      <c r="AC105" s="32"/>
      <c r="AD105" s="32"/>
      <c r="AE105" s="32"/>
    </row>
    <row r="106" spans="1:31" s="2" customFormat="1" ht="24.95" customHeight="1">
      <c r="A106" s="32"/>
      <c r="B106" s="33"/>
      <c r="C106" s="21" t="s">
        <v>138</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16</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53" t="str">
        <f>E7</f>
        <v>Rekonstrukce a přemístění oddělení rehabilitace Bohumínské městské nemocnice a.s</v>
      </c>
      <c r="F109" s="254"/>
      <c r="G109" s="254"/>
      <c r="H109" s="254"/>
      <c r="I109" s="32"/>
      <c r="J109" s="32"/>
      <c r="K109" s="32"/>
      <c r="L109" s="42"/>
      <c r="S109" s="32"/>
      <c r="T109" s="32"/>
      <c r="U109" s="32"/>
      <c r="V109" s="32"/>
      <c r="W109" s="32"/>
      <c r="X109" s="32"/>
      <c r="Y109" s="32"/>
      <c r="Z109" s="32"/>
      <c r="AA109" s="32"/>
      <c r="AB109" s="32"/>
      <c r="AC109" s="32"/>
      <c r="AD109" s="32"/>
      <c r="AE109" s="32"/>
    </row>
    <row r="110" spans="2:12" s="1" customFormat="1" ht="12" customHeight="1">
      <c r="B110" s="20"/>
      <c r="C110" s="27" t="s">
        <v>117</v>
      </c>
      <c r="L110" s="20"/>
    </row>
    <row r="111" spans="1:31" s="2" customFormat="1" ht="16.5" customHeight="1">
      <c r="A111" s="32"/>
      <c r="B111" s="33"/>
      <c r="C111" s="32"/>
      <c r="D111" s="32"/>
      <c r="E111" s="253" t="s">
        <v>512</v>
      </c>
      <c r="F111" s="252"/>
      <c r="G111" s="252"/>
      <c r="H111" s="252"/>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513</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14" t="str">
        <f>E11</f>
        <v>E - Rozvaděče</v>
      </c>
      <c r="F113" s="252"/>
      <c r="G113" s="252"/>
      <c r="H113" s="252"/>
      <c r="I113" s="32"/>
      <c r="J113" s="32"/>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20</v>
      </c>
      <c r="D115" s="32"/>
      <c r="E115" s="32"/>
      <c r="F115" s="25" t="str">
        <f>F14</f>
        <v xml:space="preserve"> </v>
      </c>
      <c r="G115" s="32"/>
      <c r="H115" s="32"/>
      <c r="I115" s="27" t="s">
        <v>22</v>
      </c>
      <c r="J115" s="55" t="str">
        <f>IF(J14="","",J14)</f>
        <v>14. 10. 2023</v>
      </c>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25.7" customHeight="1">
      <c r="A117" s="32"/>
      <c r="B117" s="33"/>
      <c r="C117" s="27" t="s">
        <v>24</v>
      </c>
      <c r="D117" s="32"/>
      <c r="E117" s="32"/>
      <c r="F117" s="25" t="str">
        <f>E17</f>
        <v>Město Bohumín</v>
      </c>
      <c r="G117" s="32"/>
      <c r="H117" s="32"/>
      <c r="I117" s="27" t="s">
        <v>30</v>
      </c>
      <c r="J117" s="30" t="str">
        <f>E23</f>
        <v>CHVÁLEK ATELIÉR s.r.o.</v>
      </c>
      <c r="K117" s="32"/>
      <c r="L117" s="42"/>
      <c r="S117" s="32"/>
      <c r="T117" s="32"/>
      <c r="U117" s="32"/>
      <c r="V117" s="32"/>
      <c r="W117" s="32"/>
      <c r="X117" s="32"/>
      <c r="Y117" s="32"/>
      <c r="Z117" s="32"/>
      <c r="AA117" s="32"/>
      <c r="AB117" s="32"/>
      <c r="AC117" s="32"/>
      <c r="AD117" s="32"/>
      <c r="AE117" s="32"/>
    </row>
    <row r="118" spans="1:31" s="2" customFormat="1" ht="15.2" customHeight="1">
      <c r="A118" s="32"/>
      <c r="B118" s="33"/>
      <c r="C118" s="27" t="s">
        <v>28</v>
      </c>
      <c r="D118" s="32"/>
      <c r="E118" s="32"/>
      <c r="F118" s="25" t="str">
        <f>IF(E20="","",E20)</f>
        <v>Vyplň údaj</v>
      </c>
      <c r="G118" s="32"/>
      <c r="H118" s="32"/>
      <c r="I118" s="27" t="s">
        <v>33</v>
      </c>
      <c r="J118" s="30" t="str">
        <f>E26</f>
        <v xml:space="preserve"> </v>
      </c>
      <c r="K118" s="32"/>
      <c r="L118" s="42"/>
      <c r="S118" s="32"/>
      <c r="T118" s="32"/>
      <c r="U118" s="32"/>
      <c r="V118" s="32"/>
      <c r="W118" s="32"/>
      <c r="X118" s="32"/>
      <c r="Y118" s="32"/>
      <c r="Z118" s="32"/>
      <c r="AA118" s="32"/>
      <c r="AB118" s="32"/>
      <c r="AC118" s="32"/>
      <c r="AD118" s="32"/>
      <c r="AE118" s="32"/>
    </row>
    <row r="119" spans="1:31" s="2" customFormat="1" ht="10.3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11" customFormat="1" ht="29.25" customHeight="1">
      <c r="A120" s="125"/>
      <c r="B120" s="126"/>
      <c r="C120" s="127" t="s">
        <v>139</v>
      </c>
      <c r="D120" s="128" t="s">
        <v>60</v>
      </c>
      <c r="E120" s="128" t="s">
        <v>56</v>
      </c>
      <c r="F120" s="128" t="s">
        <v>57</v>
      </c>
      <c r="G120" s="128" t="s">
        <v>140</v>
      </c>
      <c r="H120" s="128" t="s">
        <v>141</v>
      </c>
      <c r="I120" s="128" t="s">
        <v>142</v>
      </c>
      <c r="J120" s="128" t="s">
        <v>121</v>
      </c>
      <c r="K120" s="129" t="s">
        <v>143</v>
      </c>
      <c r="L120" s="130"/>
      <c r="M120" s="62" t="s">
        <v>1</v>
      </c>
      <c r="N120" s="63" t="s">
        <v>39</v>
      </c>
      <c r="O120" s="63" t="s">
        <v>144</v>
      </c>
      <c r="P120" s="63" t="s">
        <v>145</v>
      </c>
      <c r="Q120" s="63" t="s">
        <v>146</v>
      </c>
      <c r="R120" s="63" t="s">
        <v>147</v>
      </c>
      <c r="S120" s="63" t="s">
        <v>148</v>
      </c>
      <c r="T120" s="64" t="s">
        <v>149</v>
      </c>
      <c r="U120" s="125"/>
      <c r="V120" s="125"/>
      <c r="W120" s="125"/>
      <c r="X120" s="125"/>
      <c r="Y120" s="125"/>
      <c r="Z120" s="125"/>
      <c r="AA120" s="125"/>
      <c r="AB120" s="125"/>
      <c r="AC120" s="125"/>
      <c r="AD120" s="125"/>
      <c r="AE120" s="125"/>
    </row>
    <row r="121" spans="1:63" s="2" customFormat="1" ht="22.9" customHeight="1">
      <c r="A121" s="32"/>
      <c r="B121" s="33"/>
      <c r="C121" s="69" t="s">
        <v>150</v>
      </c>
      <c r="D121" s="32"/>
      <c r="E121" s="32"/>
      <c r="F121" s="32"/>
      <c r="G121" s="32"/>
      <c r="H121" s="32"/>
      <c r="I121" s="32"/>
      <c r="J121" s="131">
        <f>BK121</f>
        <v>0</v>
      </c>
      <c r="K121" s="32"/>
      <c r="L121" s="33"/>
      <c r="M121" s="65"/>
      <c r="N121" s="56"/>
      <c r="O121" s="66"/>
      <c r="P121" s="132">
        <f>P122</f>
        <v>0</v>
      </c>
      <c r="Q121" s="66"/>
      <c r="R121" s="132">
        <f>R122</f>
        <v>0</v>
      </c>
      <c r="S121" s="66"/>
      <c r="T121" s="133">
        <f>T122</f>
        <v>0</v>
      </c>
      <c r="U121" s="32"/>
      <c r="V121" s="32"/>
      <c r="W121" s="32"/>
      <c r="X121" s="32"/>
      <c r="Y121" s="32"/>
      <c r="Z121" s="32"/>
      <c r="AA121" s="32"/>
      <c r="AB121" s="32"/>
      <c r="AC121" s="32"/>
      <c r="AD121" s="32"/>
      <c r="AE121" s="32"/>
      <c r="AT121" s="17" t="s">
        <v>74</v>
      </c>
      <c r="AU121" s="17" t="s">
        <v>123</v>
      </c>
      <c r="BK121" s="134">
        <f>BK122</f>
        <v>0</v>
      </c>
    </row>
    <row r="122" spans="2:63" s="12" customFormat="1" ht="25.9" customHeight="1">
      <c r="B122" s="135"/>
      <c r="D122" s="136" t="s">
        <v>74</v>
      </c>
      <c r="E122" s="137" t="s">
        <v>585</v>
      </c>
      <c r="F122" s="137" t="s">
        <v>105</v>
      </c>
      <c r="I122" s="138"/>
      <c r="J122" s="139">
        <f>BK122</f>
        <v>0</v>
      </c>
      <c r="L122" s="135"/>
      <c r="M122" s="140"/>
      <c r="N122" s="141"/>
      <c r="O122" s="141"/>
      <c r="P122" s="142">
        <f>SUM(P123:P128)</f>
        <v>0</v>
      </c>
      <c r="Q122" s="141"/>
      <c r="R122" s="142">
        <f>SUM(R123:R128)</f>
        <v>0</v>
      </c>
      <c r="S122" s="141"/>
      <c r="T122" s="143">
        <f>SUM(T123:T128)</f>
        <v>0</v>
      </c>
      <c r="AR122" s="136" t="s">
        <v>83</v>
      </c>
      <c r="AT122" s="144" t="s">
        <v>74</v>
      </c>
      <c r="AU122" s="144" t="s">
        <v>75</v>
      </c>
      <c r="AY122" s="136" t="s">
        <v>153</v>
      </c>
      <c r="BK122" s="145">
        <f>SUM(BK123:BK128)</f>
        <v>0</v>
      </c>
    </row>
    <row r="123" spans="1:65" s="2" customFormat="1" ht="16.5" customHeight="1">
      <c r="A123" s="32"/>
      <c r="B123" s="148"/>
      <c r="C123" s="149" t="s">
        <v>83</v>
      </c>
      <c r="D123" s="149" t="s">
        <v>156</v>
      </c>
      <c r="E123" s="150" t="s">
        <v>586</v>
      </c>
      <c r="F123" s="151" t="s">
        <v>587</v>
      </c>
      <c r="G123" s="152" t="s">
        <v>479</v>
      </c>
      <c r="H123" s="153">
        <v>1</v>
      </c>
      <c r="I123" s="154"/>
      <c r="J123" s="155">
        <f>ROUND(I123*H123,2)</f>
        <v>0</v>
      </c>
      <c r="K123" s="151" t="s">
        <v>227</v>
      </c>
      <c r="L123" s="33"/>
      <c r="M123" s="156" t="s">
        <v>1</v>
      </c>
      <c r="N123" s="157" t="s">
        <v>40</v>
      </c>
      <c r="O123" s="58"/>
      <c r="P123" s="158">
        <f>O123*H123</f>
        <v>0</v>
      </c>
      <c r="Q123" s="158">
        <v>0</v>
      </c>
      <c r="R123" s="158">
        <f>Q123*H123</f>
        <v>0</v>
      </c>
      <c r="S123" s="158">
        <v>0</v>
      </c>
      <c r="T123" s="159">
        <f>S123*H123</f>
        <v>0</v>
      </c>
      <c r="U123" s="32"/>
      <c r="V123" s="32"/>
      <c r="W123" s="32"/>
      <c r="X123" s="32"/>
      <c r="Y123" s="32"/>
      <c r="Z123" s="32"/>
      <c r="AA123" s="32"/>
      <c r="AB123" s="32"/>
      <c r="AC123" s="32"/>
      <c r="AD123" s="32"/>
      <c r="AE123" s="32"/>
      <c r="AR123" s="160" t="s">
        <v>161</v>
      </c>
      <c r="AT123" s="160" t="s">
        <v>156</v>
      </c>
      <c r="AU123" s="160" t="s">
        <v>83</v>
      </c>
      <c r="AY123" s="17" t="s">
        <v>153</v>
      </c>
      <c r="BE123" s="161">
        <f>IF(N123="základní",J123,0)</f>
        <v>0</v>
      </c>
      <c r="BF123" s="161">
        <f>IF(N123="snížená",J123,0)</f>
        <v>0</v>
      </c>
      <c r="BG123" s="161">
        <f>IF(N123="zákl. přenesená",J123,0)</f>
        <v>0</v>
      </c>
      <c r="BH123" s="161">
        <f>IF(N123="sníž. přenesená",J123,0)</f>
        <v>0</v>
      </c>
      <c r="BI123" s="161">
        <f>IF(N123="nulová",J123,0)</f>
        <v>0</v>
      </c>
      <c r="BJ123" s="17" t="s">
        <v>83</v>
      </c>
      <c r="BK123" s="161">
        <f>ROUND(I123*H123,2)</f>
        <v>0</v>
      </c>
      <c r="BL123" s="17" t="s">
        <v>161</v>
      </c>
      <c r="BM123" s="160" t="s">
        <v>85</v>
      </c>
    </row>
    <row r="124" spans="1:47" s="2" customFormat="1" ht="29.25">
      <c r="A124" s="32"/>
      <c r="B124" s="33"/>
      <c r="C124" s="32"/>
      <c r="D124" s="163" t="s">
        <v>201</v>
      </c>
      <c r="E124" s="32"/>
      <c r="F124" s="179" t="s">
        <v>588</v>
      </c>
      <c r="G124" s="32"/>
      <c r="H124" s="32"/>
      <c r="I124" s="180"/>
      <c r="J124" s="32"/>
      <c r="K124" s="32"/>
      <c r="L124" s="33"/>
      <c r="M124" s="181"/>
      <c r="N124" s="182"/>
      <c r="O124" s="58"/>
      <c r="P124" s="58"/>
      <c r="Q124" s="58"/>
      <c r="R124" s="58"/>
      <c r="S124" s="58"/>
      <c r="T124" s="59"/>
      <c r="U124" s="32"/>
      <c r="V124" s="32"/>
      <c r="W124" s="32"/>
      <c r="X124" s="32"/>
      <c r="Y124" s="32"/>
      <c r="Z124" s="32"/>
      <c r="AA124" s="32"/>
      <c r="AB124" s="32"/>
      <c r="AC124" s="32"/>
      <c r="AD124" s="32"/>
      <c r="AE124" s="32"/>
      <c r="AT124" s="17" t="s">
        <v>201</v>
      </c>
      <c r="AU124" s="17" t="s">
        <v>83</v>
      </c>
    </row>
    <row r="125" spans="1:65" s="2" customFormat="1" ht="16.5" customHeight="1">
      <c r="A125" s="32"/>
      <c r="B125" s="148"/>
      <c r="C125" s="149" t="s">
        <v>85</v>
      </c>
      <c r="D125" s="149" t="s">
        <v>156</v>
      </c>
      <c r="E125" s="150" t="s">
        <v>589</v>
      </c>
      <c r="F125" s="151" t="s">
        <v>590</v>
      </c>
      <c r="G125" s="152" t="s">
        <v>479</v>
      </c>
      <c r="H125" s="153">
        <v>1</v>
      </c>
      <c r="I125" s="154"/>
      <c r="J125" s="155">
        <f>ROUND(I125*H125,2)</f>
        <v>0</v>
      </c>
      <c r="K125" s="151" t="s">
        <v>227</v>
      </c>
      <c r="L125" s="33"/>
      <c r="M125" s="156" t="s">
        <v>1</v>
      </c>
      <c r="N125" s="157" t="s">
        <v>40</v>
      </c>
      <c r="O125" s="58"/>
      <c r="P125" s="158">
        <f>O125*H125</f>
        <v>0</v>
      </c>
      <c r="Q125" s="158">
        <v>0</v>
      </c>
      <c r="R125" s="158">
        <f>Q125*H125</f>
        <v>0</v>
      </c>
      <c r="S125" s="158">
        <v>0</v>
      </c>
      <c r="T125" s="159">
        <f>S125*H125</f>
        <v>0</v>
      </c>
      <c r="U125" s="32"/>
      <c r="V125" s="32"/>
      <c r="W125" s="32"/>
      <c r="X125" s="32"/>
      <c r="Y125" s="32"/>
      <c r="Z125" s="32"/>
      <c r="AA125" s="32"/>
      <c r="AB125" s="32"/>
      <c r="AC125" s="32"/>
      <c r="AD125" s="32"/>
      <c r="AE125" s="32"/>
      <c r="AR125" s="160" t="s">
        <v>161</v>
      </c>
      <c r="AT125" s="160" t="s">
        <v>156</v>
      </c>
      <c r="AU125" s="160" t="s">
        <v>83</v>
      </c>
      <c r="AY125" s="17" t="s">
        <v>153</v>
      </c>
      <c r="BE125" s="161">
        <f>IF(N125="základní",J125,0)</f>
        <v>0</v>
      </c>
      <c r="BF125" s="161">
        <f>IF(N125="snížená",J125,0)</f>
        <v>0</v>
      </c>
      <c r="BG125" s="161">
        <f>IF(N125="zákl. přenesená",J125,0)</f>
        <v>0</v>
      </c>
      <c r="BH125" s="161">
        <f>IF(N125="sníž. přenesená",J125,0)</f>
        <v>0</v>
      </c>
      <c r="BI125" s="161">
        <f>IF(N125="nulová",J125,0)</f>
        <v>0</v>
      </c>
      <c r="BJ125" s="17" t="s">
        <v>83</v>
      </c>
      <c r="BK125" s="161">
        <f>ROUND(I125*H125,2)</f>
        <v>0</v>
      </c>
      <c r="BL125" s="17" t="s">
        <v>161</v>
      </c>
      <c r="BM125" s="160" t="s">
        <v>161</v>
      </c>
    </row>
    <row r="126" spans="1:47" s="2" customFormat="1" ht="29.25">
      <c r="A126" s="32"/>
      <c r="B126" s="33"/>
      <c r="C126" s="32"/>
      <c r="D126" s="163" t="s">
        <v>201</v>
      </c>
      <c r="E126" s="32"/>
      <c r="F126" s="179" t="s">
        <v>591</v>
      </c>
      <c r="G126" s="32"/>
      <c r="H126" s="32"/>
      <c r="I126" s="180"/>
      <c r="J126" s="32"/>
      <c r="K126" s="32"/>
      <c r="L126" s="33"/>
      <c r="M126" s="181"/>
      <c r="N126" s="182"/>
      <c r="O126" s="58"/>
      <c r="P126" s="58"/>
      <c r="Q126" s="58"/>
      <c r="R126" s="58"/>
      <c r="S126" s="58"/>
      <c r="T126" s="59"/>
      <c r="U126" s="32"/>
      <c r="V126" s="32"/>
      <c r="W126" s="32"/>
      <c r="X126" s="32"/>
      <c r="Y126" s="32"/>
      <c r="Z126" s="32"/>
      <c r="AA126" s="32"/>
      <c r="AB126" s="32"/>
      <c r="AC126" s="32"/>
      <c r="AD126" s="32"/>
      <c r="AE126" s="32"/>
      <c r="AT126" s="17" t="s">
        <v>201</v>
      </c>
      <c r="AU126" s="17" t="s">
        <v>83</v>
      </c>
    </row>
    <row r="127" spans="1:65" s="2" customFormat="1" ht="16.5" customHeight="1">
      <c r="A127" s="32"/>
      <c r="B127" s="148"/>
      <c r="C127" s="149" t="s">
        <v>166</v>
      </c>
      <c r="D127" s="149" t="s">
        <v>156</v>
      </c>
      <c r="E127" s="150" t="s">
        <v>592</v>
      </c>
      <c r="F127" s="151" t="s">
        <v>523</v>
      </c>
      <c r="G127" s="152" t="s">
        <v>479</v>
      </c>
      <c r="H127" s="153">
        <v>1</v>
      </c>
      <c r="I127" s="154"/>
      <c r="J127" s="155">
        <f>ROUND(I127*H127,2)</f>
        <v>0</v>
      </c>
      <c r="K127" s="151" t="s">
        <v>227</v>
      </c>
      <c r="L127" s="33"/>
      <c r="M127" s="156" t="s">
        <v>1</v>
      </c>
      <c r="N127" s="157" t="s">
        <v>40</v>
      </c>
      <c r="O127" s="58"/>
      <c r="P127" s="158">
        <f>O127*H127</f>
        <v>0</v>
      </c>
      <c r="Q127" s="158">
        <v>0</v>
      </c>
      <c r="R127" s="158">
        <f>Q127*H127</f>
        <v>0</v>
      </c>
      <c r="S127" s="158">
        <v>0</v>
      </c>
      <c r="T127" s="159">
        <f>S127*H127</f>
        <v>0</v>
      </c>
      <c r="U127" s="32"/>
      <c r="V127" s="32"/>
      <c r="W127" s="32"/>
      <c r="X127" s="32"/>
      <c r="Y127" s="32"/>
      <c r="Z127" s="32"/>
      <c r="AA127" s="32"/>
      <c r="AB127" s="32"/>
      <c r="AC127" s="32"/>
      <c r="AD127" s="32"/>
      <c r="AE127" s="32"/>
      <c r="AR127" s="160" t="s">
        <v>161</v>
      </c>
      <c r="AT127" s="160" t="s">
        <v>156</v>
      </c>
      <c r="AU127" s="160" t="s">
        <v>83</v>
      </c>
      <c r="AY127" s="17" t="s">
        <v>153</v>
      </c>
      <c r="BE127" s="161">
        <f>IF(N127="základní",J127,0)</f>
        <v>0</v>
      </c>
      <c r="BF127" s="161">
        <f>IF(N127="snížená",J127,0)</f>
        <v>0</v>
      </c>
      <c r="BG127" s="161">
        <f>IF(N127="zákl. přenesená",J127,0)</f>
        <v>0</v>
      </c>
      <c r="BH127" s="161">
        <f>IF(N127="sníž. přenesená",J127,0)</f>
        <v>0</v>
      </c>
      <c r="BI127" s="161">
        <f>IF(N127="nulová",J127,0)</f>
        <v>0</v>
      </c>
      <c r="BJ127" s="17" t="s">
        <v>83</v>
      </c>
      <c r="BK127" s="161">
        <f>ROUND(I127*H127,2)</f>
        <v>0</v>
      </c>
      <c r="BL127" s="17" t="s">
        <v>161</v>
      </c>
      <c r="BM127" s="160" t="s">
        <v>154</v>
      </c>
    </row>
    <row r="128" spans="1:65" s="2" customFormat="1" ht="16.5" customHeight="1">
      <c r="A128" s="32"/>
      <c r="B128" s="148"/>
      <c r="C128" s="149" t="s">
        <v>161</v>
      </c>
      <c r="D128" s="149" t="s">
        <v>156</v>
      </c>
      <c r="E128" s="150" t="s">
        <v>593</v>
      </c>
      <c r="F128" s="151" t="s">
        <v>525</v>
      </c>
      <c r="G128" s="152" t="s">
        <v>479</v>
      </c>
      <c r="H128" s="153">
        <v>1</v>
      </c>
      <c r="I128" s="154"/>
      <c r="J128" s="155">
        <f>ROUND(I128*H128,2)</f>
        <v>0</v>
      </c>
      <c r="K128" s="151" t="s">
        <v>227</v>
      </c>
      <c r="L128" s="33"/>
      <c r="M128" s="201" t="s">
        <v>1</v>
      </c>
      <c r="N128" s="202" t="s">
        <v>40</v>
      </c>
      <c r="O128" s="203"/>
      <c r="P128" s="204">
        <f>O128*H128</f>
        <v>0</v>
      </c>
      <c r="Q128" s="204">
        <v>0</v>
      </c>
      <c r="R128" s="204">
        <f>Q128*H128</f>
        <v>0</v>
      </c>
      <c r="S128" s="204">
        <v>0</v>
      </c>
      <c r="T128" s="205">
        <f>S128*H128</f>
        <v>0</v>
      </c>
      <c r="U128" s="32"/>
      <c r="V128" s="32"/>
      <c r="W128" s="32"/>
      <c r="X128" s="32"/>
      <c r="Y128" s="32"/>
      <c r="Z128" s="32"/>
      <c r="AA128" s="32"/>
      <c r="AB128" s="32"/>
      <c r="AC128" s="32"/>
      <c r="AD128" s="32"/>
      <c r="AE128" s="32"/>
      <c r="AR128" s="160" t="s">
        <v>161</v>
      </c>
      <c r="AT128" s="160" t="s">
        <v>156</v>
      </c>
      <c r="AU128" s="160" t="s">
        <v>83</v>
      </c>
      <c r="AY128" s="17" t="s">
        <v>153</v>
      </c>
      <c r="BE128" s="161">
        <f>IF(N128="základní",J128,0)</f>
        <v>0</v>
      </c>
      <c r="BF128" s="161">
        <f>IF(N128="snížená",J128,0)</f>
        <v>0</v>
      </c>
      <c r="BG128" s="161">
        <f>IF(N128="zákl. přenesená",J128,0)</f>
        <v>0</v>
      </c>
      <c r="BH128" s="161">
        <f>IF(N128="sníž. přenesená",J128,0)</f>
        <v>0</v>
      </c>
      <c r="BI128" s="161">
        <f>IF(N128="nulová",J128,0)</f>
        <v>0</v>
      </c>
      <c r="BJ128" s="17" t="s">
        <v>83</v>
      </c>
      <c r="BK128" s="161">
        <f>ROUND(I128*H128,2)</f>
        <v>0</v>
      </c>
      <c r="BL128" s="17" t="s">
        <v>161</v>
      </c>
      <c r="BM128" s="160" t="s">
        <v>193</v>
      </c>
    </row>
    <row r="129" spans="1:31" s="2" customFormat="1" ht="6.95" customHeight="1">
      <c r="A129" s="32"/>
      <c r="B129" s="47"/>
      <c r="C129" s="48"/>
      <c r="D129" s="48"/>
      <c r="E129" s="48"/>
      <c r="F129" s="48"/>
      <c r="G129" s="48"/>
      <c r="H129" s="48"/>
      <c r="I129" s="48"/>
      <c r="J129" s="48"/>
      <c r="K129" s="48"/>
      <c r="L129" s="33"/>
      <c r="M129" s="32"/>
      <c r="O129" s="32"/>
      <c r="P129" s="32"/>
      <c r="Q129" s="32"/>
      <c r="R129" s="32"/>
      <c r="S129" s="32"/>
      <c r="T129" s="32"/>
      <c r="U129" s="32"/>
      <c r="V129" s="32"/>
      <c r="W129" s="32"/>
      <c r="X129" s="32"/>
      <c r="Y129" s="32"/>
      <c r="Z129" s="32"/>
      <c r="AA129" s="32"/>
      <c r="AB129" s="32"/>
      <c r="AC129" s="32"/>
      <c r="AD129" s="32"/>
      <c r="AE129" s="32"/>
    </row>
  </sheetData>
  <autoFilter ref="C120:K128"/>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32"/>
  <sheetViews>
    <sheetView showGridLines="0" workbookViewId="0" topLeftCell="A1">
      <selection activeCell="C2" sqref="C2"/>
    </sheetView>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10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49" t="s">
        <v>5</v>
      </c>
      <c r="M2" s="225"/>
      <c r="N2" s="225"/>
      <c r="O2" s="225"/>
      <c r="P2" s="225"/>
      <c r="Q2" s="225"/>
      <c r="R2" s="225"/>
      <c r="S2" s="225"/>
      <c r="T2" s="225"/>
      <c r="U2" s="225"/>
      <c r="V2" s="225"/>
      <c r="AT2" s="17" t="s">
        <v>109</v>
      </c>
    </row>
    <row r="3" spans="2:46" s="1" customFormat="1" ht="6.95" customHeight="1">
      <c r="B3" s="18"/>
      <c r="C3" s="19"/>
      <c r="D3" s="19"/>
      <c r="E3" s="19"/>
      <c r="F3" s="19"/>
      <c r="G3" s="19"/>
      <c r="H3" s="19"/>
      <c r="I3" s="19"/>
      <c r="J3" s="19"/>
      <c r="K3" s="19"/>
      <c r="L3" s="20"/>
      <c r="AT3" s="17" t="s">
        <v>85</v>
      </c>
    </row>
    <row r="4" spans="2:46" s="1" customFormat="1" ht="24.95" customHeight="1">
      <c r="B4" s="20"/>
      <c r="D4" s="21" t="s">
        <v>116</v>
      </c>
      <c r="L4" s="20"/>
      <c r="M4" s="98" t="s">
        <v>10</v>
      </c>
      <c r="AT4" s="17" t="s">
        <v>3</v>
      </c>
    </row>
    <row r="5" spans="2:12" s="1" customFormat="1" ht="6.95" customHeight="1">
      <c r="B5" s="20"/>
      <c r="L5" s="20"/>
    </row>
    <row r="6" spans="2:12" s="1" customFormat="1" ht="12" customHeight="1">
      <c r="B6" s="20"/>
      <c r="D6" s="27" t="s">
        <v>16</v>
      </c>
      <c r="L6" s="20"/>
    </row>
    <row r="7" spans="2:12" s="1" customFormat="1" ht="16.5" customHeight="1">
      <c r="B7" s="20"/>
      <c r="E7" s="253" t="str">
        <f>'Rekapitulace stavby'!K6</f>
        <v>Rekonstrukce a přemístění oddělení rehabilitace Bohumínské městské nemocnice a.s</v>
      </c>
      <c r="F7" s="254"/>
      <c r="G7" s="254"/>
      <c r="H7" s="254"/>
      <c r="L7" s="20"/>
    </row>
    <row r="8" spans="2:12" s="1" customFormat="1" ht="12" customHeight="1">
      <c r="B8" s="20"/>
      <c r="D8" s="27" t="s">
        <v>117</v>
      </c>
      <c r="L8" s="20"/>
    </row>
    <row r="9" spans="1:31" s="2" customFormat="1" ht="16.5" customHeight="1">
      <c r="A9" s="32"/>
      <c r="B9" s="33"/>
      <c r="C9" s="32"/>
      <c r="D9" s="32"/>
      <c r="E9" s="253" t="s">
        <v>512</v>
      </c>
      <c r="F9" s="252"/>
      <c r="G9" s="252"/>
      <c r="H9" s="252"/>
      <c r="I9" s="32"/>
      <c r="J9" s="32"/>
      <c r="K9" s="32"/>
      <c r="L9" s="42"/>
      <c r="S9" s="32"/>
      <c r="T9" s="32"/>
      <c r="U9" s="32"/>
      <c r="V9" s="32"/>
      <c r="W9" s="32"/>
      <c r="X9" s="32"/>
      <c r="Y9" s="32"/>
      <c r="Z9" s="32"/>
      <c r="AA9" s="32"/>
      <c r="AB9" s="32"/>
      <c r="AC9" s="32"/>
      <c r="AD9" s="32"/>
      <c r="AE9" s="32"/>
    </row>
    <row r="10" spans="1:31" s="2" customFormat="1" ht="12" customHeight="1">
      <c r="A10" s="32"/>
      <c r="B10" s="33"/>
      <c r="C10" s="32"/>
      <c r="D10" s="27" t="s">
        <v>513</v>
      </c>
      <c r="E10" s="32"/>
      <c r="F10" s="32"/>
      <c r="G10" s="32"/>
      <c r="H10" s="32"/>
      <c r="I10" s="32"/>
      <c r="J10" s="32"/>
      <c r="K10" s="32"/>
      <c r="L10" s="42"/>
      <c r="S10" s="32"/>
      <c r="T10" s="32"/>
      <c r="U10" s="32"/>
      <c r="V10" s="32"/>
      <c r="W10" s="32"/>
      <c r="X10" s="32"/>
      <c r="Y10" s="32"/>
      <c r="Z10" s="32"/>
      <c r="AA10" s="32"/>
      <c r="AB10" s="32"/>
      <c r="AC10" s="32"/>
      <c r="AD10" s="32"/>
      <c r="AE10" s="32"/>
    </row>
    <row r="11" spans="1:31" s="2" customFormat="1" ht="16.5" customHeight="1">
      <c r="A11" s="32"/>
      <c r="B11" s="33"/>
      <c r="C11" s="32"/>
      <c r="D11" s="32"/>
      <c r="E11" s="214" t="s">
        <v>594</v>
      </c>
      <c r="F11" s="252"/>
      <c r="G11" s="252"/>
      <c r="H11" s="252"/>
      <c r="I11" s="32"/>
      <c r="J11" s="32"/>
      <c r="K11" s="32"/>
      <c r="L11" s="42"/>
      <c r="S11" s="32"/>
      <c r="T11" s="32"/>
      <c r="U11" s="32"/>
      <c r="V11" s="32"/>
      <c r="W11" s="32"/>
      <c r="X11" s="32"/>
      <c r="Y11" s="32"/>
      <c r="Z11" s="32"/>
      <c r="AA11" s="32"/>
      <c r="AB11" s="32"/>
      <c r="AC11" s="32"/>
      <c r="AD11" s="32"/>
      <c r="AE11" s="32"/>
    </row>
    <row r="12" spans="1:31" s="2" customFormat="1" ht="12">
      <c r="A12" s="32"/>
      <c r="B12" s="33"/>
      <c r="C12" s="32"/>
      <c r="D12" s="32"/>
      <c r="E12" s="32"/>
      <c r="F12" s="32"/>
      <c r="G12" s="32"/>
      <c r="H12" s="32"/>
      <c r="I12" s="32"/>
      <c r="J12" s="32"/>
      <c r="K12" s="32"/>
      <c r="L12" s="42"/>
      <c r="S12" s="32"/>
      <c r="T12" s="32"/>
      <c r="U12" s="32"/>
      <c r="V12" s="32"/>
      <c r="W12" s="32"/>
      <c r="X12" s="32"/>
      <c r="Y12" s="32"/>
      <c r="Z12" s="32"/>
      <c r="AA12" s="32"/>
      <c r="AB12" s="32"/>
      <c r="AC12" s="32"/>
      <c r="AD12" s="32"/>
      <c r="AE12" s="32"/>
    </row>
    <row r="13" spans="1:31" s="2" customFormat="1" ht="12" customHeight="1">
      <c r="A13" s="32"/>
      <c r="B13" s="33"/>
      <c r="C13" s="32"/>
      <c r="D13" s="27" t="s">
        <v>18</v>
      </c>
      <c r="E13" s="32"/>
      <c r="F13" s="25" t="s">
        <v>1</v>
      </c>
      <c r="G13" s="32"/>
      <c r="H13" s="32"/>
      <c r="I13" s="27" t="s">
        <v>19</v>
      </c>
      <c r="J13" s="25" t="s">
        <v>1</v>
      </c>
      <c r="K13" s="32"/>
      <c r="L13" s="42"/>
      <c r="S13" s="32"/>
      <c r="T13" s="32"/>
      <c r="U13" s="32"/>
      <c r="V13" s="32"/>
      <c r="W13" s="32"/>
      <c r="X13" s="32"/>
      <c r="Y13" s="32"/>
      <c r="Z13" s="32"/>
      <c r="AA13" s="32"/>
      <c r="AB13" s="32"/>
      <c r="AC13" s="32"/>
      <c r="AD13" s="32"/>
      <c r="AE13" s="32"/>
    </row>
    <row r="14" spans="1:31" s="2" customFormat="1" ht="12" customHeight="1">
      <c r="A14" s="32"/>
      <c r="B14" s="33"/>
      <c r="C14" s="32"/>
      <c r="D14" s="27" t="s">
        <v>20</v>
      </c>
      <c r="E14" s="32"/>
      <c r="F14" s="25" t="s">
        <v>21</v>
      </c>
      <c r="G14" s="32"/>
      <c r="H14" s="32"/>
      <c r="I14" s="27" t="s">
        <v>22</v>
      </c>
      <c r="J14" s="55" t="str">
        <f>'Rekapitulace stavby'!AN8</f>
        <v>14. 10. 2023</v>
      </c>
      <c r="K14" s="32"/>
      <c r="L14" s="42"/>
      <c r="S14" s="32"/>
      <c r="T14" s="32"/>
      <c r="U14" s="32"/>
      <c r="V14" s="32"/>
      <c r="W14" s="32"/>
      <c r="X14" s="32"/>
      <c r="Y14" s="32"/>
      <c r="Z14" s="32"/>
      <c r="AA14" s="32"/>
      <c r="AB14" s="32"/>
      <c r="AC14" s="32"/>
      <c r="AD14" s="32"/>
      <c r="AE14" s="32"/>
    </row>
    <row r="15" spans="1:31" s="2" customFormat="1" ht="10.9" customHeight="1">
      <c r="A15" s="32"/>
      <c r="B15" s="33"/>
      <c r="C15" s="32"/>
      <c r="D15" s="32"/>
      <c r="E15" s="32"/>
      <c r="F15" s="32"/>
      <c r="G15" s="32"/>
      <c r="H15" s="32"/>
      <c r="I15" s="32"/>
      <c r="J15" s="32"/>
      <c r="K15" s="32"/>
      <c r="L15" s="42"/>
      <c r="S15" s="32"/>
      <c r="T15" s="32"/>
      <c r="U15" s="32"/>
      <c r="V15" s="32"/>
      <c r="W15" s="32"/>
      <c r="X15" s="32"/>
      <c r="Y15" s="32"/>
      <c r="Z15" s="32"/>
      <c r="AA15" s="32"/>
      <c r="AB15" s="32"/>
      <c r="AC15" s="32"/>
      <c r="AD15" s="32"/>
      <c r="AE15" s="32"/>
    </row>
    <row r="16" spans="1:31" s="2" customFormat="1" ht="12" customHeight="1">
      <c r="A16" s="32"/>
      <c r="B16" s="33"/>
      <c r="C16" s="32"/>
      <c r="D16" s="27" t="s">
        <v>24</v>
      </c>
      <c r="E16" s="32"/>
      <c r="F16" s="32"/>
      <c r="G16" s="32"/>
      <c r="H16" s="32"/>
      <c r="I16" s="27" t="s">
        <v>25</v>
      </c>
      <c r="J16" s="25" t="str">
        <f>IF('Rekapitulace stavby'!AN10="","",'Rekapitulace stavby'!AN10)</f>
        <v/>
      </c>
      <c r="K16" s="32"/>
      <c r="L16" s="42"/>
      <c r="S16" s="32"/>
      <c r="T16" s="32"/>
      <c r="U16" s="32"/>
      <c r="V16" s="32"/>
      <c r="W16" s="32"/>
      <c r="X16" s="32"/>
      <c r="Y16" s="32"/>
      <c r="Z16" s="32"/>
      <c r="AA16" s="32"/>
      <c r="AB16" s="32"/>
      <c r="AC16" s="32"/>
      <c r="AD16" s="32"/>
      <c r="AE16" s="32"/>
    </row>
    <row r="17" spans="1:31" s="2" customFormat="1" ht="18" customHeight="1">
      <c r="A17" s="32"/>
      <c r="B17" s="33"/>
      <c r="C17" s="32"/>
      <c r="D17" s="32"/>
      <c r="E17" s="25" t="str">
        <f>IF('Rekapitulace stavby'!E11="","",'Rekapitulace stavby'!E11)</f>
        <v>Město Bohumín</v>
      </c>
      <c r="F17" s="32"/>
      <c r="G17" s="32"/>
      <c r="H17" s="32"/>
      <c r="I17" s="27" t="s">
        <v>27</v>
      </c>
      <c r="J17" s="25" t="str">
        <f>IF('Rekapitulace stavby'!AN11="","",'Rekapitulace stavby'!AN11)</f>
        <v/>
      </c>
      <c r="K17" s="32"/>
      <c r="L17" s="42"/>
      <c r="S17" s="32"/>
      <c r="T17" s="32"/>
      <c r="U17" s="32"/>
      <c r="V17" s="32"/>
      <c r="W17" s="32"/>
      <c r="X17" s="32"/>
      <c r="Y17" s="32"/>
      <c r="Z17" s="32"/>
      <c r="AA17" s="32"/>
      <c r="AB17" s="32"/>
      <c r="AC17" s="32"/>
      <c r="AD17" s="32"/>
      <c r="AE17" s="32"/>
    </row>
    <row r="18" spans="1:31" s="2" customFormat="1" ht="6.95" customHeight="1">
      <c r="A18" s="32"/>
      <c r="B18" s="33"/>
      <c r="C18" s="32"/>
      <c r="D18" s="32"/>
      <c r="E18" s="32"/>
      <c r="F18" s="32"/>
      <c r="G18" s="32"/>
      <c r="H18" s="32"/>
      <c r="I18" s="32"/>
      <c r="J18" s="32"/>
      <c r="K18" s="32"/>
      <c r="L18" s="42"/>
      <c r="S18" s="32"/>
      <c r="T18" s="32"/>
      <c r="U18" s="32"/>
      <c r="V18" s="32"/>
      <c r="W18" s="32"/>
      <c r="X18" s="32"/>
      <c r="Y18" s="32"/>
      <c r="Z18" s="32"/>
      <c r="AA18" s="32"/>
      <c r="AB18" s="32"/>
      <c r="AC18" s="32"/>
      <c r="AD18" s="32"/>
      <c r="AE18" s="32"/>
    </row>
    <row r="19" spans="1:31" s="2" customFormat="1" ht="12" customHeight="1">
      <c r="A19" s="32"/>
      <c r="B19" s="33"/>
      <c r="C19" s="32"/>
      <c r="D19" s="27" t="s">
        <v>28</v>
      </c>
      <c r="E19" s="32"/>
      <c r="F19" s="32"/>
      <c r="G19" s="32"/>
      <c r="H19" s="32"/>
      <c r="I19" s="27" t="s">
        <v>25</v>
      </c>
      <c r="J19" s="28" t="str">
        <f>'Rekapitulace stavby'!AN13</f>
        <v>Vyplň údaj</v>
      </c>
      <c r="K19" s="32"/>
      <c r="L19" s="42"/>
      <c r="S19" s="32"/>
      <c r="T19" s="32"/>
      <c r="U19" s="32"/>
      <c r="V19" s="32"/>
      <c r="W19" s="32"/>
      <c r="X19" s="32"/>
      <c r="Y19" s="32"/>
      <c r="Z19" s="32"/>
      <c r="AA19" s="32"/>
      <c r="AB19" s="32"/>
      <c r="AC19" s="32"/>
      <c r="AD19" s="32"/>
      <c r="AE19" s="32"/>
    </row>
    <row r="20" spans="1:31" s="2" customFormat="1" ht="18" customHeight="1">
      <c r="A20" s="32"/>
      <c r="B20" s="33"/>
      <c r="C20" s="32"/>
      <c r="D20" s="32"/>
      <c r="E20" s="255" t="str">
        <f>'Rekapitulace stavby'!E14</f>
        <v>Vyplň údaj</v>
      </c>
      <c r="F20" s="224"/>
      <c r="G20" s="224"/>
      <c r="H20" s="224"/>
      <c r="I20" s="27" t="s">
        <v>27</v>
      </c>
      <c r="J20" s="28" t="str">
        <f>'Rekapitulace stavby'!AN14</f>
        <v>Vyplň údaj</v>
      </c>
      <c r="K20" s="32"/>
      <c r="L20" s="42"/>
      <c r="S20" s="32"/>
      <c r="T20" s="32"/>
      <c r="U20" s="32"/>
      <c r="V20" s="32"/>
      <c r="W20" s="32"/>
      <c r="X20" s="32"/>
      <c r="Y20" s="32"/>
      <c r="Z20" s="32"/>
      <c r="AA20" s="32"/>
      <c r="AB20" s="32"/>
      <c r="AC20" s="32"/>
      <c r="AD20" s="32"/>
      <c r="AE20" s="32"/>
    </row>
    <row r="21" spans="1:31" s="2" customFormat="1" ht="6.95" customHeight="1">
      <c r="A21" s="32"/>
      <c r="B21" s="33"/>
      <c r="C21" s="32"/>
      <c r="D21" s="32"/>
      <c r="E21" s="32"/>
      <c r="F21" s="32"/>
      <c r="G21" s="32"/>
      <c r="H21" s="32"/>
      <c r="I21" s="32"/>
      <c r="J21" s="32"/>
      <c r="K21" s="32"/>
      <c r="L21" s="42"/>
      <c r="S21" s="32"/>
      <c r="T21" s="32"/>
      <c r="U21" s="32"/>
      <c r="V21" s="32"/>
      <c r="W21" s="32"/>
      <c r="X21" s="32"/>
      <c r="Y21" s="32"/>
      <c r="Z21" s="32"/>
      <c r="AA21" s="32"/>
      <c r="AB21" s="32"/>
      <c r="AC21" s="32"/>
      <c r="AD21" s="32"/>
      <c r="AE21" s="32"/>
    </row>
    <row r="22" spans="1:31" s="2" customFormat="1" ht="12" customHeight="1">
      <c r="A22" s="32"/>
      <c r="B22" s="33"/>
      <c r="C22" s="32"/>
      <c r="D22" s="27" t="s">
        <v>30</v>
      </c>
      <c r="E22" s="32"/>
      <c r="F22" s="32"/>
      <c r="G22" s="32"/>
      <c r="H22" s="32"/>
      <c r="I22" s="27" t="s">
        <v>25</v>
      </c>
      <c r="J22" s="25" t="str">
        <f>IF('Rekapitulace stavby'!AN16="","",'Rekapitulace stavby'!AN16)</f>
        <v/>
      </c>
      <c r="K22" s="32"/>
      <c r="L22" s="42"/>
      <c r="S22" s="32"/>
      <c r="T22" s="32"/>
      <c r="U22" s="32"/>
      <c r="V22" s="32"/>
      <c r="W22" s="32"/>
      <c r="X22" s="32"/>
      <c r="Y22" s="32"/>
      <c r="Z22" s="32"/>
      <c r="AA22" s="32"/>
      <c r="AB22" s="32"/>
      <c r="AC22" s="32"/>
      <c r="AD22" s="32"/>
      <c r="AE22" s="32"/>
    </row>
    <row r="23" spans="1:31" s="2" customFormat="1" ht="18" customHeight="1">
      <c r="A23" s="32"/>
      <c r="B23" s="33"/>
      <c r="C23" s="32"/>
      <c r="D23" s="32"/>
      <c r="E23" s="25" t="str">
        <f>IF('Rekapitulace stavby'!E17="","",'Rekapitulace stavby'!E17)</f>
        <v>CHVÁLEK ATELIÉR s.r.o.</v>
      </c>
      <c r="F23" s="32"/>
      <c r="G23" s="32"/>
      <c r="H23" s="32"/>
      <c r="I23" s="27" t="s">
        <v>27</v>
      </c>
      <c r="J23" s="25" t="str">
        <f>IF('Rekapitulace stavby'!AN17="","",'Rekapitulace stavby'!AN17)</f>
        <v/>
      </c>
      <c r="K23" s="32"/>
      <c r="L23" s="42"/>
      <c r="S23" s="32"/>
      <c r="T23" s="32"/>
      <c r="U23" s="32"/>
      <c r="V23" s="32"/>
      <c r="W23" s="32"/>
      <c r="X23" s="32"/>
      <c r="Y23" s="32"/>
      <c r="Z23" s="32"/>
      <c r="AA23" s="32"/>
      <c r="AB23" s="32"/>
      <c r="AC23" s="32"/>
      <c r="AD23" s="32"/>
      <c r="AE23" s="32"/>
    </row>
    <row r="24" spans="1:31" s="2" customFormat="1" ht="6.95" customHeight="1">
      <c r="A24" s="32"/>
      <c r="B24" s="33"/>
      <c r="C24" s="32"/>
      <c r="D24" s="32"/>
      <c r="E24" s="32"/>
      <c r="F24" s="32"/>
      <c r="G24" s="32"/>
      <c r="H24" s="32"/>
      <c r="I24" s="32"/>
      <c r="J24" s="32"/>
      <c r="K24" s="32"/>
      <c r="L24" s="42"/>
      <c r="S24" s="32"/>
      <c r="T24" s="32"/>
      <c r="U24" s="32"/>
      <c r="V24" s="32"/>
      <c r="W24" s="32"/>
      <c r="X24" s="32"/>
      <c r="Y24" s="32"/>
      <c r="Z24" s="32"/>
      <c r="AA24" s="32"/>
      <c r="AB24" s="32"/>
      <c r="AC24" s="32"/>
      <c r="AD24" s="32"/>
      <c r="AE24" s="32"/>
    </row>
    <row r="25" spans="1:31" s="2" customFormat="1" ht="12" customHeight="1">
      <c r="A25" s="32"/>
      <c r="B25" s="33"/>
      <c r="C25" s="32"/>
      <c r="D25" s="27" t="s">
        <v>33</v>
      </c>
      <c r="E25" s="32"/>
      <c r="F25" s="32"/>
      <c r="G25" s="32"/>
      <c r="H25" s="32"/>
      <c r="I25" s="27" t="s">
        <v>25</v>
      </c>
      <c r="J25" s="25" t="str">
        <f>IF('Rekapitulace stavby'!AN19="","",'Rekapitulace stavby'!AN19)</f>
        <v/>
      </c>
      <c r="K25" s="32"/>
      <c r="L25" s="42"/>
      <c r="S25" s="32"/>
      <c r="T25" s="32"/>
      <c r="U25" s="32"/>
      <c r="V25" s="32"/>
      <c r="W25" s="32"/>
      <c r="X25" s="32"/>
      <c r="Y25" s="32"/>
      <c r="Z25" s="32"/>
      <c r="AA25" s="32"/>
      <c r="AB25" s="32"/>
      <c r="AC25" s="32"/>
      <c r="AD25" s="32"/>
      <c r="AE25" s="32"/>
    </row>
    <row r="26" spans="1:31" s="2" customFormat="1" ht="18" customHeight="1">
      <c r="A26" s="32"/>
      <c r="B26" s="33"/>
      <c r="C26" s="32"/>
      <c r="D26" s="32"/>
      <c r="E26" s="25" t="str">
        <f>IF('Rekapitulace stavby'!E20="","",'Rekapitulace stavby'!E20)</f>
        <v xml:space="preserve"> </v>
      </c>
      <c r="F26" s="32"/>
      <c r="G26" s="32"/>
      <c r="H26" s="32"/>
      <c r="I26" s="27" t="s">
        <v>27</v>
      </c>
      <c r="J26" s="25" t="str">
        <f>IF('Rekapitulace stavby'!AN20="","",'Rekapitulace stavby'!AN20)</f>
        <v/>
      </c>
      <c r="K26" s="32"/>
      <c r="L26" s="42"/>
      <c r="S26" s="32"/>
      <c r="T26" s="32"/>
      <c r="U26" s="32"/>
      <c r="V26" s="32"/>
      <c r="W26" s="32"/>
      <c r="X26" s="32"/>
      <c r="Y26" s="32"/>
      <c r="Z26" s="32"/>
      <c r="AA26" s="32"/>
      <c r="AB26" s="32"/>
      <c r="AC26" s="32"/>
      <c r="AD26" s="32"/>
      <c r="AE26" s="32"/>
    </row>
    <row r="27" spans="1:31" s="2" customFormat="1" ht="6.95" customHeight="1">
      <c r="A27" s="32"/>
      <c r="B27" s="33"/>
      <c r="C27" s="32"/>
      <c r="D27" s="32"/>
      <c r="E27" s="32"/>
      <c r="F27" s="32"/>
      <c r="G27" s="32"/>
      <c r="H27" s="32"/>
      <c r="I27" s="32"/>
      <c r="J27" s="32"/>
      <c r="K27" s="32"/>
      <c r="L27" s="42"/>
      <c r="S27" s="32"/>
      <c r="T27" s="32"/>
      <c r="U27" s="32"/>
      <c r="V27" s="32"/>
      <c r="W27" s="32"/>
      <c r="X27" s="32"/>
      <c r="Y27" s="32"/>
      <c r="Z27" s="32"/>
      <c r="AA27" s="32"/>
      <c r="AB27" s="32"/>
      <c r="AC27" s="32"/>
      <c r="AD27" s="32"/>
      <c r="AE27" s="32"/>
    </row>
    <row r="28" spans="1:31" s="2" customFormat="1" ht="12" customHeight="1">
      <c r="A28" s="32"/>
      <c r="B28" s="33"/>
      <c r="C28" s="32"/>
      <c r="D28" s="27" t="s">
        <v>34</v>
      </c>
      <c r="E28" s="32"/>
      <c r="F28" s="32"/>
      <c r="G28" s="32"/>
      <c r="H28" s="32"/>
      <c r="I28" s="32"/>
      <c r="J28" s="32"/>
      <c r="K28" s="32"/>
      <c r="L28" s="42"/>
      <c r="S28" s="32"/>
      <c r="T28" s="32"/>
      <c r="U28" s="32"/>
      <c r="V28" s="32"/>
      <c r="W28" s="32"/>
      <c r="X28" s="32"/>
      <c r="Y28" s="32"/>
      <c r="Z28" s="32"/>
      <c r="AA28" s="32"/>
      <c r="AB28" s="32"/>
      <c r="AC28" s="32"/>
      <c r="AD28" s="32"/>
      <c r="AE28" s="32"/>
    </row>
    <row r="29" spans="1:31" s="8" customFormat="1" ht="286.5" customHeight="1">
      <c r="A29" s="99"/>
      <c r="B29" s="100"/>
      <c r="C29" s="99"/>
      <c r="D29" s="99"/>
      <c r="E29" s="229" t="s">
        <v>515</v>
      </c>
      <c r="F29" s="229"/>
      <c r="G29" s="229"/>
      <c r="H29" s="229"/>
      <c r="I29" s="99"/>
      <c r="J29" s="99"/>
      <c r="K29" s="99"/>
      <c r="L29" s="101"/>
      <c r="S29" s="99"/>
      <c r="T29" s="99"/>
      <c r="U29" s="99"/>
      <c r="V29" s="99"/>
      <c r="W29" s="99"/>
      <c r="X29" s="99"/>
      <c r="Y29" s="99"/>
      <c r="Z29" s="99"/>
      <c r="AA29" s="99"/>
      <c r="AB29" s="99"/>
      <c r="AC29" s="99"/>
      <c r="AD29" s="99"/>
      <c r="AE29" s="99"/>
    </row>
    <row r="30" spans="1:31" s="2" customFormat="1" ht="6.95" customHeight="1">
      <c r="A30" s="32"/>
      <c r="B30" s="33"/>
      <c r="C30" s="32"/>
      <c r="D30" s="32"/>
      <c r="E30" s="32"/>
      <c r="F30" s="32"/>
      <c r="G30" s="32"/>
      <c r="H30" s="32"/>
      <c r="I30" s="32"/>
      <c r="J30" s="32"/>
      <c r="K30" s="32"/>
      <c r="L30" s="42"/>
      <c r="S30" s="32"/>
      <c r="T30" s="32"/>
      <c r="U30" s="32"/>
      <c r="V30" s="32"/>
      <c r="W30" s="32"/>
      <c r="X30" s="32"/>
      <c r="Y30" s="32"/>
      <c r="Z30" s="32"/>
      <c r="AA30" s="32"/>
      <c r="AB30" s="32"/>
      <c r="AC30" s="32"/>
      <c r="AD30" s="32"/>
      <c r="AE30" s="32"/>
    </row>
    <row r="31" spans="1:31" s="2" customFormat="1" ht="6.95" customHeight="1">
      <c r="A31" s="32"/>
      <c r="B31" s="33"/>
      <c r="C31" s="32"/>
      <c r="D31" s="66"/>
      <c r="E31" s="66"/>
      <c r="F31" s="66"/>
      <c r="G31" s="66"/>
      <c r="H31" s="66"/>
      <c r="I31" s="66"/>
      <c r="J31" s="66"/>
      <c r="K31" s="66"/>
      <c r="L31" s="42"/>
      <c r="S31" s="32"/>
      <c r="T31" s="32"/>
      <c r="U31" s="32"/>
      <c r="V31" s="32"/>
      <c r="W31" s="32"/>
      <c r="X31" s="32"/>
      <c r="Y31" s="32"/>
      <c r="Z31" s="32"/>
      <c r="AA31" s="32"/>
      <c r="AB31" s="32"/>
      <c r="AC31" s="32"/>
      <c r="AD31" s="32"/>
      <c r="AE31" s="32"/>
    </row>
    <row r="32" spans="1:31" s="2" customFormat="1" ht="25.35" customHeight="1">
      <c r="A32" s="32"/>
      <c r="B32" s="33"/>
      <c r="C32" s="32"/>
      <c r="D32" s="102" t="s">
        <v>35</v>
      </c>
      <c r="E32" s="32"/>
      <c r="F32" s="32"/>
      <c r="G32" s="32"/>
      <c r="H32" s="32"/>
      <c r="I32" s="32"/>
      <c r="J32" s="71">
        <f>ROUND(J121,2)</f>
        <v>0</v>
      </c>
      <c r="K32" s="32"/>
      <c r="L32" s="42"/>
      <c r="S32" s="32"/>
      <c r="T32" s="32"/>
      <c r="U32" s="32"/>
      <c r="V32" s="32"/>
      <c r="W32" s="32"/>
      <c r="X32" s="32"/>
      <c r="Y32" s="32"/>
      <c r="Z32" s="32"/>
      <c r="AA32" s="32"/>
      <c r="AB32" s="32"/>
      <c r="AC32" s="32"/>
      <c r="AD32" s="32"/>
      <c r="AE32" s="32"/>
    </row>
    <row r="33" spans="1:31" s="2" customFormat="1" ht="6.95" customHeight="1">
      <c r="A33" s="32"/>
      <c r="B33" s="33"/>
      <c r="C33" s="32"/>
      <c r="D33" s="66"/>
      <c r="E33" s="66"/>
      <c r="F33" s="66"/>
      <c r="G33" s="66"/>
      <c r="H33" s="66"/>
      <c r="I33" s="66"/>
      <c r="J33" s="66"/>
      <c r="K33" s="66"/>
      <c r="L33" s="42"/>
      <c r="S33" s="32"/>
      <c r="T33" s="32"/>
      <c r="U33" s="32"/>
      <c r="V33" s="32"/>
      <c r="W33" s="32"/>
      <c r="X33" s="32"/>
      <c r="Y33" s="32"/>
      <c r="Z33" s="32"/>
      <c r="AA33" s="32"/>
      <c r="AB33" s="32"/>
      <c r="AC33" s="32"/>
      <c r="AD33" s="32"/>
      <c r="AE33" s="32"/>
    </row>
    <row r="34" spans="1:31" s="2" customFormat="1" ht="14.45" customHeight="1">
      <c r="A34" s="32"/>
      <c r="B34" s="33"/>
      <c r="C34" s="32"/>
      <c r="D34" s="32"/>
      <c r="E34" s="32"/>
      <c r="F34" s="36" t="s">
        <v>37</v>
      </c>
      <c r="G34" s="32"/>
      <c r="H34" s="32"/>
      <c r="I34" s="36" t="s">
        <v>36</v>
      </c>
      <c r="J34" s="36" t="s">
        <v>38</v>
      </c>
      <c r="K34" s="32"/>
      <c r="L34" s="42"/>
      <c r="S34" s="32"/>
      <c r="T34" s="32"/>
      <c r="U34" s="32"/>
      <c r="V34" s="32"/>
      <c r="W34" s="32"/>
      <c r="X34" s="32"/>
      <c r="Y34" s="32"/>
      <c r="Z34" s="32"/>
      <c r="AA34" s="32"/>
      <c r="AB34" s="32"/>
      <c r="AC34" s="32"/>
      <c r="AD34" s="32"/>
      <c r="AE34" s="32"/>
    </row>
    <row r="35" spans="1:31" s="2" customFormat="1" ht="14.45" customHeight="1">
      <c r="A35" s="32"/>
      <c r="B35" s="33"/>
      <c r="C35" s="32"/>
      <c r="D35" s="103" t="s">
        <v>39</v>
      </c>
      <c r="E35" s="27" t="s">
        <v>40</v>
      </c>
      <c r="F35" s="104">
        <f>ROUND((SUM(BE121:BE131)),2)</f>
        <v>0</v>
      </c>
      <c r="G35" s="32"/>
      <c r="H35" s="32"/>
      <c r="I35" s="105">
        <v>0.21</v>
      </c>
      <c r="J35" s="104">
        <f>ROUND(((SUM(BE121:BE131))*I35),2)</f>
        <v>0</v>
      </c>
      <c r="K35" s="32"/>
      <c r="L35" s="42"/>
      <c r="S35" s="32"/>
      <c r="T35" s="32"/>
      <c r="U35" s="32"/>
      <c r="V35" s="32"/>
      <c r="W35" s="32"/>
      <c r="X35" s="32"/>
      <c r="Y35" s="32"/>
      <c r="Z35" s="32"/>
      <c r="AA35" s="32"/>
      <c r="AB35" s="32"/>
      <c r="AC35" s="32"/>
      <c r="AD35" s="32"/>
      <c r="AE35" s="32"/>
    </row>
    <row r="36" spans="1:31" s="2" customFormat="1" ht="14.45" customHeight="1">
      <c r="A36" s="32"/>
      <c r="B36" s="33"/>
      <c r="C36" s="32"/>
      <c r="D36" s="32"/>
      <c r="E36" s="27" t="s">
        <v>41</v>
      </c>
      <c r="F36" s="104">
        <f>ROUND((SUM(BF121:BF131)),2)</f>
        <v>0</v>
      </c>
      <c r="G36" s="32"/>
      <c r="H36" s="32"/>
      <c r="I36" s="105">
        <v>0.15</v>
      </c>
      <c r="J36" s="104">
        <f>ROUND(((SUM(BF121:BF131))*I36),2)</f>
        <v>0</v>
      </c>
      <c r="K36" s="32"/>
      <c r="L36" s="42"/>
      <c r="S36" s="32"/>
      <c r="T36" s="32"/>
      <c r="U36" s="32"/>
      <c r="V36" s="32"/>
      <c r="W36" s="32"/>
      <c r="X36" s="32"/>
      <c r="Y36" s="32"/>
      <c r="Z36" s="32"/>
      <c r="AA36" s="32"/>
      <c r="AB36" s="32"/>
      <c r="AC36" s="32"/>
      <c r="AD36" s="32"/>
      <c r="AE36" s="32"/>
    </row>
    <row r="37" spans="1:31" s="2" customFormat="1" ht="14.45" customHeight="1" hidden="1">
      <c r="A37" s="32"/>
      <c r="B37" s="33"/>
      <c r="C37" s="32"/>
      <c r="D37" s="32"/>
      <c r="E37" s="27" t="s">
        <v>42</v>
      </c>
      <c r="F37" s="104">
        <f>ROUND((SUM(BG121:BG131)),2)</f>
        <v>0</v>
      </c>
      <c r="G37" s="32"/>
      <c r="H37" s="32"/>
      <c r="I37" s="105">
        <v>0.21</v>
      </c>
      <c r="J37" s="104">
        <f>0</f>
        <v>0</v>
      </c>
      <c r="K37" s="32"/>
      <c r="L37" s="42"/>
      <c r="S37" s="32"/>
      <c r="T37" s="32"/>
      <c r="U37" s="32"/>
      <c r="V37" s="32"/>
      <c r="W37" s="32"/>
      <c r="X37" s="32"/>
      <c r="Y37" s="32"/>
      <c r="Z37" s="32"/>
      <c r="AA37" s="32"/>
      <c r="AB37" s="32"/>
      <c r="AC37" s="32"/>
      <c r="AD37" s="32"/>
      <c r="AE37" s="32"/>
    </row>
    <row r="38" spans="1:31" s="2" customFormat="1" ht="14.45" customHeight="1" hidden="1">
      <c r="A38" s="32"/>
      <c r="B38" s="33"/>
      <c r="C38" s="32"/>
      <c r="D38" s="32"/>
      <c r="E38" s="27" t="s">
        <v>43</v>
      </c>
      <c r="F38" s="104">
        <f>ROUND((SUM(BH121:BH131)),2)</f>
        <v>0</v>
      </c>
      <c r="G38" s="32"/>
      <c r="H38" s="32"/>
      <c r="I38" s="105">
        <v>0.15</v>
      </c>
      <c r="J38" s="104">
        <f>0</f>
        <v>0</v>
      </c>
      <c r="K38" s="32"/>
      <c r="L38" s="42"/>
      <c r="S38" s="32"/>
      <c r="T38" s="32"/>
      <c r="U38" s="32"/>
      <c r="V38" s="32"/>
      <c r="W38" s="32"/>
      <c r="X38" s="32"/>
      <c r="Y38" s="32"/>
      <c r="Z38" s="32"/>
      <c r="AA38" s="32"/>
      <c r="AB38" s="32"/>
      <c r="AC38" s="32"/>
      <c r="AD38" s="32"/>
      <c r="AE38" s="32"/>
    </row>
    <row r="39" spans="1:31" s="2" customFormat="1" ht="14.45" customHeight="1" hidden="1">
      <c r="A39" s="32"/>
      <c r="B39" s="33"/>
      <c r="C39" s="32"/>
      <c r="D39" s="32"/>
      <c r="E39" s="27" t="s">
        <v>44</v>
      </c>
      <c r="F39" s="104">
        <f>ROUND((SUM(BI121:BI131)),2)</f>
        <v>0</v>
      </c>
      <c r="G39" s="32"/>
      <c r="H39" s="32"/>
      <c r="I39" s="105">
        <v>0</v>
      </c>
      <c r="J39" s="104">
        <f>0</f>
        <v>0</v>
      </c>
      <c r="K39" s="32"/>
      <c r="L39" s="42"/>
      <c r="S39" s="32"/>
      <c r="T39" s="32"/>
      <c r="U39" s="32"/>
      <c r="V39" s="32"/>
      <c r="W39" s="32"/>
      <c r="X39" s="32"/>
      <c r="Y39" s="32"/>
      <c r="Z39" s="32"/>
      <c r="AA39" s="32"/>
      <c r="AB39" s="32"/>
      <c r="AC39" s="32"/>
      <c r="AD39" s="32"/>
      <c r="AE39" s="32"/>
    </row>
    <row r="40" spans="1:31" s="2" customFormat="1" ht="6.95" customHeight="1">
      <c r="A40" s="32"/>
      <c r="B40" s="33"/>
      <c r="C40" s="32"/>
      <c r="D40" s="32"/>
      <c r="E40" s="32"/>
      <c r="F40" s="32"/>
      <c r="G40" s="32"/>
      <c r="H40" s="32"/>
      <c r="I40" s="32"/>
      <c r="J40" s="32"/>
      <c r="K40" s="32"/>
      <c r="L40" s="42"/>
      <c r="S40" s="32"/>
      <c r="T40" s="32"/>
      <c r="U40" s="32"/>
      <c r="V40" s="32"/>
      <c r="W40" s="32"/>
      <c r="X40" s="32"/>
      <c r="Y40" s="32"/>
      <c r="Z40" s="32"/>
      <c r="AA40" s="32"/>
      <c r="AB40" s="32"/>
      <c r="AC40" s="32"/>
      <c r="AD40" s="32"/>
      <c r="AE40" s="32"/>
    </row>
    <row r="41" spans="1:31" s="2" customFormat="1" ht="25.35" customHeight="1">
      <c r="A41" s="32"/>
      <c r="B41" s="33"/>
      <c r="C41" s="106"/>
      <c r="D41" s="107" t="s">
        <v>45</v>
      </c>
      <c r="E41" s="60"/>
      <c r="F41" s="60"/>
      <c r="G41" s="108" t="s">
        <v>46</v>
      </c>
      <c r="H41" s="109" t="s">
        <v>47</v>
      </c>
      <c r="I41" s="60"/>
      <c r="J41" s="110">
        <f>SUM(J32:J39)</f>
        <v>0</v>
      </c>
      <c r="K41" s="111"/>
      <c r="L41" s="42"/>
      <c r="S41" s="32"/>
      <c r="T41" s="32"/>
      <c r="U41" s="32"/>
      <c r="V41" s="32"/>
      <c r="W41" s="32"/>
      <c r="X41" s="32"/>
      <c r="Y41" s="32"/>
      <c r="Z41" s="32"/>
      <c r="AA41" s="32"/>
      <c r="AB41" s="32"/>
      <c r="AC41" s="32"/>
      <c r="AD41" s="32"/>
      <c r="AE41" s="32"/>
    </row>
    <row r="42" spans="1:31" s="2" customFormat="1" ht="14.45" customHeight="1">
      <c r="A42" s="32"/>
      <c r="B42" s="33"/>
      <c r="C42" s="32"/>
      <c r="D42" s="32"/>
      <c r="E42" s="32"/>
      <c r="F42" s="32"/>
      <c r="G42" s="32"/>
      <c r="H42" s="32"/>
      <c r="I42" s="32"/>
      <c r="J42" s="32"/>
      <c r="K42" s="32"/>
      <c r="L42" s="42"/>
      <c r="S42" s="32"/>
      <c r="T42" s="32"/>
      <c r="U42" s="32"/>
      <c r="V42" s="32"/>
      <c r="W42" s="32"/>
      <c r="X42" s="32"/>
      <c r="Y42" s="32"/>
      <c r="Z42" s="32"/>
      <c r="AA42" s="32"/>
      <c r="AB42" s="32"/>
      <c r="AC42" s="32"/>
      <c r="AD42" s="32"/>
      <c r="AE42" s="32"/>
    </row>
    <row r="43" spans="2:12" s="1" customFormat="1" ht="14.45" customHeight="1">
      <c r="B43" s="20"/>
      <c r="L43" s="20"/>
    </row>
    <row r="44" spans="2:12" s="1" customFormat="1" ht="14.45" customHeight="1">
      <c r="B44" s="20"/>
      <c r="L44" s="20"/>
    </row>
    <row r="45" spans="2:12" s="1" customFormat="1" ht="14.45" customHeight="1">
      <c r="B45" s="20"/>
      <c r="L45" s="20"/>
    </row>
    <row r="46" spans="2:12" s="1" customFormat="1" ht="14.45" customHeight="1">
      <c r="B46" s="20"/>
      <c r="L46" s="20"/>
    </row>
    <row r="47" spans="2:12" s="1" customFormat="1" ht="14.45" customHeight="1">
      <c r="B47" s="20"/>
      <c r="L47" s="20"/>
    </row>
    <row r="48" spans="2:12" s="1" customFormat="1" ht="14.45" customHeight="1">
      <c r="B48" s="20"/>
      <c r="L48" s="20"/>
    </row>
    <row r="49" spans="2:12" s="1" customFormat="1" ht="14.45" customHeight="1">
      <c r="B49" s="20"/>
      <c r="L49" s="20"/>
    </row>
    <row r="50" spans="2:12" s="2" customFormat="1" ht="14.45" customHeight="1">
      <c r="B50" s="42"/>
      <c r="D50" s="43" t="s">
        <v>48</v>
      </c>
      <c r="E50" s="44"/>
      <c r="F50" s="44"/>
      <c r="G50" s="43" t="s">
        <v>49</v>
      </c>
      <c r="H50" s="44"/>
      <c r="I50" s="44"/>
      <c r="J50" s="44"/>
      <c r="K50" s="44"/>
      <c r="L50" s="42"/>
    </row>
    <row r="51" spans="2:12" ht="12">
      <c r="B51" s="20"/>
      <c r="L51" s="20"/>
    </row>
    <row r="52" spans="2:12" ht="12">
      <c r="B52" s="20"/>
      <c r="L52" s="20"/>
    </row>
    <row r="53" spans="2:12" ht="12">
      <c r="B53" s="20"/>
      <c r="L53" s="20"/>
    </row>
    <row r="54" spans="2:12" ht="12">
      <c r="B54" s="20"/>
      <c r="L54" s="20"/>
    </row>
    <row r="55" spans="2:12" ht="12">
      <c r="B55" s="20"/>
      <c r="L55" s="20"/>
    </row>
    <row r="56" spans="2:12" ht="12">
      <c r="B56" s="20"/>
      <c r="L56" s="20"/>
    </row>
    <row r="57" spans="2:12" ht="12">
      <c r="B57" s="20"/>
      <c r="L57" s="20"/>
    </row>
    <row r="58" spans="2:12" ht="12">
      <c r="B58" s="20"/>
      <c r="L58" s="20"/>
    </row>
    <row r="59" spans="2:12" ht="12">
      <c r="B59" s="20"/>
      <c r="L59" s="20"/>
    </row>
    <row r="60" spans="2:12" ht="12">
      <c r="B60" s="20"/>
      <c r="L60" s="20"/>
    </row>
    <row r="61" spans="1:31" s="2" customFormat="1" ht="12.75">
      <c r="A61" s="32"/>
      <c r="B61" s="33"/>
      <c r="C61" s="32"/>
      <c r="D61" s="45" t="s">
        <v>50</v>
      </c>
      <c r="E61" s="35"/>
      <c r="F61" s="112" t="s">
        <v>51</v>
      </c>
      <c r="G61" s="45" t="s">
        <v>50</v>
      </c>
      <c r="H61" s="35"/>
      <c r="I61" s="35"/>
      <c r="J61" s="113" t="s">
        <v>51</v>
      </c>
      <c r="K61" s="35"/>
      <c r="L61" s="42"/>
      <c r="S61" s="32"/>
      <c r="T61" s="32"/>
      <c r="U61" s="32"/>
      <c r="V61" s="32"/>
      <c r="W61" s="32"/>
      <c r="X61" s="32"/>
      <c r="Y61" s="32"/>
      <c r="Z61" s="32"/>
      <c r="AA61" s="32"/>
      <c r="AB61" s="32"/>
      <c r="AC61" s="32"/>
      <c r="AD61" s="32"/>
      <c r="AE61" s="32"/>
    </row>
    <row r="62" spans="2:12" ht="12">
      <c r="B62" s="20"/>
      <c r="L62" s="20"/>
    </row>
    <row r="63" spans="2:12" ht="12">
      <c r="B63" s="20"/>
      <c r="L63" s="20"/>
    </row>
    <row r="64" spans="2:12" ht="12">
      <c r="B64" s="20"/>
      <c r="L64" s="20"/>
    </row>
    <row r="65" spans="1:31" s="2" customFormat="1" ht="12.75">
      <c r="A65" s="32"/>
      <c r="B65" s="33"/>
      <c r="C65" s="32"/>
      <c r="D65" s="43" t="s">
        <v>52</v>
      </c>
      <c r="E65" s="46"/>
      <c r="F65" s="46"/>
      <c r="G65" s="43" t="s">
        <v>53</v>
      </c>
      <c r="H65" s="46"/>
      <c r="I65" s="46"/>
      <c r="J65" s="46"/>
      <c r="K65" s="46"/>
      <c r="L65" s="42"/>
      <c r="S65" s="32"/>
      <c r="T65" s="32"/>
      <c r="U65" s="32"/>
      <c r="V65" s="32"/>
      <c r="W65" s="32"/>
      <c r="X65" s="32"/>
      <c r="Y65" s="32"/>
      <c r="Z65" s="32"/>
      <c r="AA65" s="32"/>
      <c r="AB65" s="32"/>
      <c r="AC65" s="32"/>
      <c r="AD65" s="32"/>
      <c r="AE65" s="32"/>
    </row>
    <row r="66" spans="2:12" ht="12">
      <c r="B66" s="20"/>
      <c r="L66" s="20"/>
    </row>
    <row r="67" spans="2:12" ht="12">
      <c r="B67" s="20"/>
      <c r="L67" s="20"/>
    </row>
    <row r="68" spans="2:12" ht="12">
      <c r="B68" s="20"/>
      <c r="L68" s="20"/>
    </row>
    <row r="69" spans="2:12" ht="12">
      <c r="B69" s="20"/>
      <c r="L69" s="20"/>
    </row>
    <row r="70" spans="2:12" ht="12">
      <c r="B70" s="20"/>
      <c r="L70" s="20"/>
    </row>
    <row r="71" spans="2:12" ht="12">
      <c r="B71" s="20"/>
      <c r="L71" s="20"/>
    </row>
    <row r="72" spans="2:12" ht="12">
      <c r="B72" s="20"/>
      <c r="L72" s="20"/>
    </row>
    <row r="73" spans="2:12" ht="12">
      <c r="B73" s="20"/>
      <c r="L73" s="20"/>
    </row>
    <row r="74" spans="2:12" ht="12">
      <c r="B74" s="20"/>
      <c r="L74" s="20"/>
    </row>
    <row r="75" spans="2:12" ht="12">
      <c r="B75" s="20"/>
      <c r="L75" s="20"/>
    </row>
    <row r="76" spans="1:31" s="2" customFormat="1" ht="12.75">
      <c r="A76" s="32"/>
      <c r="B76" s="33"/>
      <c r="C76" s="32"/>
      <c r="D76" s="45" t="s">
        <v>50</v>
      </c>
      <c r="E76" s="35"/>
      <c r="F76" s="112" t="s">
        <v>51</v>
      </c>
      <c r="G76" s="45" t="s">
        <v>50</v>
      </c>
      <c r="H76" s="35"/>
      <c r="I76" s="35"/>
      <c r="J76" s="113" t="s">
        <v>51</v>
      </c>
      <c r="K76" s="35"/>
      <c r="L76" s="42"/>
      <c r="S76" s="32"/>
      <c r="T76" s="32"/>
      <c r="U76" s="32"/>
      <c r="V76" s="32"/>
      <c r="W76" s="32"/>
      <c r="X76" s="32"/>
      <c r="Y76" s="32"/>
      <c r="Z76" s="32"/>
      <c r="AA76" s="32"/>
      <c r="AB76" s="32"/>
      <c r="AC76" s="32"/>
      <c r="AD76" s="32"/>
      <c r="AE76" s="32"/>
    </row>
    <row r="77" spans="1:31" s="2" customFormat="1" ht="14.45" customHeight="1">
      <c r="A77" s="32"/>
      <c r="B77" s="47"/>
      <c r="C77" s="48"/>
      <c r="D77" s="48"/>
      <c r="E77" s="48"/>
      <c r="F77" s="48"/>
      <c r="G77" s="48"/>
      <c r="H77" s="48"/>
      <c r="I77" s="48"/>
      <c r="J77" s="48"/>
      <c r="K77" s="48"/>
      <c r="L77" s="42"/>
      <c r="S77" s="32"/>
      <c r="T77" s="32"/>
      <c r="U77" s="32"/>
      <c r="V77" s="32"/>
      <c r="W77" s="32"/>
      <c r="X77" s="32"/>
      <c r="Y77" s="32"/>
      <c r="Z77" s="32"/>
      <c r="AA77" s="32"/>
      <c r="AB77" s="32"/>
      <c r="AC77" s="32"/>
      <c r="AD77" s="32"/>
      <c r="AE77" s="32"/>
    </row>
    <row r="81" spans="1:31" s="2" customFormat="1" ht="6.95" customHeight="1">
      <c r="A81" s="32"/>
      <c r="B81" s="49"/>
      <c r="C81" s="50"/>
      <c r="D81" s="50"/>
      <c r="E81" s="50"/>
      <c r="F81" s="50"/>
      <c r="G81" s="50"/>
      <c r="H81" s="50"/>
      <c r="I81" s="50"/>
      <c r="J81" s="50"/>
      <c r="K81" s="50"/>
      <c r="L81" s="42"/>
      <c r="S81" s="32"/>
      <c r="T81" s="32"/>
      <c r="U81" s="32"/>
      <c r="V81" s="32"/>
      <c r="W81" s="32"/>
      <c r="X81" s="32"/>
      <c r="Y81" s="32"/>
      <c r="Z81" s="32"/>
      <c r="AA81" s="32"/>
      <c r="AB81" s="32"/>
      <c r="AC81" s="32"/>
      <c r="AD81" s="32"/>
      <c r="AE81" s="32"/>
    </row>
    <row r="82" spans="1:31" s="2" customFormat="1" ht="24.95" customHeight="1">
      <c r="A82" s="32"/>
      <c r="B82" s="33"/>
      <c r="C82" s="21" t="s">
        <v>119</v>
      </c>
      <c r="D82" s="32"/>
      <c r="E82" s="32"/>
      <c r="F82" s="32"/>
      <c r="G82" s="32"/>
      <c r="H82" s="32"/>
      <c r="I82" s="32"/>
      <c r="J82" s="32"/>
      <c r="K82" s="32"/>
      <c r="L82" s="42"/>
      <c r="S82" s="32"/>
      <c r="T82" s="32"/>
      <c r="U82" s="32"/>
      <c r="V82" s="32"/>
      <c r="W82" s="32"/>
      <c r="X82" s="32"/>
      <c r="Y82" s="32"/>
      <c r="Z82" s="32"/>
      <c r="AA82" s="32"/>
      <c r="AB82" s="32"/>
      <c r="AC82" s="32"/>
      <c r="AD82" s="32"/>
      <c r="AE82" s="32"/>
    </row>
    <row r="83" spans="1:31" s="2" customFormat="1" ht="6.95" customHeight="1">
      <c r="A83" s="32"/>
      <c r="B83" s="33"/>
      <c r="C83" s="32"/>
      <c r="D83" s="32"/>
      <c r="E83" s="32"/>
      <c r="F83" s="32"/>
      <c r="G83" s="32"/>
      <c r="H83" s="32"/>
      <c r="I83" s="32"/>
      <c r="J83" s="32"/>
      <c r="K83" s="32"/>
      <c r="L83" s="42"/>
      <c r="S83" s="32"/>
      <c r="T83" s="32"/>
      <c r="U83" s="32"/>
      <c r="V83" s="32"/>
      <c r="W83" s="32"/>
      <c r="X83" s="32"/>
      <c r="Y83" s="32"/>
      <c r="Z83" s="32"/>
      <c r="AA83" s="32"/>
      <c r="AB83" s="32"/>
      <c r="AC83" s="32"/>
      <c r="AD83" s="32"/>
      <c r="AE83" s="32"/>
    </row>
    <row r="84" spans="1:31" s="2" customFormat="1" ht="12" customHeight="1">
      <c r="A84" s="32"/>
      <c r="B84" s="33"/>
      <c r="C84" s="27" t="s">
        <v>16</v>
      </c>
      <c r="D84" s="32"/>
      <c r="E84" s="32"/>
      <c r="F84" s="32"/>
      <c r="G84" s="32"/>
      <c r="H84" s="32"/>
      <c r="I84" s="32"/>
      <c r="J84" s="32"/>
      <c r="K84" s="32"/>
      <c r="L84" s="42"/>
      <c r="S84" s="32"/>
      <c r="T84" s="32"/>
      <c r="U84" s="32"/>
      <c r="V84" s="32"/>
      <c r="W84" s="32"/>
      <c r="X84" s="32"/>
      <c r="Y84" s="32"/>
      <c r="Z84" s="32"/>
      <c r="AA84" s="32"/>
      <c r="AB84" s="32"/>
      <c r="AC84" s="32"/>
      <c r="AD84" s="32"/>
      <c r="AE84" s="32"/>
    </row>
    <row r="85" spans="1:31" s="2" customFormat="1" ht="16.5" customHeight="1">
      <c r="A85" s="32"/>
      <c r="B85" s="33"/>
      <c r="C85" s="32"/>
      <c r="D85" s="32"/>
      <c r="E85" s="253" t="str">
        <f>E7</f>
        <v>Rekonstrukce a přemístění oddělení rehabilitace Bohumínské městské nemocnice a.s</v>
      </c>
      <c r="F85" s="254"/>
      <c r="G85" s="254"/>
      <c r="H85" s="254"/>
      <c r="I85" s="32"/>
      <c r="J85" s="32"/>
      <c r="K85" s="32"/>
      <c r="L85" s="42"/>
      <c r="S85" s="32"/>
      <c r="T85" s="32"/>
      <c r="U85" s="32"/>
      <c r="V85" s="32"/>
      <c r="W85" s="32"/>
      <c r="X85" s="32"/>
      <c r="Y85" s="32"/>
      <c r="Z85" s="32"/>
      <c r="AA85" s="32"/>
      <c r="AB85" s="32"/>
      <c r="AC85" s="32"/>
      <c r="AD85" s="32"/>
      <c r="AE85" s="32"/>
    </row>
    <row r="86" spans="2:12" s="1" customFormat="1" ht="12" customHeight="1">
      <c r="B86" s="20"/>
      <c r="C86" s="27" t="s">
        <v>117</v>
      </c>
      <c r="L86" s="20"/>
    </row>
    <row r="87" spans="1:31" s="2" customFormat="1" ht="16.5" customHeight="1">
      <c r="A87" s="32"/>
      <c r="B87" s="33"/>
      <c r="C87" s="32"/>
      <c r="D87" s="32"/>
      <c r="E87" s="253" t="s">
        <v>512</v>
      </c>
      <c r="F87" s="252"/>
      <c r="G87" s="252"/>
      <c r="H87" s="252"/>
      <c r="I87" s="32"/>
      <c r="J87" s="32"/>
      <c r="K87" s="32"/>
      <c r="L87" s="42"/>
      <c r="S87" s="32"/>
      <c r="T87" s="32"/>
      <c r="U87" s="32"/>
      <c r="V87" s="32"/>
      <c r="W87" s="32"/>
      <c r="X87" s="32"/>
      <c r="Y87" s="32"/>
      <c r="Z87" s="32"/>
      <c r="AA87" s="32"/>
      <c r="AB87" s="32"/>
      <c r="AC87" s="32"/>
      <c r="AD87" s="32"/>
      <c r="AE87" s="32"/>
    </row>
    <row r="88" spans="1:31" s="2" customFormat="1" ht="12" customHeight="1">
      <c r="A88" s="32"/>
      <c r="B88" s="33"/>
      <c r="C88" s="27" t="s">
        <v>513</v>
      </c>
      <c r="D88" s="32"/>
      <c r="E88" s="32"/>
      <c r="F88" s="32"/>
      <c r="G88" s="32"/>
      <c r="H88" s="32"/>
      <c r="I88" s="32"/>
      <c r="J88" s="32"/>
      <c r="K88" s="32"/>
      <c r="L88" s="42"/>
      <c r="S88" s="32"/>
      <c r="T88" s="32"/>
      <c r="U88" s="32"/>
      <c r="V88" s="32"/>
      <c r="W88" s="32"/>
      <c r="X88" s="32"/>
      <c r="Y88" s="32"/>
      <c r="Z88" s="32"/>
      <c r="AA88" s="32"/>
      <c r="AB88" s="32"/>
      <c r="AC88" s="32"/>
      <c r="AD88" s="32"/>
      <c r="AE88" s="32"/>
    </row>
    <row r="89" spans="1:31" s="2" customFormat="1" ht="16.5" customHeight="1">
      <c r="A89" s="32"/>
      <c r="B89" s="33"/>
      <c r="C89" s="32"/>
      <c r="D89" s="32"/>
      <c r="E89" s="214" t="str">
        <f>E11</f>
        <v>F - Ostatní</v>
      </c>
      <c r="F89" s="252"/>
      <c r="G89" s="252"/>
      <c r="H89" s="252"/>
      <c r="I89" s="32"/>
      <c r="J89" s="32"/>
      <c r="K89" s="32"/>
      <c r="L89" s="42"/>
      <c r="S89" s="32"/>
      <c r="T89" s="32"/>
      <c r="U89" s="32"/>
      <c r="V89" s="32"/>
      <c r="W89" s="32"/>
      <c r="X89" s="32"/>
      <c r="Y89" s="32"/>
      <c r="Z89" s="32"/>
      <c r="AA89" s="32"/>
      <c r="AB89" s="32"/>
      <c r="AC89" s="32"/>
      <c r="AD89" s="32"/>
      <c r="AE89" s="32"/>
    </row>
    <row r="90" spans="1:31" s="2" customFormat="1" ht="6.95" customHeight="1">
      <c r="A90" s="32"/>
      <c r="B90" s="33"/>
      <c r="C90" s="32"/>
      <c r="D90" s="32"/>
      <c r="E90" s="32"/>
      <c r="F90" s="32"/>
      <c r="G90" s="32"/>
      <c r="H90" s="32"/>
      <c r="I90" s="32"/>
      <c r="J90" s="32"/>
      <c r="K90" s="32"/>
      <c r="L90" s="42"/>
      <c r="S90" s="32"/>
      <c r="T90" s="32"/>
      <c r="U90" s="32"/>
      <c r="V90" s="32"/>
      <c r="W90" s="32"/>
      <c r="X90" s="32"/>
      <c r="Y90" s="32"/>
      <c r="Z90" s="32"/>
      <c r="AA90" s="32"/>
      <c r="AB90" s="32"/>
      <c r="AC90" s="32"/>
      <c r="AD90" s="32"/>
      <c r="AE90" s="32"/>
    </row>
    <row r="91" spans="1:31" s="2" customFormat="1" ht="12" customHeight="1">
      <c r="A91" s="32"/>
      <c r="B91" s="33"/>
      <c r="C91" s="27" t="s">
        <v>20</v>
      </c>
      <c r="D91" s="32"/>
      <c r="E91" s="32"/>
      <c r="F91" s="25" t="str">
        <f>F14</f>
        <v xml:space="preserve"> </v>
      </c>
      <c r="G91" s="32"/>
      <c r="H91" s="32"/>
      <c r="I91" s="27" t="s">
        <v>22</v>
      </c>
      <c r="J91" s="55" t="str">
        <f>IF(J14="","",J14)</f>
        <v>14. 10. 2023</v>
      </c>
      <c r="K91" s="32"/>
      <c r="L91" s="42"/>
      <c r="S91" s="32"/>
      <c r="T91" s="32"/>
      <c r="U91" s="32"/>
      <c r="V91" s="32"/>
      <c r="W91" s="32"/>
      <c r="X91" s="32"/>
      <c r="Y91" s="32"/>
      <c r="Z91" s="32"/>
      <c r="AA91" s="32"/>
      <c r="AB91" s="32"/>
      <c r="AC91" s="32"/>
      <c r="AD91" s="32"/>
      <c r="AE91" s="32"/>
    </row>
    <row r="92" spans="1:31" s="2" customFormat="1" ht="6.95" customHeight="1">
      <c r="A92" s="32"/>
      <c r="B92" s="33"/>
      <c r="C92" s="32"/>
      <c r="D92" s="32"/>
      <c r="E92" s="32"/>
      <c r="F92" s="32"/>
      <c r="G92" s="32"/>
      <c r="H92" s="32"/>
      <c r="I92" s="32"/>
      <c r="J92" s="32"/>
      <c r="K92" s="32"/>
      <c r="L92" s="42"/>
      <c r="S92" s="32"/>
      <c r="T92" s="32"/>
      <c r="U92" s="32"/>
      <c r="V92" s="32"/>
      <c r="W92" s="32"/>
      <c r="X92" s="32"/>
      <c r="Y92" s="32"/>
      <c r="Z92" s="32"/>
      <c r="AA92" s="32"/>
      <c r="AB92" s="32"/>
      <c r="AC92" s="32"/>
      <c r="AD92" s="32"/>
      <c r="AE92" s="32"/>
    </row>
    <row r="93" spans="1:31" s="2" customFormat="1" ht="25.7" customHeight="1">
      <c r="A93" s="32"/>
      <c r="B93" s="33"/>
      <c r="C93" s="27" t="s">
        <v>24</v>
      </c>
      <c r="D93" s="32"/>
      <c r="E93" s="32"/>
      <c r="F93" s="25" t="str">
        <f>E17</f>
        <v>Město Bohumín</v>
      </c>
      <c r="G93" s="32"/>
      <c r="H93" s="32"/>
      <c r="I93" s="27" t="s">
        <v>30</v>
      </c>
      <c r="J93" s="30" t="str">
        <f>E23</f>
        <v>CHVÁLEK ATELIÉR s.r.o.</v>
      </c>
      <c r="K93" s="32"/>
      <c r="L93" s="42"/>
      <c r="S93" s="32"/>
      <c r="T93" s="32"/>
      <c r="U93" s="32"/>
      <c r="V93" s="32"/>
      <c r="W93" s="32"/>
      <c r="X93" s="32"/>
      <c r="Y93" s="32"/>
      <c r="Z93" s="32"/>
      <c r="AA93" s="32"/>
      <c r="AB93" s="32"/>
      <c r="AC93" s="32"/>
      <c r="AD93" s="32"/>
      <c r="AE93" s="32"/>
    </row>
    <row r="94" spans="1:31" s="2" customFormat="1" ht="15.2" customHeight="1">
      <c r="A94" s="32"/>
      <c r="B94" s="33"/>
      <c r="C94" s="27" t="s">
        <v>28</v>
      </c>
      <c r="D94" s="32"/>
      <c r="E94" s="32"/>
      <c r="F94" s="25" t="str">
        <f>IF(E20="","",E20)</f>
        <v>Vyplň údaj</v>
      </c>
      <c r="G94" s="32"/>
      <c r="H94" s="32"/>
      <c r="I94" s="27" t="s">
        <v>33</v>
      </c>
      <c r="J94" s="30" t="str">
        <f>E26</f>
        <v xml:space="preserve"> </v>
      </c>
      <c r="K94" s="32"/>
      <c r="L94" s="42"/>
      <c r="S94" s="32"/>
      <c r="T94" s="32"/>
      <c r="U94" s="32"/>
      <c r="V94" s="32"/>
      <c r="W94" s="32"/>
      <c r="X94" s="32"/>
      <c r="Y94" s="32"/>
      <c r="Z94" s="32"/>
      <c r="AA94" s="32"/>
      <c r="AB94" s="32"/>
      <c r="AC94" s="32"/>
      <c r="AD94" s="32"/>
      <c r="AE94" s="32"/>
    </row>
    <row r="95" spans="1:31" s="2" customFormat="1" ht="10.35" customHeight="1">
      <c r="A95" s="32"/>
      <c r="B95" s="33"/>
      <c r="C95" s="32"/>
      <c r="D95" s="32"/>
      <c r="E95" s="32"/>
      <c r="F95" s="32"/>
      <c r="G95" s="32"/>
      <c r="H95" s="32"/>
      <c r="I95" s="32"/>
      <c r="J95" s="32"/>
      <c r="K95" s="32"/>
      <c r="L95" s="42"/>
      <c r="S95" s="32"/>
      <c r="T95" s="32"/>
      <c r="U95" s="32"/>
      <c r="V95" s="32"/>
      <c r="W95" s="32"/>
      <c r="X95" s="32"/>
      <c r="Y95" s="32"/>
      <c r="Z95" s="32"/>
      <c r="AA95" s="32"/>
      <c r="AB95" s="32"/>
      <c r="AC95" s="32"/>
      <c r="AD95" s="32"/>
      <c r="AE95" s="32"/>
    </row>
    <row r="96" spans="1:31" s="2" customFormat="1" ht="29.25" customHeight="1">
      <c r="A96" s="32"/>
      <c r="B96" s="33"/>
      <c r="C96" s="114" t="s">
        <v>120</v>
      </c>
      <c r="D96" s="106"/>
      <c r="E96" s="106"/>
      <c r="F96" s="106"/>
      <c r="G96" s="106"/>
      <c r="H96" s="106"/>
      <c r="I96" s="106"/>
      <c r="J96" s="115" t="s">
        <v>121</v>
      </c>
      <c r="K96" s="106"/>
      <c r="L96" s="42"/>
      <c r="S96" s="32"/>
      <c r="T96" s="32"/>
      <c r="U96" s="32"/>
      <c r="V96" s="32"/>
      <c r="W96" s="32"/>
      <c r="X96" s="32"/>
      <c r="Y96" s="32"/>
      <c r="Z96" s="32"/>
      <c r="AA96" s="32"/>
      <c r="AB96" s="32"/>
      <c r="AC96" s="32"/>
      <c r="AD96" s="32"/>
      <c r="AE96" s="32"/>
    </row>
    <row r="97" spans="1:31" s="2" customFormat="1" ht="10.35" customHeight="1">
      <c r="A97" s="32"/>
      <c r="B97" s="33"/>
      <c r="C97" s="32"/>
      <c r="D97" s="32"/>
      <c r="E97" s="32"/>
      <c r="F97" s="32"/>
      <c r="G97" s="32"/>
      <c r="H97" s="32"/>
      <c r="I97" s="32"/>
      <c r="J97" s="32"/>
      <c r="K97" s="32"/>
      <c r="L97" s="42"/>
      <c r="S97" s="32"/>
      <c r="T97" s="32"/>
      <c r="U97" s="32"/>
      <c r="V97" s="32"/>
      <c r="W97" s="32"/>
      <c r="X97" s="32"/>
      <c r="Y97" s="32"/>
      <c r="Z97" s="32"/>
      <c r="AA97" s="32"/>
      <c r="AB97" s="32"/>
      <c r="AC97" s="32"/>
      <c r="AD97" s="32"/>
      <c r="AE97" s="32"/>
    </row>
    <row r="98" spans="1:47" s="2" customFormat="1" ht="22.9" customHeight="1">
      <c r="A98" s="32"/>
      <c r="B98" s="33"/>
      <c r="C98" s="116" t="s">
        <v>122</v>
      </c>
      <c r="D98" s="32"/>
      <c r="E98" s="32"/>
      <c r="F98" s="32"/>
      <c r="G98" s="32"/>
      <c r="H98" s="32"/>
      <c r="I98" s="32"/>
      <c r="J98" s="71">
        <f>J121</f>
        <v>0</v>
      </c>
      <c r="K98" s="32"/>
      <c r="L98" s="42"/>
      <c r="S98" s="32"/>
      <c r="T98" s="32"/>
      <c r="U98" s="32"/>
      <c r="V98" s="32"/>
      <c r="W98" s="32"/>
      <c r="X98" s="32"/>
      <c r="Y98" s="32"/>
      <c r="Z98" s="32"/>
      <c r="AA98" s="32"/>
      <c r="AB98" s="32"/>
      <c r="AC98" s="32"/>
      <c r="AD98" s="32"/>
      <c r="AE98" s="32"/>
      <c r="AU98" s="17" t="s">
        <v>123</v>
      </c>
    </row>
    <row r="99" spans="2:12" s="9" customFormat="1" ht="24.95" customHeight="1">
      <c r="B99" s="117"/>
      <c r="D99" s="118" t="s">
        <v>595</v>
      </c>
      <c r="E99" s="119"/>
      <c r="F99" s="119"/>
      <c r="G99" s="119"/>
      <c r="H99" s="119"/>
      <c r="I99" s="119"/>
      <c r="J99" s="120">
        <f>J122</f>
        <v>0</v>
      </c>
      <c r="L99" s="117"/>
    </row>
    <row r="100" spans="1:31" s="2" customFormat="1" ht="21.75" customHeight="1">
      <c r="A100" s="32"/>
      <c r="B100" s="33"/>
      <c r="C100" s="32"/>
      <c r="D100" s="32"/>
      <c r="E100" s="32"/>
      <c r="F100" s="32"/>
      <c r="G100" s="32"/>
      <c r="H100" s="32"/>
      <c r="I100" s="32"/>
      <c r="J100" s="32"/>
      <c r="K100" s="32"/>
      <c r="L100" s="42"/>
      <c r="S100" s="32"/>
      <c r="T100" s="32"/>
      <c r="U100" s="32"/>
      <c r="V100" s="32"/>
      <c r="W100" s="32"/>
      <c r="X100" s="32"/>
      <c r="Y100" s="32"/>
      <c r="Z100" s="32"/>
      <c r="AA100" s="32"/>
      <c r="AB100" s="32"/>
      <c r="AC100" s="32"/>
      <c r="AD100" s="32"/>
      <c r="AE100" s="32"/>
    </row>
    <row r="101" spans="1:31" s="2" customFormat="1" ht="6.95" customHeight="1">
      <c r="A101" s="32"/>
      <c r="B101" s="47"/>
      <c r="C101" s="48"/>
      <c r="D101" s="48"/>
      <c r="E101" s="48"/>
      <c r="F101" s="48"/>
      <c r="G101" s="48"/>
      <c r="H101" s="48"/>
      <c r="I101" s="48"/>
      <c r="J101" s="48"/>
      <c r="K101" s="48"/>
      <c r="L101" s="42"/>
      <c r="S101" s="32"/>
      <c r="T101" s="32"/>
      <c r="U101" s="32"/>
      <c r="V101" s="32"/>
      <c r="W101" s="32"/>
      <c r="X101" s="32"/>
      <c r="Y101" s="32"/>
      <c r="Z101" s="32"/>
      <c r="AA101" s="32"/>
      <c r="AB101" s="32"/>
      <c r="AC101" s="32"/>
      <c r="AD101" s="32"/>
      <c r="AE101" s="32"/>
    </row>
    <row r="105" spans="1:31" s="2" customFormat="1" ht="6.95" customHeight="1">
      <c r="A105" s="32"/>
      <c r="B105" s="49"/>
      <c r="C105" s="50"/>
      <c r="D105" s="50"/>
      <c r="E105" s="50"/>
      <c r="F105" s="50"/>
      <c r="G105" s="50"/>
      <c r="H105" s="50"/>
      <c r="I105" s="50"/>
      <c r="J105" s="50"/>
      <c r="K105" s="50"/>
      <c r="L105" s="42"/>
      <c r="S105" s="32"/>
      <c r="T105" s="32"/>
      <c r="U105" s="32"/>
      <c r="V105" s="32"/>
      <c r="W105" s="32"/>
      <c r="X105" s="32"/>
      <c r="Y105" s="32"/>
      <c r="Z105" s="32"/>
      <c r="AA105" s="32"/>
      <c r="AB105" s="32"/>
      <c r="AC105" s="32"/>
      <c r="AD105" s="32"/>
      <c r="AE105" s="32"/>
    </row>
    <row r="106" spans="1:31" s="2" customFormat="1" ht="24.95" customHeight="1">
      <c r="A106" s="32"/>
      <c r="B106" s="33"/>
      <c r="C106" s="21" t="s">
        <v>138</v>
      </c>
      <c r="D106" s="32"/>
      <c r="E106" s="32"/>
      <c r="F106" s="32"/>
      <c r="G106" s="32"/>
      <c r="H106" s="32"/>
      <c r="I106" s="32"/>
      <c r="J106" s="32"/>
      <c r="K106" s="32"/>
      <c r="L106" s="42"/>
      <c r="S106" s="32"/>
      <c r="T106" s="32"/>
      <c r="U106" s="32"/>
      <c r="V106" s="32"/>
      <c r="W106" s="32"/>
      <c r="X106" s="32"/>
      <c r="Y106" s="32"/>
      <c r="Z106" s="32"/>
      <c r="AA106" s="32"/>
      <c r="AB106" s="32"/>
      <c r="AC106" s="32"/>
      <c r="AD106" s="32"/>
      <c r="AE106" s="32"/>
    </row>
    <row r="107" spans="1:31" s="2" customFormat="1" ht="6.95" customHeight="1">
      <c r="A107" s="32"/>
      <c r="B107" s="33"/>
      <c r="C107" s="32"/>
      <c r="D107" s="32"/>
      <c r="E107" s="32"/>
      <c r="F107" s="32"/>
      <c r="G107" s="32"/>
      <c r="H107" s="32"/>
      <c r="I107" s="32"/>
      <c r="J107" s="32"/>
      <c r="K107" s="32"/>
      <c r="L107" s="42"/>
      <c r="S107" s="32"/>
      <c r="T107" s="32"/>
      <c r="U107" s="32"/>
      <c r="V107" s="32"/>
      <c r="W107" s="32"/>
      <c r="X107" s="32"/>
      <c r="Y107" s="32"/>
      <c r="Z107" s="32"/>
      <c r="AA107" s="32"/>
      <c r="AB107" s="32"/>
      <c r="AC107" s="32"/>
      <c r="AD107" s="32"/>
      <c r="AE107" s="32"/>
    </row>
    <row r="108" spans="1:31" s="2" customFormat="1" ht="12" customHeight="1">
      <c r="A108" s="32"/>
      <c r="B108" s="33"/>
      <c r="C108" s="27" t="s">
        <v>16</v>
      </c>
      <c r="D108" s="32"/>
      <c r="E108" s="32"/>
      <c r="F108" s="32"/>
      <c r="G108" s="32"/>
      <c r="H108" s="32"/>
      <c r="I108" s="32"/>
      <c r="J108" s="32"/>
      <c r="K108" s="32"/>
      <c r="L108" s="42"/>
      <c r="S108" s="32"/>
      <c r="T108" s="32"/>
      <c r="U108" s="32"/>
      <c r="V108" s="32"/>
      <c r="W108" s="32"/>
      <c r="X108" s="32"/>
      <c r="Y108" s="32"/>
      <c r="Z108" s="32"/>
      <c r="AA108" s="32"/>
      <c r="AB108" s="32"/>
      <c r="AC108" s="32"/>
      <c r="AD108" s="32"/>
      <c r="AE108" s="32"/>
    </row>
    <row r="109" spans="1:31" s="2" customFormat="1" ht="16.5" customHeight="1">
      <c r="A109" s="32"/>
      <c r="B109" s="33"/>
      <c r="C109" s="32"/>
      <c r="D109" s="32"/>
      <c r="E109" s="253" t="str">
        <f>E7</f>
        <v>Rekonstrukce a přemístění oddělení rehabilitace Bohumínské městské nemocnice a.s</v>
      </c>
      <c r="F109" s="254"/>
      <c r="G109" s="254"/>
      <c r="H109" s="254"/>
      <c r="I109" s="32"/>
      <c r="J109" s="32"/>
      <c r="K109" s="32"/>
      <c r="L109" s="42"/>
      <c r="S109" s="32"/>
      <c r="T109" s="32"/>
      <c r="U109" s="32"/>
      <c r="V109" s="32"/>
      <c r="W109" s="32"/>
      <c r="X109" s="32"/>
      <c r="Y109" s="32"/>
      <c r="Z109" s="32"/>
      <c r="AA109" s="32"/>
      <c r="AB109" s="32"/>
      <c r="AC109" s="32"/>
      <c r="AD109" s="32"/>
      <c r="AE109" s="32"/>
    </row>
    <row r="110" spans="2:12" s="1" customFormat="1" ht="12" customHeight="1">
      <c r="B110" s="20"/>
      <c r="C110" s="27" t="s">
        <v>117</v>
      </c>
      <c r="L110" s="20"/>
    </row>
    <row r="111" spans="1:31" s="2" customFormat="1" ht="16.5" customHeight="1">
      <c r="A111" s="32"/>
      <c r="B111" s="33"/>
      <c r="C111" s="32"/>
      <c r="D111" s="32"/>
      <c r="E111" s="253" t="s">
        <v>512</v>
      </c>
      <c r="F111" s="252"/>
      <c r="G111" s="252"/>
      <c r="H111" s="252"/>
      <c r="I111" s="32"/>
      <c r="J111" s="32"/>
      <c r="K111" s="32"/>
      <c r="L111" s="42"/>
      <c r="S111" s="32"/>
      <c r="T111" s="32"/>
      <c r="U111" s="32"/>
      <c r="V111" s="32"/>
      <c r="W111" s="32"/>
      <c r="X111" s="32"/>
      <c r="Y111" s="32"/>
      <c r="Z111" s="32"/>
      <c r="AA111" s="32"/>
      <c r="AB111" s="32"/>
      <c r="AC111" s="32"/>
      <c r="AD111" s="32"/>
      <c r="AE111" s="32"/>
    </row>
    <row r="112" spans="1:31" s="2" customFormat="1" ht="12" customHeight="1">
      <c r="A112" s="32"/>
      <c r="B112" s="33"/>
      <c r="C112" s="27" t="s">
        <v>513</v>
      </c>
      <c r="D112" s="32"/>
      <c r="E112" s="32"/>
      <c r="F112" s="32"/>
      <c r="G112" s="32"/>
      <c r="H112" s="32"/>
      <c r="I112" s="32"/>
      <c r="J112" s="32"/>
      <c r="K112" s="32"/>
      <c r="L112" s="42"/>
      <c r="S112" s="32"/>
      <c r="T112" s="32"/>
      <c r="U112" s="32"/>
      <c r="V112" s="32"/>
      <c r="W112" s="32"/>
      <c r="X112" s="32"/>
      <c r="Y112" s="32"/>
      <c r="Z112" s="32"/>
      <c r="AA112" s="32"/>
      <c r="AB112" s="32"/>
      <c r="AC112" s="32"/>
      <c r="AD112" s="32"/>
      <c r="AE112" s="32"/>
    </row>
    <row r="113" spans="1:31" s="2" customFormat="1" ht="16.5" customHeight="1">
      <c r="A113" s="32"/>
      <c r="B113" s="33"/>
      <c r="C113" s="32"/>
      <c r="D113" s="32"/>
      <c r="E113" s="214" t="str">
        <f>E11</f>
        <v>F - Ostatní</v>
      </c>
      <c r="F113" s="252"/>
      <c r="G113" s="252"/>
      <c r="H113" s="252"/>
      <c r="I113" s="32"/>
      <c r="J113" s="32"/>
      <c r="K113" s="32"/>
      <c r="L113" s="42"/>
      <c r="S113" s="32"/>
      <c r="T113" s="32"/>
      <c r="U113" s="32"/>
      <c r="V113" s="32"/>
      <c r="W113" s="32"/>
      <c r="X113" s="32"/>
      <c r="Y113" s="32"/>
      <c r="Z113" s="32"/>
      <c r="AA113" s="32"/>
      <c r="AB113" s="32"/>
      <c r="AC113" s="32"/>
      <c r="AD113" s="32"/>
      <c r="AE113" s="32"/>
    </row>
    <row r="114" spans="1:31" s="2" customFormat="1" ht="6.95" customHeight="1">
      <c r="A114" s="32"/>
      <c r="B114" s="33"/>
      <c r="C114" s="32"/>
      <c r="D114" s="32"/>
      <c r="E114" s="32"/>
      <c r="F114" s="32"/>
      <c r="G114" s="32"/>
      <c r="H114" s="32"/>
      <c r="I114" s="32"/>
      <c r="J114" s="32"/>
      <c r="K114" s="32"/>
      <c r="L114" s="42"/>
      <c r="S114" s="32"/>
      <c r="T114" s="32"/>
      <c r="U114" s="32"/>
      <c r="V114" s="32"/>
      <c r="W114" s="32"/>
      <c r="X114" s="32"/>
      <c r="Y114" s="32"/>
      <c r="Z114" s="32"/>
      <c r="AA114" s="32"/>
      <c r="AB114" s="32"/>
      <c r="AC114" s="32"/>
      <c r="AD114" s="32"/>
      <c r="AE114" s="32"/>
    </row>
    <row r="115" spans="1:31" s="2" customFormat="1" ht="12" customHeight="1">
      <c r="A115" s="32"/>
      <c r="B115" s="33"/>
      <c r="C115" s="27" t="s">
        <v>20</v>
      </c>
      <c r="D115" s="32"/>
      <c r="E115" s="32"/>
      <c r="F115" s="25" t="str">
        <f>F14</f>
        <v xml:space="preserve"> </v>
      </c>
      <c r="G115" s="32"/>
      <c r="H115" s="32"/>
      <c r="I115" s="27" t="s">
        <v>22</v>
      </c>
      <c r="J115" s="55" t="str">
        <f>IF(J14="","",J14)</f>
        <v>14. 10. 2023</v>
      </c>
      <c r="K115" s="32"/>
      <c r="L115" s="42"/>
      <c r="S115" s="32"/>
      <c r="T115" s="32"/>
      <c r="U115" s="32"/>
      <c r="V115" s="32"/>
      <c r="W115" s="32"/>
      <c r="X115" s="32"/>
      <c r="Y115" s="32"/>
      <c r="Z115" s="32"/>
      <c r="AA115" s="32"/>
      <c r="AB115" s="32"/>
      <c r="AC115" s="32"/>
      <c r="AD115" s="32"/>
      <c r="AE115" s="32"/>
    </row>
    <row r="116" spans="1:31" s="2" customFormat="1" ht="6.95" customHeight="1">
      <c r="A116" s="32"/>
      <c r="B116" s="33"/>
      <c r="C116" s="32"/>
      <c r="D116" s="32"/>
      <c r="E116" s="32"/>
      <c r="F116" s="32"/>
      <c r="G116" s="32"/>
      <c r="H116" s="32"/>
      <c r="I116" s="32"/>
      <c r="J116" s="32"/>
      <c r="K116" s="32"/>
      <c r="L116" s="42"/>
      <c r="S116" s="32"/>
      <c r="T116" s="32"/>
      <c r="U116" s="32"/>
      <c r="V116" s="32"/>
      <c r="W116" s="32"/>
      <c r="X116" s="32"/>
      <c r="Y116" s="32"/>
      <c r="Z116" s="32"/>
      <c r="AA116" s="32"/>
      <c r="AB116" s="32"/>
      <c r="AC116" s="32"/>
      <c r="AD116" s="32"/>
      <c r="AE116" s="32"/>
    </row>
    <row r="117" spans="1:31" s="2" customFormat="1" ht="25.7" customHeight="1">
      <c r="A117" s="32"/>
      <c r="B117" s="33"/>
      <c r="C117" s="27" t="s">
        <v>24</v>
      </c>
      <c r="D117" s="32"/>
      <c r="E117" s="32"/>
      <c r="F117" s="25" t="str">
        <f>E17</f>
        <v>Město Bohumín</v>
      </c>
      <c r="G117" s="32"/>
      <c r="H117" s="32"/>
      <c r="I117" s="27" t="s">
        <v>30</v>
      </c>
      <c r="J117" s="30" t="str">
        <f>E23</f>
        <v>CHVÁLEK ATELIÉR s.r.o.</v>
      </c>
      <c r="K117" s="32"/>
      <c r="L117" s="42"/>
      <c r="S117" s="32"/>
      <c r="T117" s="32"/>
      <c r="U117" s="32"/>
      <c r="V117" s="32"/>
      <c r="W117" s="32"/>
      <c r="X117" s="32"/>
      <c r="Y117" s="32"/>
      <c r="Z117" s="32"/>
      <c r="AA117" s="32"/>
      <c r="AB117" s="32"/>
      <c r="AC117" s="32"/>
      <c r="AD117" s="32"/>
      <c r="AE117" s="32"/>
    </row>
    <row r="118" spans="1:31" s="2" customFormat="1" ht="15.2" customHeight="1">
      <c r="A118" s="32"/>
      <c r="B118" s="33"/>
      <c r="C118" s="27" t="s">
        <v>28</v>
      </c>
      <c r="D118" s="32"/>
      <c r="E118" s="32"/>
      <c r="F118" s="25" t="str">
        <f>IF(E20="","",E20)</f>
        <v>Vyplň údaj</v>
      </c>
      <c r="G118" s="32"/>
      <c r="H118" s="32"/>
      <c r="I118" s="27" t="s">
        <v>33</v>
      </c>
      <c r="J118" s="30" t="str">
        <f>E26</f>
        <v xml:space="preserve"> </v>
      </c>
      <c r="K118" s="32"/>
      <c r="L118" s="42"/>
      <c r="S118" s="32"/>
      <c r="T118" s="32"/>
      <c r="U118" s="32"/>
      <c r="V118" s="32"/>
      <c r="W118" s="32"/>
      <c r="X118" s="32"/>
      <c r="Y118" s="32"/>
      <c r="Z118" s="32"/>
      <c r="AA118" s="32"/>
      <c r="AB118" s="32"/>
      <c r="AC118" s="32"/>
      <c r="AD118" s="32"/>
      <c r="AE118" s="32"/>
    </row>
    <row r="119" spans="1:31" s="2" customFormat="1" ht="10.35" customHeight="1">
      <c r="A119" s="32"/>
      <c r="B119" s="33"/>
      <c r="C119" s="32"/>
      <c r="D119" s="32"/>
      <c r="E119" s="32"/>
      <c r="F119" s="32"/>
      <c r="G119" s="32"/>
      <c r="H119" s="32"/>
      <c r="I119" s="32"/>
      <c r="J119" s="32"/>
      <c r="K119" s="32"/>
      <c r="L119" s="42"/>
      <c r="S119" s="32"/>
      <c r="T119" s="32"/>
      <c r="U119" s="32"/>
      <c r="V119" s="32"/>
      <c r="W119" s="32"/>
      <c r="X119" s="32"/>
      <c r="Y119" s="32"/>
      <c r="Z119" s="32"/>
      <c r="AA119" s="32"/>
      <c r="AB119" s="32"/>
      <c r="AC119" s="32"/>
      <c r="AD119" s="32"/>
      <c r="AE119" s="32"/>
    </row>
    <row r="120" spans="1:31" s="11" customFormat="1" ht="29.25" customHeight="1">
      <c r="A120" s="125"/>
      <c r="B120" s="126"/>
      <c r="C120" s="127" t="s">
        <v>139</v>
      </c>
      <c r="D120" s="128" t="s">
        <v>60</v>
      </c>
      <c r="E120" s="128" t="s">
        <v>56</v>
      </c>
      <c r="F120" s="128" t="s">
        <v>57</v>
      </c>
      <c r="G120" s="128" t="s">
        <v>140</v>
      </c>
      <c r="H120" s="128" t="s">
        <v>141</v>
      </c>
      <c r="I120" s="128" t="s">
        <v>142</v>
      </c>
      <c r="J120" s="128" t="s">
        <v>121</v>
      </c>
      <c r="K120" s="129" t="s">
        <v>143</v>
      </c>
      <c r="L120" s="130"/>
      <c r="M120" s="62" t="s">
        <v>1</v>
      </c>
      <c r="N120" s="63" t="s">
        <v>39</v>
      </c>
      <c r="O120" s="63" t="s">
        <v>144</v>
      </c>
      <c r="P120" s="63" t="s">
        <v>145</v>
      </c>
      <c r="Q120" s="63" t="s">
        <v>146</v>
      </c>
      <c r="R120" s="63" t="s">
        <v>147</v>
      </c>
      <c r="S120" s="63" t="s">
        <v>148</v>
      </c>
      <c r="T120" s="64" t="s">
        <v>149</v>
      </c>
      <c r="U120" s="125"/>
      <c r="V120" s="125"/>
      <c r="W120" s="125"/>
      <c r="X120" s="125"/>
      <c r="Y120" s="125"/>
      <c r="Z120" s="125"/>
      <c r="AA120" s="125"/>
      <c r="AB120" s="125"/>
      <c r="AC120" s="125"/>
      <c r="AD120" s="125"/>
      <c r="AE120" s="125"/>
    </row>
    <row r="121" spans="1:63" s="2" customFormat="1" ht="22.9" customHeight="1">
      <c r="A121" s="32"/>
      <c r="B121" s="33"/>
      <c r="C121" s="69" t="s">
        <v>150</v>
      </c>
      <c r="D121" s="32"/>
      <c r="E121" s="32"/>
      <c r="F121" s="32"/>
      <c r="G121" s="32"/>
      <c r="H121" s="32"/>
      <c r="I121" s="32"/>
      <c r="J121" s="131">
        <f>BK121</f>
        <v>0</v>
      </c>
      <c r="K121" s="32"/>
      <c r="L121" s="33"/>
      <c r="M121" s="65"/>
      <c r="N121" s="56"/>
      <c r="O121" s="66"/>
      <c r="P121" s="132">
        <f>P122</f>
        <v>0</v>
      </c>
      <c r="Q121" s="66"/>
      <c r="R121" s="132">
        <f>R122</f>
        <v>0</v>
      </c>
      <c r="S121" s="66"/>
      <c r="T121" s="133">
        <f>T122</f>
        <v>0</v>
      </c>
      <c r="U121" s="32"/>
      <c r="V121" s="32"/>
      <c r="W121" s="32"/>
      <c r="X121" s="32"/>
      <c r="Y121" s="32"/>
      <c r="Z121" s="32"/>
      <c r="AA121" s="32"/>
      <c r="AB121" s="32"/>
      <c r="AC121" s="32"/>
      <c r="AD121" s="32"/>
      <c r="AE121" s="32"/>
      <c r="AT121" s="17" t="s">
        <v>74</v>
      </c>
      <c r="AU121" s="17" t="s">
        <v>123</v>
      </c>
      <c r="BK121" s="134">
        <f>BK122</f>
        <v>0</v>
      </c>
    </row>
    <row r="122" spans="2:63" s="12" customFormat="1" ht="25.9" customHeight="1">
      <c r="B122" s="135"/>
      <c r="D122" s="136" t="s">
        <v>74</v>
      </c>
      <c r="E122" s="137" t="s">
        <v>596</v>
      </c>
      <c r="F122" s="137" t="s">
        <v>108</v>
      </c>
      <c r="I122" s="138"/>
      <c r="J122" s="139">
        <f>BK122</f>
        <v>0</v>
      </c>
      <c r="L122" s="135"/>
      <c r="M122" s="140"/>
      <c r="N122" s="141"/>
      <c r="O122" s="141"/>
      <c r="P122" s="142">
        <f>SUM(P123:P131)</f>
        <v>0</v>
      </c>
      <c r="Q122" s="141"/>
      <c r="R122" s="142">
        <f>SUM(R123:R131)</f>
        <v>0</v>
      </c>
      <c r="S122" s="141"/>
      <c r="T122" s="143">
        <f>SUM(T123:T131)</f>
        <v>0</v>
      </c>
      <c r="AR122" s="136" t="s">
        <v>83</v>
      </c>
      <c r="AT122" s="144" t="s">
        <v>74</v>
      </c>
      <c r="AU122" s="144" t="s">
        <v>75</v>
      </c>
      <c r="AY122" s="136" t="s">
        <v>153</v>
      </c>
      <c r="BK122" s="145">
        <f>SUM(BK123:BK131)</f>
        <v>0</v>
      </c>
    </row>
    <row r="123" spans="1:65" s="2" customFormat="1" ht="16.5" customHeight="1">
      <c r="A123" s="32"/>
      <c r="B123" s="148"/>
      <c r="C123" s="149" t="s">
        <v>83</v>
      </c>
      <c r="D123" s="149" t="s">
        <v>156</v>
      </c>
      <c r="E123" s="150" t="s">
        <v>597</v>
      </c>
      <c r="F123" s="151" t="s">
        <v>598</v>
      </c>
      <c r="G123" s="152" t="s">
        <v>479</v>
      </c>
      <c r="H123" s="153">
        <v>1</v>
      </c>
      <c r="I123" s="154"/>
      <c r="J123" s="155">
        <f>ROUND(I123*H123,2)</f>
        <v>0</v>
      </c>
      <c r="K123" s="151" t="s">
        <v>227</v>
      </c>
      <c r="L123" s="33"/>
      <c r="M123" s="156" t="s">
        <v>1</v>
      </c>
      <c r="N123" s="157" t="s">
        <v>40</v>
      </c>
      <c r="O123" s="58"/>
      <c r="P123" s="158">
        <f>O123*H123</f>
        <v>0</v>
      </c>
      <c r="Q123" s="158">
        <v>0</v>
      </c>
      <c r="R123" s="158">
        <f>Q123*H123</f>
        <v>0</v>
      </c>
      <c r="S123" s="158">
        <v>0</v>
      </c>
      <c r="T123" s="159">
        <f>S123*H123</f>
        <v>0</v>
      </c>
      <c r="U123" s="32"/>
      <c r="V123" s="32"/>
      <c r="W123" s="32"/>
      <c r="X123" s="32"/>
      <c r="Y123" s="32"/>
      <c r="Z123" s="32"/>
      <c r="AA123" s="32"/>
      <c r="AB123" s="32"/>
      <c r="AC123" s="32"/>
      <c r="AD123" s="32"/>
      <c r="AE123" s="32"/>
      <c r="AR123" s="160" t="s">
        <v>161</v>
      </c>
      <c r="AT123" s="160" t="s">
        <v>156</v>
      </c>
      <c r="AU123" s="160" t="s">
        <v>83</v>
      </c>
      <c r="AY123" s="17" t="s">
        <v>153</v>
      </c>
      <c r="BE123" s="161">
        <f>IF(N123="základní",J123,0)</f>
        <v>0</v>
      </c>
      <c r="BF123" s="161">
        <f>IF(N123="snížená",J123,0)</f>
        <v>0</v>
      </c>
      <c r="BG123" s="161">
        <f>IF(N123="zákl. přenesená",J123,0)</f>
        <v>0</v>
      </c>
      <c r="BH123" s="161">
        <f>IF(N123="sníž. přenesená",J123,0)</f>
        <v>0</v>
      </c>
      <c r="BI123" s="161">
        <f>IF(N123="nulová",J123,0)</f>
        <v>0</v>
      </c>
      <c r="BJ123" s="17" t="s">
        <v>83</v>
      </c>
      <c r="BK123" s="161">
        <f>ROUND(I123*H123,2)</f>
        <v>0</v>
      </c>
      <c r="BL123" s="17" t="s">
        <v>161</v>
      </c>
      <c r="BM123" s="160" t="s">
        <v>85</v>
      </c>
    </row>
    <row r="124" spans="1:47" s="2" customFormat="1" ht="29.25">
      <c r="A124" s="32"/>
      <c r="B124" s="33"/>
      <c r="C124" s="32"/>
      <c r="D124" s="163" t="s">
        <v>201</v>
      </c>
      <c r="E124" s="32"/>
      <c r="F124" s="179" t="s">
        <v>599</v>
      </c>
      <c r="G124" s="32"/>
      <c r="H124" s="32"/>
      <c r="I124" s="180"/>
      <c r="J124" s="32"/>
      <c r="K124" s="32"/>
      <c r="L124" s="33"/>
      <c r="M124" s="181"/>
      <c r="N124" s="182"/>
      <c r="O124" s="58"/>
      <c r="P124" s="58"/>
      <c r="Q124" s="58"/>
      <c r="R124" s="58"/>
      <c r="S124" s="58"/>
      <c r="T124" s="59"/>
      <c r="U124" s="32"/>
      <c r="V124" s="32"/>
      <c r="W124" s="32"/>
      <c r="X124" s="32"/>
      <c r="Y124" s="32"/>
      <c r="Z124" s="32"/>
      <c r="AA124" s="32"/>
      <c r="AB124" s="32"/>
      <c r="AC124" s="32"/>
      <c r="AD124" s="32"/>
      <c r="AE124" s="32"/>
      <c r="AT124" s="17" t="s">
        <v>201</v>
      </c>
      <c r="AU124" s="17" t="s">
        <v>83</v>
      </c>
    </row>
    <row r="125" spans="1:65" s="2" customFormat="1" ht="16.5" customHeight="1">
      <c r="A125" s="32"/>
      <c r="B125" s="148"/>
      <c r="C125" s="149" t="s">
        <v>85</v>
      </c>
      <c r="D125" s="149" t="s">
        <v>156</v>
      </c>
      <c r="E125" s="150" t="s">
        <v>600</v>
      </c>
      <c r="F125" s="151" t="s">
        <v>601</v>
      </c>
      <c r="G125" s="152" t="s">
        <v>602</v>
      </c>
      <c r="H125" s="153">
        <v>16</v>
      </c>
      <c r="I125" s="154"/>
      <c r="J125" s="155">
        <f aca="true" t="shared" si="0" ref="J125:J131">ROUND(I125*H125,2)</f>
        <v>0</v>
      </c>
      <c r="K125" s="151" t="s">
        <v>227</v>
      </c>
      <c r="L125" s="33"/>
      <c r="M125" s="156" t="s">
        <v>1</v>
      </c>
      <c r="N125" s="157" t="s">
        <v>40</v>
      </c>
      <c r="O125" s="58"/>
      <c r="P125" s="158">
        <f aca="true" t="shared" si="1" ref="P125:P131">O125*H125</f>
        <v>0</v>
      </c>
      <c r="Q125" s="158">
        <v>0</v>
      </c>
      <c r="R125" s="158">
        <f aca="true" t="shared" si="2" ref="R125:R131">Q125*H125</f>
        <v>0</v>
      </c>
      <c r="S125" s="158">
        <v>0</v>
      </c>
      <c r="T125" s="159">
        <f aca="true" t="shared" si="3" ref="T125:T131">S125*H125</f>
        <v>0</v>
      </c>
      <c r="U125" s="32"/>
      <c r="V125" s="32"/>
      <c r="W125" s="32"/>
      <c r="X125" s="32"/>
      <c r="Y125" s="32"/>
      <c r="Z125" s="32"/>
      <c r="AA125" s="32"/>
      <c r="AB125" s="32"/>
      <c r="AC125" s="32"/>
      <c r="AD125" s="32"/>
      <c r="AE125" s="32"/>
      <c r="AR125" s="160" t="s">
        <v>161</v>
      </c>
      <c r="AT125" s="160" t="s">
        <v>156</v>
      </c>
      <c r="AU125" s="160" t="s">
        <v>83</v>
      </c>
      <c r="AY125" s="17" t="s">
        <v>153</v>
      </c>
      <c r="BE125" s="161">
        <f aca="true" t="shared" si="4" ref="BE125:BE131">IF(N125="základní",J125,0)</f>
        <v>0</v>
      </c>
      <c r="BF125" s="161">
        <f aca="true" t="shared" si="5" ref="BF125:BF131">IF(N125="snížená",J125,0)</f>
        <v>0</v>
      </c>
      <c r="BG125" s="161">
        <f aca="true" t="shared" si="6" ref="BG125:BG131">IF(N125="zákl. přenesená",J125,0)</f>
        <v>0</v>
      </c>
      <c r="BH125" s="161">
        <f aca="true" t="shared" si="7" ref="BH125:BH131">IF(N125="sníž. přenesená",J125,0)</f>
        <v>0</v>
      </c>
      <c r="BI125" s="161">
        <f aca="true" t="shared" si="8" ref="BI125:BI131">IF(N125="nulová",J125,0)</f>
        <v>0</v>
      </c>
      <c r="BJ125" s="17" t="s">
        <v>83</v>
      </c>
      <c r="BK125" s="161">
        <f aca="true" t="shared" si="9" ref="BK125:BK131">ROUND(I125*H125,2)</f>
        <v>0</v>
      </c>
      <c r="BL125" s="17" t="s">
        <v>161</v>
      </c>
      <c r="BM125" s="160" t="s">
        <v>161</v>
      </c>
    </row>
    <row r="126" spans="1:65" s="2" customFormat="1" ht="24.2" customHeight="1">
      <c r="A126" s="32"/>
      <c r="B126" s="148"/>
      <c r="C126" s="149" t="s">
        <v>166</v>
      </c>
      <c r="D126" s="149" t="s">
        <v>156</v>
      </c>
      <c r="E126" s="150" t="s">
        <v>603</v>
      </c>
      <c r="F126" s="151" t="s">
        <v>604</v>
      </c>
      <c r="G126" s="152" t="s">
        <v>479</v>
      </c>
      <c r="H126" s="153">
        <v>1</v>
      </c>
      <c r="I126" s="154"/>
      <c r="J126" s="155">
        <f t="shared" si="0"/>
        <v>0</v>
      </c>
      <c r="K126" s="151" t="s">
        <v>227</v>
      </c>
      <c r="L126" s="33"/>
      <c r="M126" s="156" t="s">
        <v>1</v>
      </c>
      <c r="N126" s="157" t="s">
        <v>40</v>
      </c>
      <c r="O126" s="58"/>
      <c r="P126" s="158">
        <f t="shared" si="1"/>
        <v>0</v>
      </c>
      <c r="Q126" s="158">
        <v>0</v>
      </c>
      <c r="R126" s="158">
        <f t="shared" si="2"/>
        <v>0</v>
      </c>
      <c r="S126" s="158">
        <v>0</v>
      </c>
      <c r="T126" s="159">
        <f t="shared" si="3"/>
        <v>0</v>
      </c>
      <c r="U126" s="32"/>
      <c r="V126" s="32"/>
      <c r="W126" s="32"/>
      <c r="X126" s="32"/>
      <c r="Y126" s="32"/>
      <c r="Z126" s="32"/>
      <c r="AA126" s="32"/>
      <c r="AB126" s="32"/>
      <c r="AC126" s="32"/>
      <c r="AD126" s="32"/>
      <c r="AE126" s="32"/>
      <c r="AR126" s="160" t="s">
        <v>161</v>
      </c>
      <c r="AT126" s="160" t="s">
        <v>156</v>
      </c>
      <c r="AU126" s="160" t="s">
        <v>83</v>
      </c>
      <c r="AY126" s="17" t="s">
        <v>153</v>
      </c>
      <c r="BE126" s="161">
        <f t="shared" si="4"/>
        <v>0</v>
      </c>
      <c r="BF126" s="161">
        <f t="shared" si="5"/>
        <v>0</v>
      </c>
      <c r="BG126" s="161">
        <f t="shared" si="6"/>
        <v>0</v>
      </c>
      <c r="BH126" s="161">
        <f t="shared" si="7"/>
        <v>0</v>
      </c>
      <c r="BI126" s="161">
        <f t="shared" si="8"/>
        <v>0</v>
      </c>
      <c r="BJ126" s="17" t="s">
        <v>83</v>
      </c>
      <c r="BK126" s="161">
        <f t="shared" si="9"/>
        <v>0</v>
      </c>
      <c r="BL126" s="17" t="s">
        <v>161</v>
      </c>
      <c r="BM126" s="160" t="s">
        <v>154</v>
      </c>
    </row>
    <row r="127" spans="1:65" s="2" customFormat="1" ht="16.5" customHeight="1">
      <c r="A127" s="32"/>
      <c r="B127" s="148"/>
      <c r="C127" s="149" t="s">
        <v>161</v>
      </c>
      <c r="D127" s="149" t="s">
        <v>156</v>
      </c>
      <c r="E127" s="150" t="s">
        <v>605</v>
      </c>
      <c r="F127" s="151" t="s">
        <v>606</v>
      </c>
      <c r="G127" s="152" t="s">
        <v>602</v>
      </c>
      <c r="H127" s="153">
        <v>40</v>
      </c>
      <c r="I127" s="154"/>
      <c r="J127" s="155">
        <f t="shared" si="0"/>
        <v>0</v>
      </c>
      <c r="K127" s="151" t="s">
        <v>227</v>
      </c>
      <c r="L127" s="33"/>
      <c r="M127" s="156" t="s">
        <v>1</v>
      </c>
      <c r="N127" s="157" t="s">
        <v>40</v>
      </c>
      <c r="O127" s="58"/>
      <c r="P127" s="158">
        <f t="shared" si="1"/>
        <v>0</v>
      </c>
      <c r="Q127" s="158">
        <v>0</v>
      </c>
      <c r="R127" s="158">
        <f t="shared" si="2"/>
        <v>0</v>
      </c>
      <c r="S127" s="158">
        <v>0</v>
      </c>
      <c r="T127" s="159">
        <f t="shared" si="3"/>
        <v>0</v>
      </c>
      <c r="U127" s="32"/>
      <c r="V127" s="32"/>
      <c r="W127" s="32"/>
      <c r="X127" s="32"/>
      <c r="Y127" s="32"/>
      <c r="Z127" s="32"/>
      <c r="AA127" s="32"/>
      <c r="AB127" s="32"/>
      <c r="AC127" s="32"/>
      <c r="AD127" s="32"/>
      <c r="AE127" s="32"/>
      <c r="AR127" s="160" t="s">
        <v>161</v>
      </c>
      <c r="AT127" s="160" t="s">
        <v>156</v>
      </c>
      <c r="AU127" s="160" t="s">
        <v>83</v>
      </c>
      <c r="AY127" s="17" t="s">
        <v>153</v>
      </c>
      <c r="BE127" s="161">
        <f t="shared" si="4"/>
        <v>0</v>
      </c>
      <c r="BF127" s="161">
        <f t="shared" si="5"/>
        <v>0</v>
      </c>
      <c r="BG127" s="161">
        <f t="shared" si="6"/>
        <v>0</v>
      </c>
      <c r="BH127" s="161">
        <f t="shared" si="7"/>
        <v>0</v>
      </c>
      <c r="BI127" s="161">
        <f t="shared" si="8"/>
        <v>0</v>
      </c>
      <c r="BJ127" s="17" t="s">
        <v>83</v>
      </c>
      <c r="BK127" s="161">
        <f t="shared" si="9"/>
        <v>0</v>
      </c>
      <c r="BL127" s="17" t="s">
        <v>161</v>
      </c>
      <c r="BM127" s="160" t="s">
        <v>193</v>
      </c>
    </row>
    <row r="128" spans="1:65" s="2" customFormat="1" ht="16.5" customHeight="1">
      <c r="A128" s="32"/>
      <c r="B128" s="148"/>
      <c r="C128" s="149" t="s">
        <v>179</v>
      </c>
      <c r="D128" s="149" t="s">
        <v>156</v>
      </c>
      <c r="E128" s="150" t="s">
        <v>607</v>
      </c>
      <c r="F128" s="151" t="s">
        <v>608</v>
      </c>
      <c r="G128" s="152" t="s">
        <v>479</v>
      </c>
      <c r="H128" s="153">
        <v>1</v>
      </c>
      <c r="I128" s="154"/>
      <c r="J128" s="155">
        <f t="shared" si="0"/>
        <v>0</v>
      </c>
      <c r="K128" s="151" t="s">
        <v>227</v>
      </c>
      <c r="L128" s="33"/>
      <c r="M128" s="156" t="s">
        <v>1</v>
      </c>
      <c r="N128" s="157" t="s">
        <v>40</v>
      </c>
      <c r="O128" s="58"/>
      <c r="P128" s="158">
        <f t="shared" si="1"/>
        <v>0</v>
      </c>
      <c r="Q128" s="158">
        <v>0</v>
      </c>
      <c r="R128" s="158">
        <f t="shared" si="2"/>
        <v>0</v>
      </c>
      <c r="S128" s="158">
        <v>0</v>
      </c>
      <c r="T128" s="159">
        <f t="shared" si="3"/>
        <v>0</v>
      </c>
      <c r="U128" s="32"/>
      <c r="V128" s="32"/>
      <c r="W128" s="32"/>
      <c r="X128" s="32"/>
      <c r="Y128" s="32"/>
      <c r="Z128" s="32"/>
      <c r="AA128" s="32"/>
      <c r="AB128" s="32"/>
      <c r="AC128" s="32"/>
      <c r="AD128" s="32"/>
      <c r="AE128" s="32"/>
      <c r="AR128" s="160" t="s">
        <v>161</v>
      </c>
      <c r="AT128" s="160" t="s">
        <v>156</v>
      </c>
      <c r="AU128" s="160" t="s">
        <v>83</v>
      </c>
      <c r="AY128" s="17" t="s">
        <v>153</v>
      </c>
      <c r="BE128" s="161">
        <f t="shared" si="4"/>
        <v>0</v>
      </c>
      <c r="BF128" s="161">
        <f t="shared" si="5"/>
        <v>0</v>
      </c>
      <c r="BG128" s="161">
        <f t="shared" si="6"/>
        <v>0</v>
      </c>
      <c r="BH128" s="161">
        <f t="shared" si="7"/>
        <v>0</v>
      </c>
      <c r="BI128" s="161">
        <f t="shared" si="8"/>
        <v>0</v>
      </c>
      <c r="BJ128" s="17" t="s">
        <v>83</v>
      </c>
      <c r="BK128" s="161">
        <f t="shared" si="9"/>
        <v>0</v>
      </c>
      <c r="BL128" s="17" t="s">
        <v>161</v>
      </c>
      <c r="BM128" s="160" t="s">
        <v>203</v>
      </c>
    </row>
    <row r="129" spans="1:65" s="2" customFormat="1" ht="24.2" customHeight="1">
      <c r="A129" s="32"/>
      <c r="B129" s="148"/>
      <c r="C129" s="149" t="s">
        <v>154</v>
      </c>
      <c r="D129" s="149" t="s">
        <v>156</v>
      </c>
      <c r="E129" s="150" t="s">
        <v>609</v>
      </c>
      <c r="F129" s="151" t="s">
        <v>610</v>
      </c>
      <c r="G129" s="152" t="s">
        <v>479</v>
      </c>
      <c r="H129" s="153">
        <v>1</v>
      </c>
      <c r="I129" s="154"/>
      <c r="J129" s="155">
        <f t="shared" si="0"/>
        <v>0</v>
      </c>
      <c r="K129" s="151" t="s">
        <v>227</v>
      </c>
      <c r="L129" s="33"/>
      <c r="M129" s="156" t="s">
        <v>1</v>
      </c>
      <c r="N129" s="157" t="s">
        <v>40</v>
      </c>
      <c r="O129" s="58"/>
      <c r="P129" s="158">
        <f t="shared" si="1"/>
        <v>0</v>
      </c>
      <c r="Q129" s="158">
        <v>0</v>
      </c>
      <c r="R129" s="158">
        <f t="shared" si="2"/>
        <v>0</v>
      </c>
      <c r="S129" s="158">
        <v>0</v>
      </c>
      <c r="T129" s="159">
        <f t="shared" si="3"/>
        <v>0</v>
      </c>
      <c r="U129" s="32"/>
      <c r="V129" s="32"/>
      <c r="W129" s="32"/>
      <c r="X129" s="32"/>
      <c r="Y129" s="32"/>
      <c r="Z129" s="32"/>
      <c r="AA129" s="32"/>
      <c r="AB129" s="32"/>
      <c r="AC129" s="32"/>
      <c r="AD129" s="32"/>
      <c r="AE129" s="32"/>
      <c r="AR129" s="160" t="s">
        <v>161</v>
      </c>
      <c r="AT129" s="160" t="s">
        <v>156</v>
      </c>
      <c r="AU129" s="160" t="s">
        <v>83</v>
      </c>
      <c r="AY129" s="17" t="s">
        <v>153</v>
      </c>
      <c r="BE129" s="161">
        <f t="shared" si="4"/>
        <v>0</v>
      </c>
      <c r="BF129" s="161">
        <f t="shared" si="5"/>
        <v>0</v>
      </c>
      <c r="BG129" s="161">
        <f t="shared" si="6"/>
        <v>0</v>
      </c>
      <c r="BH129" s="161">
        <f t="shared" si="7"/>
        <v>0</v>
      </c>
      <c r="BI129" s="161">
        <f t="shared" si="8"/>
        <v>0</v>
      </c>
      <c r="BJ129" s="17" t="s">
        <v>83</v>
      </c>
      <c r="BK129" s="161">
        <f t="shared" si="9"/>
        <v>0</v>
      </c>
      <c r="BL129" s="17" t="s">
        <v>161</v>
      </c>
      <c r="BM129" s="160" t="s">
        <v>216</v>
      </c>
    </row>
    <row r="130" spans="1:65" s="2" customFormat="1" ht="16.5" customHeight="1">
      <c r="A130" s="32"/>
      <c r="B130" s="148"/>
      <c r="C130" s="149" t="s">
        <v>188</v>
      </c>
      <c r="D130" s="149" t="s">
        <v>156</v>
      </c>
      <c r="E130" s="150" t="s">
        <v>611</v>
      </c>
      <c r="F130" s="151" t="s">
        <v>612</v>
      </c>
      <c r="G130" s="152" t="s">
        <v>479</v>
      </c>
      <c r="H130" s="153">
        <v>1</v>
      </c>
      <c r="I130" s="154"/>
      <c r="J130" s="155">
        <f t="shared" si="0"/>
        <v>0</v>
      </c>
      <c r="K130" s="151" t="s">
        <v>227</v>
      </c>
      <c r="L130" s="33"/>
      <c r="M130" s="156" t="s">
        <v>1</v>
      </c>
      <c r="N130" s="157" t="s">
        <v>40</v>
      </c>
      <c r="O130" s="58"/>
      <c r="P130" s="158">
        <f t="shared" si="1"/>
        <v>0</v>
      </c>
      <c r="Q130" s="158">
        <v>0</v>
      </c>
      <c r="R130" s="158">
        <f t="shared" si="2"/>
        <v>0</v>
      </c>
      <c r="S130" s="158">
        <v>0</v>
      </c>
      <c r="T130" s="159">
        <f t="shared" si="3"/>
        <v>0</v>
      </c>
      <c r="U130" s="32"/>
      <c r="V130" s="32"/>
      <c r="W130" s="32"/>
      <c r="X130" s="32"/>
      <c r="Y130" s="32"/>
      <c r="Z130" s="32"/>
      <c r="AA130" s="32"/>
      <c r="AB130" s="32"/>
      <c r="AC130" s="32"/>
      <c r="AD130" s="32"/>
      <c r="AE130" s="32"/>
      <c r="AR130" s="160" t="s">
        <v>161</v>
      </c>
      <c r="AT130" s="160" t="s">
        <v>156</v>
      </c>
      <c r="AU130" s="160" t="s">
        <v>83</v>
      </c>
      <c r="AY130" s="17" t="s">
        <v>153</v>
      </c>
      <c r="BE130" s="161">
        <f t="shared" si="4"/>
        <v>0</v>
      </c>
      <c r="BF130" s="161">
        <f t="shared" si="5"/>
        <v>0</v>
      </c>
      <c r="BG130" s="161">
        <f t="shared" si="6"/>
        <v>0</v>
      </c>
      <c r="BH130" s="161">
        <f t="shared" si="7"/>
        <v>0</v>
      </c>
      <c r="BI130" s="161">
        <f t="shared" si="8"/>
        <v>0</v>
      </c>
      <c r="BJ130" s="17" t="s">
        <v>83</v>
      </c>
      <c r="BK130" s="161">
        <f t="shared" si="9"/>
        <v>0</v>
      </c>
      <c r="BL130" s="17" t="s">
        <v>161</v>
      </c>
      <c r="BM130" s="160" t="s">
        <v>232</v>
      </c>
    </row>
    <row r="131" spans="1:65" s="2" customFormat="1" ht="24.2" customHeight="1">
      <c r="A131" s="32"/>
      <c r="B131" s="148"/>
      <c r="C131" s="149" t="s">
        <v>193</v>
      </c>
      <c r="D131" s="149" t="s">
        <v>156</v>
      </c>
      <c r="E131" s="150" t="s">
        <v>613</v>
      </c>
      <c r="F131" s="151" t="s">
        <v>614</v>
      </c>
      <c r="G131" s="152" t="s">
        <v>479</v>
      </c>
      <c r="H131" s="153">
        <v>2</v>
      </c>
      <c r="I131" s="154"/>
      <c r="J131" s="155">
        <f t="shared" si="0"/>
        <v>0</v>
      </c>
      <c r="K131" s="151" t="s">
        <v>227</v>
      </c>
      <c r="L131" s="33"/>
      <c r="M131" s="201" t="s">
        <v>1</v>
      </c>
      <c r="N131" s="202" t="s">
        <v>40</v>
      </c>
      <c r="O131" s="203"/>
      <c r="P131" s="204">
        <f t="shared" si="1"/>
        <v>0</v>
      </c>
      <c r="Q131" s="204">
        <v>0</v>
      </c>
      <c r="R131" s="204">
        <f t="shared" si="2"/>
        <v>0</v>
      </c>
      <c r="S131" s="204">
        <v>0</v>
      </c>
      <c r="T131" s="205">
        <f t="shared" si="3"/>
        <v>0</v>
      </c>
      <c r="U131" s="32"/>
      <c r="V131" s="32"/>
      <c r="W131" s="32"/>
      <c r="X131" s="32"/>
      <c r="Y131" s="32"/>
      <c r="Z131" s="32"/>
      <c r="AA131" s="32"/>
      <c r="AB131" s="32"/>
      <c r="AC131" s="32"/>
      <c r="AD131" s="32"/>
      <c r="AE131" s="32"/>
      <c r="AR131" s="160" t="s">
        <v>161</v>
      </c>
      <c r="AT131" s="160" t="s">
        <v>156</v>
      </c>
      <c r="AU131" s="160" t="s">
        <v>83</v>
      </c>
      <c r="AY131" s="17" t="s">
        <v>153</v>
      </c>
      <c r="BE131" s="161">
        <f t="shared" si="4"/>
        <v>0</v>
      </c>
      <c r="BF131" s="161">
        <f t="shared" si="5"/>
        <v>0</v>
      </c>
      <c r="BG131" s="161">
        <f t="shared" si="6"/>
        <v>0</v>
      </c>
      <c r="BH131" s="161">
        <f t="shared" si="7"/>
        <v>0</v>
      </c>
      <c r="BI131" s="161">
        <f t="shared" si="8"/>
        <v>0</v>
      </c>
      <c r="BJ131" s="17" t="s">
        <v>83</v>
      </c>
      <c r="BK131" s="161">
        <f t="shared" si="9"/>
        <v>0</v>
      </c>
      <c r="BL131" s="17" t="s">
        <v>161</v>
      </c>
      <c r="BM131" s="160" t="s">
        <v>244</v>
      </c>
    </row>
    <row r="132" spans="1:31" s="2" customFormat="1" ht="6.95" customHeight="1">
      <c r="A132" s="32"/>
      <c r="B132" s="47"/>
      <c r="C132" s="48"/>
      <c r="D132" s="48"/>
      <c r="E132" s="48"/>
      <c r="F132" s="48"/>
      <c r="G132" s="48"/>
      <c r="H132" s="48"/>
      <c r="I132" s="48"/>
      <c r="J132" s="48"/>
      <c r="K132" s="48"/>
      <c r="L132" s="33"/>
      <c r="M132" s="32"/>
      <c r="O132" s="32"/>
      <c r="P132" s="32"/>
      <c r="Q132" s="32"/>
      <c r="R132" s="32"/>
      <c r="S132" s="32"/>
      <c r="T132" s="32"/>
      <c r="U132" s="32"/>
      <c r="V132" s="32"/>
      <c r="W132" s="32"/>
      <c r="X132" s="32"/>
      <c r="Y132" s="32"/>
      <c r="Z132" s="32"/>
      <c r="AA132" s="32"/>
      <c r="AB132" s="32"/>
      <c r="AC132" s="32"/>
      <c r="AD132" s="32"/>
      <c r="AE132" s="32"/>
    </row>
  </sheetData>
  <autoFilter ref="C120:K131"/>
  <mergeCells count="12">
    <mergeCell ref="E113:H113"/>
    <mergeCell ref="L2:V2"/>
    <mergeCell ref="E85:H85"/>
    <mergeCell ref="E87:H87"/>
    <mergeCell ref="E89:H89"/>
    <mergeCell ref="E109:H109"/>
    <mergeCell ref="E111:H111"/>
    <mergeCell ref="E7:H7"/>
    <mergeCell ref="E9:H9"/>
    <mergeCell ref="E11:H11"/>
    <mergeCell ref="E20:H20"/>
    <mergeCell ref="E29:H29"/>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DESKTOP-4EPUNVH\Moje</dc:creator>
  <cp:keywords/>
  <dc:description/>
  <cp:lastModifiedBy>Prokešová Adriana</cp:lastModifiedBy>
  <cp:lastPrinted>2023-12-08T06:21:47Z</cp:lastPrinted>
  <dcterms:created xsi:type="dcterms:W3CDTF">2023-11-15T08:48:32Z</dcterms:created>
  <dcterms:modified xsi:type="dcterms:W3CDTF">2023-12-08T11:09:26Z</dcterms:modified>
  <cp:category/>
  <cp:version/>
  <cp:contentType/>
  <cp:contentStatus/>
</cp:coreProperties>
</file>