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2 REALIZACE\222 P. CINGRA ZELEŇ\VŘ\Priloha_c._3_vykaz_vymer\"/>
    </mc:Choice>
  </mc:AlternateContent>
  <bookViews>
    <workbookView xWindow="-120" yWindow="-120" windowWidth="29040" windowHeight="15840"/>
  </bookViews>
  <sheets>
    <sheet name="Rekapitulace stavby" sheetId="1" r:id="rId1"/>
    <sheet name="05 - NÁSLEDNÁ PÉČE 3ROKY" sheetId="2" r:id="rId2"/>
  </sheets>
  <definedNames>
    <definedName name="_xlnm._FilterDatabase" localSheetId="1" hidden="1">'05 - NÁSLEDNÁ PÉČE 3ROKY'!$C$119:$K$295</definedName>
    <definedName name="_xlnm.Print_Titles" localSheetId="1">'05 - NÁSLEDNÁ PÉČE 3ROKY'!$119:$119</definedName>
    <definedName name="_xlnm.Print_Titles" localSheetId="0">'Rekapitulace stavby'!$92:$92</definedName>
    <definedName name="_xlnm.Print_Area" localSheetId="1">'05 - NÁSLEDNÁ PÉČE 3ROKY'!$C$4:$J$76,'05 - NÁSLEDNÁ PÉČE 3ROKY'!$C$82:$J$101,'05 - NÁSLEDNÁ PÉČE 3ROKY'!$C$107:$J$295</definedName>
    <definedName name="_xlnm.Print_Area" localSheetId="0">'Rekapitulace stavby'!$D$4:$AO$76,'Rekapitulace stavby'!$C$82:$AQ$103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83" i="2"/>
  <c r="BH283" i="2"/>
  <c r="BG283" i="2"/>
  <c r="BF283" i="2"/>
  <c r="T283" i="2"/>
  <c r="R283" i="2"/>
  <c r="P283" i="2"/>
  <c r="BI275" i="2"/>
  <c r="BH275" i="2"/>
  <c r="BG275" i="2"/>
  <c r="BF275" i="2"/>
  <c r="T275" i="2"/>
  <c r="R275" i="2"/>
  <c r="P275" i="2"/>
  <c r="BI265" i="2"/>
  <c r="BH265" i="2"/>
  <c r="BG265" i="2"/>
  <c r="BF265" i="2"/>
  <c r="T265" i="2"/>
  <c r="R265" i="2"/>
  <c r="P265" i="2"/>
  <c r="BI254" i="2"/>
  <c r="BH254" i="2"/>
  <c r="BG254" i="2"/>
  <c r="BF254" i="2"/>
  <c r="T254" i="2"/>
  <c r="R254" i="2"/>
  <c r="P254" i="2"/>
  <c r="BI239" i="2"/>
  <c r="BH239" i="2"/>
  <c r="BG239" i="2"/>
  <c r="BF239" i="2"/>
  <c r="T239" i="2"/>
  <c r="R239" i="2"/>
  <c r="P239" i="2"/>
  <c r="BI225" i="2"/>
  <c r="BH225" i="2"/>
  <c r="BG225" i="2"/>
  <c r="BF225" i="2"/>
  <c r="T225" i="2"/>
  <c r="R225" i="2"/>
  <c r="P225" i="2"/>
  <c r="BI217" i="2"/>
  <c r="BH217" i="2"/>
  <c r="BG217" i="2"/>
  <c r="BF217" i="2"/>
  <c r="T217" i="2"/>
  <c r="R217" i="2"/>
  <c r="P217" i="2"/>
  <c r="BI207" i="2"/>
  <c r="BH207" i="2"/>
  <c r="BG207" i="2"/>
  <c r="BF207" i="2"/>
  <c r="T207" i="2"/>
  <c r="R207" i="2"/>
  <c r="P207" i="2"/>
  <c r="BI196" i="2"/>
  <c r="BH196" i="2"/>
  <c r="BG196" i="2"/>
  <c r="BF196" i="2"/>
  <c r="T196" i="2"/>
  <c r="R196" i="2"/>
  <c r="P196" i="2"/>
  <c r="BI181" i="2"/>
  <c r="BH181" i="2"/>
  <c r="BG181" i="2"/>
  <c r="BF181" i="2"/>
  <c r="T181" i="2"/>
  <c r="R181" i="2"/>
  <c r="P181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R159" i="2"/>
  <c r="P159" i="2"/>
  <c r="BI149" i="2"/>
  <c r="BH149" i="2"/>
  <c r="BG149" i="2"/>
  <c r="BF149" i="2"/>
  <c r="T149" i="2"/>
  <c r="R149" i="2"/>
  <c r="P149" i="2"/>
  <c r="BI138" i="2"/>
  <c r="BH138" i="2"/>
  <c r="BG138" i="2"/>
  <c r="BF138" i="2"/>
  <c r="T138" i="2"/>
  <c r="R138" i="2"/>
  <c r="P138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116" i="2"/>
  <c r="J20" i="2"/>
  <c r="J18" i="2"/>
  <c r="E18" i="2"/>
  <c r="F92" i="2"/>
  <c r="J17" i="2"/>
  <c r="J12" i="2"/>
  <c r="J89" i="2"/>
  <c r="E7" i="2"/>
  <c r="E85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283" i="2"/>
  <c r="J225" i="2"/>
  <c r="J217" i="2"/>
  <c r="J138" i="2"/>
  <c r="J123" i="2"/>
  <c r="J254" i="2"/>
  <c r="BK225" i="2"/>
  <c r="BK217" i="2"/>
  <c r="J207" i="2"/>
  <c r="J167" i="2"/>
  <c r="BK159" i="2"/>
  <c r="BK123" i="2"/>
  <c r="J181" i="2"/>
  <c r="BK167" i="2"/>
  <c r="J149" i="2"/>
  <c r="J239" i="2"/>
  <c r="J275" i="2"/>
  <c r="BK265" i="2"/>
  <c r="BK196" i="2"/>
  <c r="J159" i="2"/>
  <c r="BK149" i="2"/>
  <c r="AS94" i="1"/>
  <c r="J283" i="2"/>
  <c r="BK275" i="2"/>
  <c r="J265" i="2"/>
  <c r="BK254" i="2"/>
  <c r="BK239" i="2"/>
  <c r="BK207" i="2"/>
  <c r="J196" i="2"/>
  <c r="BK181" i="2"/>
  <c r="BK138" i="2"/>
  <c r="R122" i="2" l="1"/>
  <c r="T122" i="2"/>
  <c r="P180" i="2"/>
  <c r="BK122" i="2"/>
  <c r="J122" i="2" s="1"/>
  <c r="J98" i="2" s="1"/>
  <c r="R180" i="2"/>
  <c r="T180" i="2"/>
  <c r="P238" i="2"/>
  <c r="P122" i="2"/>
  <c r="P121" i="2" s="1"/>
  <c r="P120" i="2" s="1"/>
  <c r="AU95" i="1" s="1"/>
  <c r="AU94" i="1" s="1"/>
  <c r="R238" i="2"/>
  <c r="BK180" i="2"/>
  <c r="J180" i="2"/>
  <c r="J99" i="2" s="1"/>
  <c r="BK238" i="2"/>
  <c r="J238" i="2" s="1"/>
  <c r="J100" i="2" s="1"/>
  <c r="T238" i="2"/>
  <c r="J114" i="2"/>
  <c r="BE149" i="2"/>
  <c r="BE159" i="2"/>
  <c r="BE239" i="2"/>
  <c r="E110" i="2"/>
  <c r="BE138" i="2"/>
  <c r="BE225" i="2"/>
  <c r="BE265" i="2"/>
  <c r="BE181" i="2"/>
  <c r="BE217" i="2"/>
  <c r="BE254" i="2"/>
  <c r="F117" i="2"/>
  <c r="BE123" i="2"/>
  <c r="J91" i="2"/>
  <c r="BE275" i="2"/>
  <c r="BE283" i="2"/>
  <c r="BE167" i="2"/>
  <c r="BE196" i="2"/>
  <c r="BE207" i="2"/>
  <c r="F36" i="2"/>
  <c r="BC95" i="1"/>
  <c r="BC94" i="1" s="1"/>
  <c r="AY94" i="1" s="1"/>
  <c r="J34" i="2"/>
  <c r="AW95" i="1" s="1"/>
  <c r="F34" i="2"/>
  <c r="BA95" i="1"/>
  <c r="BA94" i="1"/>
  <c r="W33" i="1" s="1"/>
  <c r="F37" i="2"/>
  <c r="BD95" i="1" s="1"/>
  <c r="BD94" i="1" s="1"/>
  <c r="W36" i="1" s="1"/>
  <c r="F35" i="2"/>
  <c r="BB95" i="1" s="1"/>
  <c r="BB94" i="1" s="1"/>
  <c r="W34" i="1" s="1"/>
  <c r="T121" i="2" l="1"/>
  <c r="T120" i="2" s="1"/>
  <c r="R121" i="2"/>
  <c r="R120" i="2"/>
  <c r="BK121" i="2"/>
  <c r="BK120" i="2"/>
  <c r="J120" i="2" s="1"/>
  <c r="J96" i="2" s="1"/>
  <c r="W35" i="1"/>
  <c r="J33" i="2"/>
  <c r="AV95" i="1" s="1"/>
  <c r="AT95" i="1" s="1"/>
  <c r="AX94" i="1"/>
  <c r="AW94" i="1"/>
  <c r="AK33" i="1"/>
  <c r="F33" i="2"/>
  <c r="AZ95" i="1" s="1"/>
  <c r="AZ94" i="1" s="1"/>
  <c r="J121" i="2" l="1"/>
  <c r="J97" i="2"/>
  <c r="AV94" i="1"/>
  <c r="J30" i="2"/>
  <c r="AG95" i="1" s="1"/>
  <c r="AG94" i="1" s="1"/>
  <c r="J39" i="2" l="1"/>
  <c r="AN95" i="1"/>
  <c r="AT94" i="1"/>
  <c r="AG99" i="1"/>
  <c r="CD99" i="1"/>
  <c r="AG98" i="1"/>
  <c r="CD98" i="1"/>
  <c r="AG100" i="1"/>
  <c r="AK26" i="1"/>
  <c r="AG101" i="1"/>
  <c r="AV101" i="1"/>
  <c r="BY101" i="1"/>
  <c r="AN94" i="1" l="1"/>
  <c r="CD101" i="1"/>
  <c r="CD100" i="1"/>
  <c r="W32" i="1" s="1"/>
  <c r="AG97" i="1"/>
  <c r="AK27" i="1" s="1"/>
  <c r="AN101" i="1"/>
  <c r="AV98" i="1"/>
  <c r="BY98" i="1"/>
  <c r="AV99" i="1"/>
  <c r="BY99" i="1"/>
  <c r="AV100" i="1"/>
  <c r="BY100" i="1" s="1"/>
  <c r="AK32" i="1" l="1"/>
  <c r="AG103" i="1"/>
  <c r="AN100" i="1"/>
  <c r="AK29" i="1"/>
  <c r="AN99" i="1"/>
  <c r="AN98" i="1"/>
  <c r="AK38" i="1" l="1"/>
  <c r="AN97" i="1"/>
  <c r="AN103" i="1" s="1"/>
</calcChain>
</file>

<file path=xl/sharedStrings.xml><?xml version="1.0" encoding="utf-8"?>
<sst xmlns="http://schemas.openxmlformats.org/spreadsheetml/2006/main" count="2036" uniqueCount="234">
  <si>
    <t>Export Komplet</t>
  </si>
  <si>
    <t/>
  </si>
  <si>
    <t>2.0</t>
  </si>
  <si>
    <t>ZAMOK</t>
  </si>
  <si>
    <t>False</t>
  </si>
  <si>
    <t>{e3baeeb3-88a3-463f-8a0b-db37f296bccb}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</si>
  <si>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</si>
  <si>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</si>
  <si>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</si>
  <si>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</si>
  <si>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</si>
  <si>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</si>
  <si>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</si>
  <si>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</si>
  <si>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2021-12B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</si>
  <si>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</si>
  <si>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</si>
  <si>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L.P.CINGRA VE ST. BOHUMÍNĚ SO 07 NÁSLEDNÁ PÉČE 3ROKY</t>
  </si>
  <si>
    <t>KSO:</t>
  </si>
  <si>
    <t>CC-CZ:</t>
  </si>
  <si>
    <t>Místo:</t>
  </si>
  <si>
    <t>Bohumín</t>
  </si>
  <si>
    <t>Datum:</t>
  </si>
  <si>
    <t>27. 7. 2021</t>
  </si>
  <si>
    <t>Zadavatel:</t>
  </si>
  <si>
    <t>IČ:</t>
  </si>
  <si>
    <t>SPAN s.r.o.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</si>
  <si>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</si>
  <si>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</si>
  <si>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</si>
  <si>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</si>
  <si>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</si>
  <si>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</si>
  <si>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</si>
  <si>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69221189</t>
  </si>
  <si>
    <t>Ing.Magda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</si>
  <si>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</si>
  <si>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</si>
  <si>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</si>
  <si>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</si>
  <si>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</si>
  <si>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</si>
  <si>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</si>
  <si>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</si>
  <si>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</si>
  <si>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</si>
  <si>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</si>
  <si>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</si>
  <si>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</si>
  <si>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</si>
  <si>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</si>
  <si>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</si>
  <si>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</si>
  <si>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</si>
  <si>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</si>
  <si>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</si>
  <si>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</si>
  <si>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</si>
  <si>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</si>
  <si>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</si>
  <si>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</si>
  <si>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</si>
  <si>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</si>
  <si>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</si>
  <si>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</si>
  <si>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</si>
  <si>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</si>
  <si>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</si>
  <si>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</si>
  <si>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</si>
  <si>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</si>
  <si>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</si>
  <si>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</si>
  <si>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</si>
  <si>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</si>
  <si>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</si>
  <si>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</si>
  <si>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</si>
  <si>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</si>
  <si>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</si>
  <si>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</si>
  <si>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</si>
  <si>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</si>
  <si>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</si>
  <si>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</si>
  <si>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NÁSLEDNÁ PÉČE 3ROKY</t>
  </si>
  <si>
    <t>STA</t>
  </si>
  <si>
    <t>1</t>
  </si>
  <si>
    <t>{676c15fd-0fb9-4f18-8f9b-ba15279d98a8}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</si>
  <si>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</si>
  <si>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</si>
  <si>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</si>
  <si>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</si>
  <si>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</si>
  <si>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</si>
  <si>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</si>
  <si>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</si>
  <si>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</si>
  <si>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</si>
  <si>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</si>
  <si>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</si>
  <si>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NÁSLEDNÁ PÉČE 3ROKY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</si>
  <si>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</si>
  <si>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</si>
  <si>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</si>
  <si>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</si>
  <si>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</si>
  <si>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</si>
  <si>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Následná péče - 1 rok po výsadbě - způsobilá</t>
  </si>
  <si>
    <t xml:space="preserve">    02 - Následná péče - 2 rok po výsadbě - způsobilá</t>
  </si>
  <si>
    <t xml:space="preserve">    03 - Následná péče - 3 rok po výsabě - způsobilá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</si>
  <si>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</si>
  <si>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</si>
  <si>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</si>
  <si>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</si>
  <si>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</si>
  <si>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</si>
  <si>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</si>
  <si>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</si>
  <si>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</si>
  <si>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</si>
  <si>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</si>
  <si>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</si>
  <si>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</si>
  <si>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</si>
  <si>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</si>
  <si>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</si>
  <si>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</si>
  <si>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Následná péče - 1 rok po výsadbě - způsobilá</t>
  </si>
  <si>
    <t>K</t>
  </si>
  <si>
    <t>RP 01</t>
  </si>
  <si>
    <t>Rozvojová péče o vysázené stromy 1 rok, komplet dle popisu v technické zprávě</t>
  </si>
  <si>
    <t>kus</t>
  </si>
  <si>
    <t>4</t>
  </si>
  <si>
    <t>-2070598021</t>
  </si>
  <si>
    <t>VV</t>
  </si>
  <si>
    <t>"plný popis v textové zprávě"</t>
  </si>
  <si>
    <t>"péče zahrnuje potřebnou práci i materiál"</t>
  </si>
  <si>
    <t>"výměna suchých stromů"</t>
  </si>
  <si>
    <t>"1 x ročně doplnění mulče a oprava výsadbové mísy"</t>
  </si>
  <si>
    <t>"1 x kontrola a oprava kotvení, úvazků"</t>
  </si>
  <si>
    <t>"1 x kontrola a oprava ochrany kmínku"</t>
  </si>
  <si>
    <t>"zálivka v obdobích sucha 5x za vegetační období"</t>
  </si>
  <si>
    <t>"jarní přihnojení"</t>
  </si>
  <si>
    <t>"monitoring chorob a škůdců"</t>
  </si>
  <si>
    <t>"odstranění obrostu na kmínku"</t>
  </si>
  <si>
    <t>"odplevelení výsadbové mísy 1x"</t>
  </si>
  <si>
    <t>"listnaté stromy" 230</t>
  </si>
  <si>
    <t>"jehličnaté stromy" 41</t>
  </si>
  <si>
    <t>Součet</t>
  </si>
  <si>
    <t>1-péče-keře</t>
  </si>
  <si>
    <t>Rozvojová péče o vysazené keře 1rok po realizaci, komplet dle popisu v technické zprávě</t>
  </si>
  <si>
    <t>ks</t>
  </si>
  <si>
    <t>1026144164</t>
  </si>
  <si>
    <t>"výměna suchých jedinců"</t>
  </si>
  <si>
    <t>"2x ročně odplevelení"</t>
  </si>
  <si>
    <t>"1x ročně opravný řez, odstranění suchých částí"</t>
  </si>
  <si>
    <t>"přihnojení"</t>
  </si>
  <si>
    <t>"doplnění mulče"</t>
  </si>
  <si>
    <t>"nátěr proti okusu zvěře"</t>
  </si>
  <si>
    <t>"keře" 2100</t>
  </si>
  <si>
    <t>3</t>
  </si>
  <si>
    <t>1-péče-trvalky</t>
  </si>
  <si>
    <t>Rozvojová péče o vysazené trvalky a traviny 1 rok, komplet dle popisu v technické zprávě</t>
  </si>
  <si>
    <t>1564177517</t>
  </si>
  <si>
    <t>"1x ročně odstranění suchých částí"</t>
  </si>
  <si>
    <t>"sečení pásu š.1m kolem"</t>
  </si>
  <si>
    <t>"trvalky a traviny, kapradiny"</t>
  </si>
  <si>
    <t>2230+750</t>
  </si>
  <si>
    <t>RP 03</t>
  </si>
  <si>
    <t>Rozvojová péče údržba květnatých trávníků 1 rok, komplet dle popisu v technické zprávě</t>
  </si>
  <si>
    <t>m2</t>
  </si>
  <si>
    <t>-2098276098</t>
  </si>
  <si>
    <t>"2 x kosení s odvozem hmoty"</t>
  </si>
  <si>
    <t>"doplnění osiva do holých míst"</t>
  </si>
  <si>
    <t>"doplnění substrátů do propadlých částí s válcováním"</t>
  </si>
  <si>
    <t>"zálivka v období sucha 3 x za sezónu"</t>
  </si>
  <si>
    <t>6322</t>
  </si>
  <si>
    <t>5</t>
  </si>
  <si>
    <t>RP 04</t>
  </si>
  <si>
    <t>Rozvojová péče údržba trávníků 1 rok, komplet dle popisu v technické zprávě</t>
  </si>
  <si>
    <t>13112726</t>
  </si>
  <si>
    <t>"podrobný popis v textové zprávě"</t>
  </si>
  <si>
    <t>"každý rok:"</t>
  </si>
  <si>
    <t>"1. Jarní válcování"</t>
  </si>
  <si>
    <t>"2. Přihnojení"</t>
  </si>
  <si>
    <t>"3. Dosetí"</t>
  </si>
  <si>
    <t>"4. Postřík proti dvouděložným"</t>
  </si>
  <si>
    <t>"5. Sekání co 5 x ročně"</t>
  </si>
  <si>
    <t>"6. Na jaře se provede hnojení a případné doplnění substrátu a travního osiva do vzniklých nerovností"</t>
  </si>
  <si>
    <t>"7. Zálivky v době sucha 5x za sezónu"</t>
  </si>
  <si>
    <t>14150+670+832</t>
  </si>
  <si>
    <t>02</t>
  </si>
  <si>
    <t>Následná péče - 2 rok po výsadbě - způsobilá</t>
  </si>
  <si>
    <t>RP 01-2</t>
  </si>
  <si>
    <t>Rozvojová péče o vysázené stromy 2 rok, komplet dle popisu v technické zprávě</t>
  </si>
  <si>
    <t>1507330938</t>
  </si>
  <si>
    <t>7</t>
  </si>
  <si>
    <t>1-péče-keře-2</t>
  </si>
  <si>
    <t>Rozvojová péče o vysazené keře 2rok po realizaci, komplet dle popisu v technické zprávě</t>
  </si>
  <si>
    <t>-1095482249</t>
  </si>
  <si>
    <t>8</t>
  </si>
  <si>
    <t>1-péče-trvalky-2</t>
  </si>
  <si>
    <t>Rozvojová péče o vysazené trvalky a traviny 2 rok, komplet dle popisu v technické zprávě</t>
  </si>
  <si>
    <t>581581615</t>
  </si>
  <si>
    <t>9</t>
  </si>
  <si>
    <t>RP 03-2</t>
  </si>
  <si>
    <t>Rozvojová péče údržba květnatých trávníků 2 rok, komplet dle popisu v technické zprávě</t>
  </si>
  <si>
    <t>-673216370</t>
  </si>
  <si>
    <t>10</t>
  </si>
  <si>
    <t>RP 04-2</t>
  </si>
  <si>
    <t>Rozvojová péče údržba trávníků 2 rok, komplet dle popisu v technické zprávě</t>
  </si>
  <si>
    <t>-875735556</t>
  </si>
  <si>
    <t>03</t>
  </si>
  <si>
    <t>Následná péče - 3 rok po výsabě - způsobilá</t>
  </si>
  <si>
    <t>11</t>
  </si>
  <si>
    <t>RP 01-3</t>
  </si>
  <si>
    <t>Rozvojová péče o vysázené stromy 3 rok, komplet dle popisu v technické zprávě</t>
  </si>
  <si>
    <t>2017567137</t>
  </si>
  <si>
    <t>12</t>
  </si>
  <si>
    <t>1-péče-keře-3</t>
  </si>
  <si>
    <t>Rozvojová péče o vysazené keře 3rok po realizaci, komplet dle popisu v technické zprávě</t>
  </si>
  <si>
    <t>1630055120</t>
  </si>
  <si>
    <t>13</t>
  </si>
  <si>
    <t>1-péče-trvalky-3</t>
  </si>
  <si>
    <t>Rozvojová péče o vysazené trvalky a traviny 3 rok, komplet dle popisu v technické zprávě</t>
  </si>
  <si>
    <t>-901571460</t>
  </si>
  <si>
    <t>14</t>
  </si>
  <si>
    <t>RP 03-3</t>
  </si>
  <si>
    <t>Rozvojová péče údržba květnatých trávníků 3 rok, komplet dle popisu v technické zprávě</t>
  </si>
  <si>
    <t>197659895</t>
  </si>
  <si>
    <t>RP 04-3</t>
  </si>
  <si>
    <t>Rozvojová péče údržba trávníků 3 rok, komplet dle popisu v technické zprávě</t>
  </si>
  <si>
    <t>267091562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</si>
</sst>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42"/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2"/>
      <c r="AQ5" s="22"/>
      <c r="AR5" s="20"/>
      <c r="BE5" s="25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2"/>
      <c r="AQ6" s="22"/>
      <c r="AR6" s="20"/>
      <c r="BE6" s="25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5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5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3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53"/>
      <c r="BS13" s="17" t="s">
        <v>6</v>
      </c>
    </row>
    <row r="14" spans="1:74" ht="12.75">
      <c r="B14" s="21"/>
      <c r="C14" s="22"/>
      <c r="D14" s="22"/>
      <c r="E14" s="258" t="s">
        <v>29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5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3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5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53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3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25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53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3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3"/>
    </row>
    <row r="23" spans="1:71" s="1" customFormat="1" ht="16.5" customHeight="1">
      <c r="B23" s="21"/>
      <c r="C23" s="22"/>
      <c r="D23" s="22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2"/>
      <c r="AP23" s="22"/>
      <c r="AQ23" s="22"/>
      <c r="AR23" s="20"/>
      <c r="BE23" s="25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3"/>
    </row>
    <row r="26" spans="1:71" s="1" customFormat="1" ht="14.45" customHeight="1">
      <c r="B26" s="21"/>
      <c r="C26" s="22"/>
      <c r="D26" s="34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61">
        <f>ROUND(AG94,2)</f>
        <v>0</v>
      </c>
      <c r="AL26" s="256"/>
      <c r="AM26" s="256"/>
      <c r="AN26" s="256"/>
      <c r="AO26" s="256"/>
      <c r="AP26" s="22"/>
      <c r="AQ26" s="22"/>
      <c r="AR26" s="20"/>
      <c r="BE26" s="253"/>
    </row>
    <row r="27" spans="1:71" s="1" customFormat="1" ht="14.45" customHeight="1">
      <c r="B27" s="21"/>
      <c r="C27" s="22"/>
      <c r="D27" s="34" t="s">
        <v>38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61">
        <f>ROUND(AG97, 2)</f>
        <v>0</v>
      </c>
      <c r="AL27" s="261"/>
      <c r="AM27" s="261"/>
      <c r="AN27" s="261"/>
      <c r="AO27" s="261"/>
      <c r="AP27" s="22"/>
      <c r="AQ27" s="22"/>
      <c r="AR27" s="20"/>
      <c r="BE27" s="253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53"/>
    </row>
    <row r="29" spans="1:71" s="2" customFormat="1" ht="25.9" customHeight="1">
      <c r="A29" s="35"/>
      <c r="B29" s="36"/>
      <c r="C29" s="37"/>
      <c r="D29" s="39" t="s">
        <v>39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62">
        <f>ROUND(AK26 + AK27, 2)</f>
        <v>0</v>
      </c>
      <c r="AL29" s="263"/>
      <c r="AM29" s="263"/>
      <c r="AN29" s="263"/>
      <c r="AO29" s="263"/>
      <c r="AP29" s="37"/>
      <c r="AQ29" s="37"/>
      <c r="AR29" s="38"/>
      <c r="BE29" s="253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53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64" t="s">
        <v>40</v>
      </c>
      <c r="M31" s="264"/>
      <c r="N31" s="264"/>
      <c r="O31" s="264"/>
      <c r="P31" s="264"/>
      <c r="Q31" s="37"/>
      <c r="R31" s="37"/>
      <c r="S31" s="37"/>
      <c r="T31" s="37"/>
      <c r="U31" s="37"/>
      <c r="V31" s="37"/>
      <c r="W31" s="264" t="s">
        <v>41</v>
      </c>
      <c r="X31" s="264"/>
      <c r="Y31" s="264"/>
      <c r="Z31" s="264"/>
      <c r="AA31" s="264"/>
      <c r="AB31" s="264"/>
      <c r="AC31" s="264"/>
      <c r="AD31" s="264"/>
      <c r="AE31" s="264"/>
      <c r="AF31" s="37"/>
      <c r="AG31" s="37"/>
      <c r="AH31" s="37"/>
      <c r="AI31" s="37"/>
      <c r="AJ31" s="37"/>
      <c r="AK31" s="264" t="s">
        <v>42</v>
      </c>
      <c r="AL31" s="264"/>
      <c r="AM31" s="264"/>
      <c r="AN31" s="264"/>
      <c r="AO31" s="264"/>
      <c r="AP31" s="37"/>
      <c r="AQ31" s="37"/>
      <c r="AR31" s="38"/>
      <c r="BE31" s="253"/>
    </row>
    <row r="32" spans="1:71" s="3" customFormat="1" ht="14.45" customHeight="1">
      <c r="B32" s="41"/>
      <c r="C32" s="42"/>
      <c r="D32" s="29" t="s">
        <v>43</v>
      </c>
      <c r="E32" s="42"/>
      <c r="F32" s="29" t="s">
        <v>44</v>
      </c>
      <c r="G32" s="42"/>
      <c r="H32" s="42"/>
      <c r="I32" s="42"/>
      <c r="J32" s="42"/>
      <c r="K32" s="42"/>
      <c r="L32" s="245">
        <v>0.21</v>
      </c>
      <c r="M32" s="244"/>
      <c r="N32" s="244"/>
      <c r="O32" s="244"/>
      <c r="P32" s="244"/>
      <c r="Q32" s="42"/>
      <c r="R32" s="42"/>
      <c r="S32" s="42"/>
      <c r="T32" s="42"/>
      <c r="U32" s="42"/>
      <c r="V32" s="42"/>
      <c r="W32" s="243">
        <f>ROUND(AZ94 + SUM(CD97:CD101), 2)</f>
        <v>0</v>
      </c>
      <c r="X32" s="244"/>
      <c r="Y32" s="244"/>
      <c r="Z32" s="244"/>
      <c r="AA32" s="244"/>
      <c r="AB32" s="244"/>
      <c r="AC32" s="244"/>
      <c r="AD32" s="244"/>
      <c r="AE32" s="244"/>
      <c r="AF32" s="42"/>
      <c r="AG32" s="42"/>
      <c r="AH32" s="42"/>
      <c r="AI32" s="42"/>
      <c r="AJ32" s="42"/>
      <c r="AK32" s="243">
        <f>ROUND(AV94 + SUM(BY97:BY101), 2)</f>
        <v>0</v>
      </c>
      <c r="AL32" s="244"/>
      <c r="AM32" s="244"/>
      <c r="AN32" s="244"/>
      <c r="AO32" s="244"/>
      <c r="AP32" s="42"/>
      <c r="AQ32" s="42"/>
      <c r="AR32" s="43"/>
      <c r="BE32" s="254"/>
    </row>
    <row r="33" spans="1:57" s="3" customFormat="1" ht="14.45" customHeight="1">
      <c r="B33" s="41"/>
      <c r="C33" s="42"/>
      <c r="D33" s="42"/>
      <c r="E33" s="42"/>
      <c r="F33" s="29" t="s">
        <v>45</v>
      </c>
      <c r="G33" s="42"/>
      <c r="H33" s="42"/>
      <c r="I33" s="42"/>
      <c r="J33" s="42"/>
      <c r="K33" s="42"/>
      <c r="L33" s="245">
        <v>0.15</v>
      </c>
      <c r="M33" s="244"/>
      <c r="N33" s="244"/>
      <c r="O33" s="244"/>
      <c r="P33" s="244"/>
      <c r="Q33" s="42"/>
      <c r="R33" s="42"/>
      <c r="S33" s="42"/>
      <c r="T33" s="42"/>
      <c r="U33" s="42"/>
      <c r="V33" s="42"/>
      <c r="W33" s="243">
        <f>ROUND(BA94 + SUM(CE97:CE101), 2)</f>
        <v>0</v>
      </c>
      <c r="X33" s="244"/>
      <c r="Y33" s="244"/>
      <c r="Z33" s="244"/>
      <c r="AA33" s="244"/>
      <c r="AB33" s="244"/>
      <c r="AC33" s="244"/>
      <c r="AD33" s="244"/>
      <c r="AE33" s="244"/>
      <c r="AF33" s="42"/>
      <c r="AG33" s="42"/>
      <c r="AH33" s="42"/>
      <c r="AI33" s="42"/>
      <c r="AJ33" s="42"/>
      <c r="AK33" s="243">
        <f>ROUND(AW94 + SUM(BZ97:BZ101), 2)</f>
        <v>0</v>
      </c>
      <c r="AL33" s="244"/>
      <c r="AM33" s="244"/>
      <c r="AN33" s="244"/>
      <c r="AO33" s="244"/>
      <c r="AP33" s="42"/>
      <c r="AQ33" s="42"/>
      <c r="AR33" s="43"/>
      <c r="BE33" s="254"/>
    </row>
    <row r="34" spans="1:57" s="3" customFormat="1" ht="14.45" hidden="1" customHeight="1">
      <c r="B34" s="41"/>
      <c r="C34" s="42"/>
      <c r="D34" s="42"/>
      <c r="E34" s="42"/>
      <c r="F34" s="29" t="s">
        <v>46</v>
      </c>
      <c r="G34" s="42"/>
      <c r="H34" s="42"/>
      <c r="I34" s="42"/>
      <c r="J34" s="42"/>
      <c r="K34" s="42"/>
      <c r="L34" s="245">
        <v>0.21</v>
      </c>
      <c r="M34" s="244"/>
      <c r="N34" s="244"/>
      <c r="O34" s="244"/>
      <c r="P34" s="244"/>
      <c r="Q34" s="42"/>
      <c r="R34" s="42"/>
      <c r="S34" s="42"/>
      <c r="T34" s="42"/>
      <c r="U34" s="42"/>
      <c r="V34" s="42"/>
      <c r="W34" s="243">
        <f>ROUND(BB94 + SUM(CF97:CF101), 2)</f>
        <v>0</v>
      </c>
      <c r="X34" s="244"/>
      <c r="Y34" s="244"/>
      <c r="Z34" s="244"/>
      <c r="AA34" s="244"/>
      <c r="AB34" s="244"/>
      <c r="AC34" s="244"/>
      <c r="AD34" s="244"/>
      <c r="AE34" s="244"/>
      <c r="AF34" s="42"/>
      <c r="AG34" s="42"/>
      <c r="AH34" s="42"/>
      <c r="AI34" s="42"/>
      <c r="AJ34" s="42"/>
      <c r="AK34" s="243">
        <v>0</v>
      </c>
      <c r="AL34" s="244"/>
      <c r="AM34" s="244"/>
      <c r="AN34" s="244"/>
      <c r="AO34" s="244"/>
      <c r="AP34" s="42"/>
      <c r="AQ34" s="42"/>
      <c r="AR34" s="43"/>
      <c r="BE34" s="254"/>
    </row>
    <row r="35" spans="1:57" s="3" customFormat="1" ht="14.45" hidden="1" customHeight="1">
      <c r="B35" s="41"/>
      <c r="C35" s="42"/>
      <c r="D35" s="42"/>
      <c r="E35" s="42"/>
      <c r="F35" s="29" t="s">
        <v>47</v>
      </c>
      <c r="G35" s="42"/>
      <c r="H35" s="42"/>
      <c r="I35" s="42"/>
      <c r="J35" s="42"/>
      <c r="K35" s="42"/>
      <c r="L35" s="245">
        <v>0.15</v>
      </c>
      <c r="M35" s="244"/>
      <c r="N35" s="244"/>
      <c r="O35" s="244"/>
      <c r="P35" s="244"/>
      <c r="Q35" s="42"/>
      <c r="R35" s="42"/>
      <c r="S35" s="42"/>
      <c r="T35" s="42"/>
      <c r="U35" s="42"/>
      <c r="V35" s="42"/>
      <c r="W35" s="243">
        <f>ROUND(BC94 + SUM(CG97:CG101), 2)</f>
        <v>0</v>
      </c>
      <c r="X35" s="244"/>
      <c r="Y35" s="244"/>
      <c r="Z35" s="244"/>
      <c r="AA35" s="244"/>
      <c r="AB35" s="244"/>
      <c r="AC35" s="244"/>
      <c r="AD35" s="244"/>
      <c r="AE35" s="244"/>
      <c r="AF35" s="42"/>
      <c r="AG35" s="42"/>
      <c r="AH35" s="42"/>
      <c r="AI35" s="42"/>
      <c r="AJ35" s="42"/>
      <c r="AK35" s="243">
        <v>0</v>
      </c>
      <c r="AL35" s="244"/>
      <c r="AM35" s="244"/>
      <c r="AN35" s="244"/>
      <c r="AO35" s="244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48</v>
      </c>
      <c r="G36" s="42"/>
      <c r="H36" s="42"/>
      <c r="I36" s="42"/>
      <c r="J36" s="42"/>
      <c r="K36" s="42"/>
      <c r="L36" s="245">
        <v>0</v>
      </c>
      <c r="M36" s="244"/>
      <c r="N36" s="244"/>
      <c r="O36" s="244"/>
      <c r="P36" s="244"/>
      <c r="Q36" s="42"/>
      <c r="R36" s="42"/>
      <c r="S36" s="42"/>
      <c r="T36" s="42"/>
      <c r="U36" s="42"/>
      <c r="V36" s="42"/>
      <c r="W36" s="243">
        <f>ROUND(BD94 + SUM(CH97:CH101), 2)</f>
        <v>0</v>
      </c>
      <c r="X36" s="244"/>
      <c r="Y36" s="244"/>
      <c r="Z36" s="244"/>
      <c r="AA36" s="244"/>
      <c r="AB36" s="244"/>
      <c r="AC36" s="244"/>
      <c r="AD36" s="244"/>
      <c r="AE36" s="244"/>
      <c r="AF36" s="42"/>
      <c r="AG36" s="42"/>
      <c r="AH36" s="42"/>
      <c r="AI36" s="42"/>
      <c r="AJ36" s="42"/>
      <c r="AK36" s="243">
        <v>0</v>
      </c>
      <c r="AL36" s="244"/>
      <c r="AM36" s="244"/>
      <c r="AN36" s="244"/>
      <c r="AO36" s="244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49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50</v>
      </c>
      <c r="U38" s="46"/>
      <c r="V38" s="46"/>
      <c r="W38" s="46"/>
      <c r="X38" s="246" t="s">
        <v>51</v>
      </c>
      <c r="Y38" s="247"/>
      <c r="Z38" s="247"/>
      <c r="AA38" s="247"/>
      <c r="AB38" s="247"/>
      <c r="AC38" s="46"/>
      <c r="AD38" s="46"/>
      <c r="AE38" s="46"/>
      <c r="AF38" s="46"/>
      <c r="AG38" s="46"/>
      <c r="AH38" s="46"/>
      <c r="AI38" s="46"/>
      <c r="AJ38" s="46"/>
      <c r="AK38" s="248">
        <f>SUM(AK29:AK36)</f>
        <v>0</v>
      </c>
      <c r="AL38" s="247"/>
      <c r="AM38" s="247"/>
      <c r="AN38" s="247"/>
      <c r="AO38" s="249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54</v>
      </c>
      <c r="AI60" s="40"/>
      <c r="AJ60" s="40"/>
      <c r="AK60" s="40"/>
      <c r="AL60" s="40"/>
      <c r="AM60" s="53" t="s">
        <v>55</v>
      </c>
      <c r="AN60" s="40"/>
      <c r="AO60" s="40"/>
      <c r="AP60" s="37"/>
      <c r="AQ60" s="37"/>
      <c r="AR60" s="38"/>
      <c r="BE60" s="35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54</v>
      </c>
      <c r="AI75" s="40"/>
      <c r="AJ75" s="40"/>
      <c r="AK75" s="40"/>
      <c r="AL75" s="40"/>
      <c r="AM75" s="53" t="s">
        <v>55</v>
      </c>
      <c r="AN75" s="40"/>
      <c r="AO75" s="40"/>
      <c r="AP75" s="37"/>
      <c r="AQ75" s="37"/>
      <c r="AR75" s="38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2021-12B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8" t="str">
        <f>K6</f>
        <v>L.P.CINGRA VE ST. BOHUMÍNĚ SO 07 NÁSLEDNÁ PÉČE 3ROKY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79"/>
      <c r="AL85" s="279"/>
      <c r="AM85" s="279"/>
      <c r="AN85" s="279"/>
      <c r="AO85" s="279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80" t="str">
        <f>IF(AN8= "","",AN8)</f>
        <v>27. 7. 2021</v>
      </c>
      <c r="AN87" s="280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SPAN s.r.o.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287" t="str">
        <f>IF(E17="","",E17)</f>
        <v xml:space="preserve"> </v>
      </c>
      <c r="AN89" s="288"/>
      <c r="AO89" s="288"/>
      <c r="AP89" s="288"/>
      <c r="AQ89" s="37"/>
      <c r="AR89" s="38"/>
      <c r="AS89" s="281" t="s">
        <v>59</v>
      </c>
      <c r="AT89" s="28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25.7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287" t="str">
        <f>IF(E20="","",E20)</f>
        <v>Ing.Magda Cigánková Fialová</v>
      </c>
      <c r="AN90" s="288"/>
      <c r="AO90" s="288"/>
      <c r="AP90" s="288"/>
      <c r="AQ90" s="37"/>
      <c r="AR90" s="38"/>
      <c r="AS90" s="283"/>
      <c r="AT90" s="28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85"/>
      <c r="AT91" s="28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2" t="s">
        <v>60</v>
      </c>
      <c r="D92" s="270"/>
      <c r="E92" s="270"/>
      <c r="F92" s="270"/>
      <c r="G92" s="270"/>
      <c r="H92" s="74"/>
      <c r="I92" s="269" t="s">
        <v>61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3" t="s">
        <v>62</v>
      </c>
      <c r="AH92" s="270"/>
      <c r="AI92" s="270"/>
      <c r="AJ92" s="270"/>
      <c r="AK92" s="270"/>
      <c r="AL92" s="270"/>
      <c r="AM92" s="270"/>
      <c r="AN92" s="269" t="s">
        <v>63</v>
      </c>
      <c r="AO92" s="270"/>
      <c r="AP92" s="271"/>
      <c r="AQ92" s="75" t="s">
        <v>64</v>
      </c>
      <c r="AR92" s="38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7">
        <f>ROUND(AG95,2)</f>
        <v>0</v>
      </c>
      <c r="AH94" s="277"/>
      <c r="AI94" s="277"/>
      <c r="AJ94" s="277"/>
      <c r="AK94" s="277"/>
      <c r="AL94" s="277"/>
      <c r="AM94" s="277"/>
      <c r="AN94" s="250">
        <f>SUM(AG94,AT94)</f>
        <v>0</v>
      </c>
      <c r="AO94" s="250"/>
      <c r="AP94" s="250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16.5" customHeight="1">
      <c r="A95" s="94" t="s">
        <v>83</v>
      </c>
      <c r="B95" s="95"/>
      <c r="C95" s="96"/>
      <c r="D95" s="274" t="s">
        <v>84</v>
      </c>
      <c r="E95" s="274"/>
      <c r="F95" s="274"/>
      <c r="G95" s="274"/>
      <c r="H95" s="274"/>
      <c r="I95" s="97"/>
      <c r="J95" s="274" t="s">
        <v>85</v>
      </c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75">
        <f>'05 - NÁSLEDNÁ PÉČE 3ROKY'!J30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8" t="s">
        <v>86</v>
      </c>
      <c r="AR95" s="99"/>
      <c r="AS95" s="100">
        <v>0</v>
      </c>
      <c r="AT95" s="101">
        <f>ROUND(SUM(AV95:AW95),2)</f>
        <v>0</v>
      </c>
      <c r="AU95" s="102">
        <f>'05 - NÁSLEDNÁ PÉČE 3ROKY'!P120</f>
        <v>0</v>
      </c>
      <c r="AV95" s="101">
        <f>'05 - NÁSLEDNÁ PÉČE 3ROKY'!J33</f>
        <v>0</v>
      </c>
      <c r="AW95" s="101">
        <f>'05 - NÁSLEDNÁ PÉČE 3ROKY'!J34</f>
        <v>0</v>
      </c>
      <c r="AX95" s="101">
        <f>'05 - NÁSLEDNÁ PÉČE 3ROKY'!J35</f>
        <v>0</v>
      </c>
      <c r="AY95" s="101">
        <f>'05 - NÁSLEDNÁ PÉČE 3ROKY'!J36</f>
        <v>0</v>
      </c>
      <c r="AZ95" s="101">
        <f>'05 - NÁSLEDNÁ PÉČE 3ROKY'!F33</f>
        <v>0</v>
      </c>
      <c r="BA95" s="101">
        <f>'05 - NÁSLEDNÁ PÉČE 3ROKY'!F34</f>
        <v>0</v>
      </c>
      <c r="BB95" s="101">
        <f>'05 - NÁSLEDNÁ PÉČE 3ROKY'!F35</f>
        <v>0</v>
      </c>
      <c r="BC95" s="101">
        <f>'05 - NÁSLEDNÁ PÉČE 3ROKY'!F36</f>
        <v>0</v>
      </c>
      <c r="BD95" s="103">
        <f>'05 - NÁSLEDNÁ PÉČE 3ROKY'!F37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</v>
      </c>
      <c r="CM95" s="104" t="s">
        <v>89</v>
      </c>
    </row>
    <row r="96" spans="1:91"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0"/>
    </row>
    <row r="97" spans="1:89" s="2" customFormat="1" ht="30" customHeight="1">
      <c r="A97" s="35"/>
      <c r="B97" s="36"/>
      <c r="C97" s="83" t="s">
        <v>90</v>
      </c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250">
        <f>ROUND(SUM(AG98:AG101), 2)</f>
        <v>0</v>
      </c>
      <c r="AH97" s="250"/>
      <c r="AI97" s="250"/>
      <c r="AJ97" s="250"/>
      <c r="AK97" s="250"/>
      <c r="AL97" s="250"/>
      <c r="AM97" s="250"/>
      <c r="AN97" s="250">
        <f>ROUND(SUM(AN98:AN101), 2)</f>
        <v>0</v>
      </c>
      <c r="AO97" s="250"/>
      <c r="AP97" s="250"/>
      <c r="AQ97" s="105"/>
      <c r="AR97" s="38"/>
      <c r="AS97" s="76" t="s">
        <v>91</v>
      </c>
      <c r="AT97" s="77" t="s">
        <v>92</v>
      </c>
      <c r="AU97" s="77" t="s">
        <v>43</v>
      </c>
      <c r="AV97" s="78" t="s">
        <v>66</v>
      </c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89" s="2" customFormat="1" ht="19.899999999999999" customHeight="1">
      <c r="A98" s="35"/>
      <c r="B98" s="36"/>
      <c r="C98" s="37"/>
      <c r="D98" s="266" t="s">
        <v>93</v>
      </c>
      <c r="E98" s="266"/>
      <c r="F98" s="266"/>
      <c r="G98" s="266"/>
      <c r="H98" s="266"/>
      <c r="I98" s="266"/>
      <c r="J98" s="266"/>
      <c r="K98" s="266"/>
      <c r="L98" s="266"/>
      <c r="M98" s="266"/>
      <c r="N98" s="266"/>
      <c r="O98" s="266"/>
      <c r="P98" s="266"/>
      <c r="Q98" s="266"/>
      <c r="R98" s="266"/>
      <c r="S98" s="266"/>
      <c r="T98" s="266"/>
      <c r="U98" s="266"/>
      <c r="V98" s="266"/>
      <c r="W98" s="266"/>
      <c r="X98" s="266"/>
      <c r="Y98" s="266"/>
      <c r="Z98" s="266"/>
      <c r="AA98" s="266"/>
      <c r="AB98" s="266"/>
      <c r="AC98" s="37"/>
      <c r="AD98" s="37"/>
      <c r="AE98" s="37"/>
      <c r="AF98" s="37"/>
      <c r="AG98" s="267">
        <f>ROUND(AG94 * AS98, 2)</f>
        <v>0</v>
      </c>
      <c r="AH98" s="268"/>
      <c r="AI98" s="268"/>
      <c r="AJ98" s="268"/>
      <c r="AK98" s="268"/>
      <c r="AL98" s="268"/>
      <c r="AM98" s="268"/>
      <c r="AN98" s="268">
        <f>ROUND(AG98 + AV98, 2)</f>
        <v>0</v>
      </c>
      <c r="AO98" s="268"/>
      <c r="AP98" s="268"/>
      <c r="AQ98" s="37"/>
      <c r="AR98" s="38"/>
      <c r="AS98" s="106">
        <v>0</v>
      </c>
      <c r="AT98" s="107" t="s">
        <v>94</v>
      </c>
      <c r="AU98" s="107" t="s">
        <v>44</v>
      </c>
      <c r="AV98" s="108">
        <f>ROUND(IF(AU98="základní",AG98*L32,IF(AU98="snížená",AG98*L33,0)), 2)</f>
        <v>0</v>
      </c>
      <c r="AW98" s="35"/>
      <c r="AX98" s="35"/>
      <c r="AY98" s="35"/>
      <c r="AZ98" s="35"/>
      <c r="BA98" s="35"/>
      <c r="BB98" s="35"/>
      <c r="BC98" s="35"/>
      <c r="BD98" s="35"/>
      <c r="BE98" s="35"/>
      <c r="BV98" s="17" t="s">
        <v>95</v>
      </c>
      <c r="BY98" s="109">
        <f>IF(AU98="základní",AV98,0)</f>
        <v>0</v>
      </c>
      <c r="BZ98" s="109">
        <f>IF(AU98="snížená",AV98,0)</f>
        <v>0</v>
      </c>
      <c r="CA98" s="109">
        <v>0</v>
      </c>
      <c r="CB98" s="109">
        <v>0</v>
      </c>
      <c r="CC98" s="109">
        <v>0</v>
      </c>
      <c r="CD98" s="109">
        <f>IF(AU98="základní",AG98,0)</f>
        <v>0</v>
      </c>
      <c r="CE98" s="109">
        <f>IF(AU98="snížená",AG98,0)</f>
        <v>0</v>
      </c>
      <c r="CF98" s="109">
        <f>IF(AU98="zákl. přenesená",AG98,0)</f>
        <v>0</v>
      </c>
      <c r="CG98" s="109">
        <f>IF(AU98="sníž. přenesená",AG98,0)</f>
        <v>0</v>
      </c>
      <c r="CH98" s="109">
        <f>IF(AU98="nulová",AG98,0)</f>
        <v>0</v>
      </c>
      <c r="CI98" s="17">
        <f>IF(AU98="základní",1,IF(AU98="snížená",2,IF(AU98="zákl. přenesená",4,IF(AU98="sníž. přenesená",5,3))))</f>
        <v>1</v>
      </c>
      <c r="CJ98" s="17">
        <f>IF(AT98="stavební čast",1,IF(AT98="investiční čast",2,3))</f>
        <v>1</v>
      </c>
      <c r="CK98" s="17" t="str">
        <f>IF(D98="Vyplň vlastní","","x")</f>
        <v>x</v>
      </c>
    </row>
    <row r="99" spans="1:89" s="2" customFormat="1" ht="19.899999999999999" customHeight="1">
      <c r="A99" s="35"/>
      <c r="B99" s="36"/>
      <c r="C99" s="37"/>
      <c r="D99" s="265" t="s">
        <v>96</v>
      </c>
      <c r="E99" s="266"/>
      <c r="F99" s="266"/>
      <c r="G99" s="266"/>
      <c r="H99" s="266"/>
      <c r="I99" s="266"/>
      <c r="J99" s="266"/>
      <c r="K99" s="266"/>
      <c r="L99" s="266"/>
      <c r="M99" s="266"/>
      <c r="N99" s="266"/>
      <c r="O99" s="266"/>
      <c r="P99" s="266"/>
      <c r="Q99" s="266"/>
      <c r="R99" s="266"/>
      <c r="S99" s="266"/>
      <c r="T99" s="266"/>
      <c r="U99" s="266"/>
      <c r="V99" s="266"/>
      <c r="W99" s="266"/>
      <c r="X99" s="266"/>
      <c r="Y99" s="266"/>
      <c r="Z99" s="266"/>
      <c r="AA99" s="266"/>
      <c r="AB99" s="266"/>
      <c r="AC99" s="37"/>
      <c r="AD99" s="37"/>
      <c r="AE99" s="37"/>
      <c r="AF99" s="37"/>
      <c r="AG99" s="267">
        <f>ROUND(AG94 * AS99, 2)</f>
        <v>0</v>
      </c>
      <c r="AH99" s="268"/>
      <c r="AI99" s="268"/>
      <c r="AJ99" s="268"/>
      <c r="AK99" s="268"/>
      <c r="AL99" s="268"/>
      <c r="AM99" s="268"/>
      <c r="AN99" s="268">
        <f>ROUND(AG99 + AV99, 2)</f>
        <v>0</v>
      </c>
      <c r="AO99" s="268"/>
      <c r="AP99" s="268"/>
      <c r="AQ99" s="37"/>
      <c r="AR99" s="38"/>
      <c r="AS99" s="106">
        <v>0</v>
      </c>
      <c r="AT99" s="107" t="s">
        <v>94</v>
      </c>
      <c r="AU99" s="107" t="s">
        <v>44</v>
      </c>
      <c r="AV99" s="108">
        <f>ROUND(IF(AU99="základní",AG99*L32,IF(AU99="snížená",AG99*L33,0)), 2)</f>
        <v>0</v>
      </c>
      <c r="AW99" s="35"/>
      <c r="AX99" s="35"/>
      <c r="AY99" s="35"/>
      <c r="AZ99" s="35"/>
      <c r="BA99" s="35"/>
      <c r="BB99" s="35"/>
      <c r="BC99" s="35"/>
      <c r="BD99" s="35"/>
      <c r="BE99" s="35"/>
      <c r="BV99" s="17" t="s">
        <v>97</v>
      </c>
      <c r="BY99" s="109">
        <f>IF(AU99="základní",AV99,0)</f>
        <v>0</v>
      </c>
      <c r="BZ99" s="109">
        <f>IF(AU99="snížená",AV99,0)</f>
        <v>0</v>
      </c>
      <c r="CA99" s="109">
        <v>0</v>
      </c>
      <c r="CB99" s="109">
        <v>0</v>
      </c>
      <c r="CC99" s="109">
        <v>0</v>
      </c>
      <c r="CD99" s="109">
        <f>IF(AU99="základní",AG99,0)</f>
        <v>0</v>
      </c>
      <c r="CE99" s="109">
        <f>IF(AU99="snížená",AG99,0)</f>
        <v>0</v>
      </c>
      <c r="CF99" s="109">
        <f>IF(AU99="zákl. přenesená",AG99,0)</f>
        <v>0</v>
      </c>
      <c r="CG99" s="109">
        <f>IF(AU99="sníž. přenesená",AG99,0)</f>
        <v>0</v>
      </c>
      <c r="CH99" s="109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/>
      </c>
    </row>
    <row r="100" spans="1:89" s="2" customFormat="1" ht="19.899999999999999" customHeight="1">
      <c r="A100" s="35"/>
      <c r="B100" s="36"/>
      <c r="C100" s="37"/>
      <c r="D100" s="265" t="s">
        <v>96</v>
      </c>
      <c r="E100" s="266"/>
      <c r="F100" s="266"/>
      <c r="G100" s="266"/>
      <c r="H100" s="266"/>
      <c r="I100" s="266"/>
      <c r="J100" s="266"/>
      <c r="K100" s="266"/>
      <c r="L100" s="266"/>
      <c r="M100" s="266"/>
      <c r="N100" s="266"/>
      <c r="O100" s="266"/>
      <c r="P100" s="266"/>
      <c r="Q100" s="266"/>
      <c r="R100" s="266"/>
      <c r="S100" s="266"/>
      <c r="T100" s="266"/>
      <c r="U100" s="266"/>
      <c r="V100" s="266"/>
      <c r="W100" s="266"/>
      <c r="X100" s="266"/>
      <c r="Y100" s="266"/>
      <c r="Z100" s="266"/>
      <c r="AA100" s="266"/>
      <c r="AB100" s="266"/>
      <c r="AC100" s="37"/>
      <c r="AD100" s="37"/>
      <c r="AE100" s="37"/>
      <c r="AF100" s="37"/>
      <c r="AG100" s="267">
        <f>ROUND(AG94 * AS100, 2)</f>
        <v>0</v>
      </c>
      <c r="AH100" s="268"/>
      <c r="AI100" s="268"/>
      <c r="AJ100" s="268"/>
      <c r="AK100" s="268"/>
      <c r="AL100" s="268"/>
      <c r="AM100" s="268"/>
      <c r="AN100" s="268">
        <f>ROUND(AG100 + AV100, 2)</f>
        <v>0</v>
      </c>
      <c r="AO100" s="268"/>
      <c r="AP100" s="268"/>
      <c r="AQ100" s="37"/>
      <c r="AR100" s="38"/>
      <c r="AS100" s="106">
        <v>0</v>
      </c>
      <c r="AT100" s="107" t="s">
        <v>94</v>
      </c>
      <c r="AU100" s="107" t="s">
        <v>44</v>
      </c>
      <c r="AV100" s="108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97</v>
      </c>
      <c r="BY100" s="109">
        <f>IF(AU100="základní",AV100,0)</f>
        <v>0</v>
      </c>
      <c r="BZ100" s="109">
        <f>IF(AU100="snížená",AV100,0)</f>
        <v>0</v>
      </c>
      <c r="CA100" s="109">
        <v>0</v>
      </c>
      <c r="CB100" s="109">
        <v>0</v>
      </c>
      <c r="CC100" s="109">
        <v>0</v>
      </c>
      <c r="CD100" s="109">
        <f>IF(AU100="základní",AG100,0)</f>
        <v>0</v>
      </c>
      <c r="CE100" s="109">
        <f>IF(AU100="snížená",AG100,0)</f>
        <v>0</v>
      </c>
      <c r="CF100" s="109">
        <f>IF(AU100="zákl. přenesená",AG100,0)</f>
        <v>0</v>
      </c>
      <c r="CG100" s="109">
        <f>IF(AU100="sníž. přenesená",AG100,0)</f>
        <v>0</v>
      </c>
      <c r="CH100" s="109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5"/>
      <c r="B101" s="36"/>
      <c r="C101" s="37"/>
      <c r="D101" s="265" t="s">
        <v>96</v>
      </c>
      <c r="E101" s="266"/>
      <c r="F101" s="266"/>
      <c r="G101" s="266"/>
      <c r="H101" s="266"/>
      <c r="I101" s="266"/>
      <c r="J101" s="266"/>
      <c r="K101" s="266"/>
      <c r="L101" s="266"/>
      <c r="M101" s="266"/>
      <c r="N101" s="266"/>
      <c r="O101" s="266"/>
      <c r="P101" s="266"/>
      <c r="Q101" s="266"/>
      <c r="R101" s="266"/>
      <c r="S101" s="266"/>
      <c r="T101" s="266"/>
      <c r="U101" s="266"/>
      <c r="V101" s="266"/>
      <c r="W101" s="266"/>
      <c r="X101" s="266"/>
      <c r="Y101" s="266"/>
      <c r="Z101" s="266"/>
      <c r="AA101" s="266"/>
      <c r="AB101" s="266"/>
      <c r="AC101" s="37"/>
      <c r="AD101" s="37"/>
      <c r="AE101" s="37"/>
      <c r="AF101" s="37"/>
      <c r="AG101" s="267">
        <f>ROUND(AG94 * AS101, 2)</f>
        <v>0</v>
      </c>
      <c r="AH101" s="268"/>
      <c r="AI101" s="268"/>
      <c r="AJ101" s="268"/>
      <c r="AK101" s="268"/>
      <c r="AL101" s="268"/>
      <c r="AM101" s="268"/>
      <c r="AN101" s="268">
        <f>ROUND(AG101 + AV101, 2)</f>
        <v>0</v>
      </c>
      <c r="AO101" s="268"/>
      <c r="AP101" s="268"/>
      <c r="AQ101" s="37"/>
      <c r="AR101" s="38"/>
      <c r="AS101" s="110">
        <v>0</v>
      </c>
      <c r="AT101" s="111" t="s">
        <v>94</v>
      </c>
      <c r="AU101" s="111" t="s">
        <v>44</v>
      </c>
      <c r="AV101" s="112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97</v>
      </c>
      <c r="BY101" s="109">
        <f>IF(AU101="základní",AV101,0)</f>
        <v>0</v>
      </c>
      <c r="BZ101" s="109">
        <f>IF(AU101="snížená",AV101,0)</f>
        <v>0</v>
      </c>
      <c r="CA101" s="109">
        <v>0</v>
      </c>
      <c r="CB101" s="109">
        <v>0</v>
      </c>
      <c r="CC101" s="109">
        <v>0</v>
      </c>
      <c r="CD101" s="109">
        <f>IF(AU101="základní",AG101,0)</f>
        <v>0</v>
      </c>
      <c r="CE101" s="109">
        <f>IF(AU101="snížená",AG101,0)</f>
        <v>0</v>
      </c>
      <c r="CF101" s="109">
        <f>IF(AU101="zákl. přenesená",AG101,0)</f>
        <v>0</v>
      </c>
      <c r="CG101" s="109">
        <f>IF(AU101="sníž. přenesená",AG101,0)</f>
        <v>0</v>
      </c>
      <c r="CH101" s="109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0.9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89" s="2" customFormat="1" ht="30" customHeight="1">
      <c r="A103" s="35"/>
      <c r="B103" s="36"/>
      <c r="C103" s="113" t="s">
        <v>98</v>
      </c>
      <c r="D103" s="114"/>
      <c r="E103" s="114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251">
        <f>ROUND(AG94 + AG97, 2)</f>
        <v>0</v>
      </c>
      <c r="AH103" s="251"/>
      <c r="AI103" s="251"/>
      <c r="AJ103" s="251"/>
      <c r="AK103" s="251"/>
      <c r="AL103" s="251"/>
      <c r="AM103" s="251"/>
      <c r="AN103" s="251">
        <f>ROUND(AN94 + AN97, 2)</f>
        <v>0</v>
      </c>
      <c r="AO103" s="251"/>
      <c r="AP103" s="251"/>
      <c r="AQ103" s="114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89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algorithmName="SHA-512" hashValue="Ydrv2DJw1IcpicMs947ghZATLFGYtZCNjhUIYKeEZFCQ7DtWLuXyPhGEKgx1//hr5pii/9hTBg4UrOqrnZpAzQ==" saltValue="9AUwoVl1QXk5ZsxS1Q6XOgbrX1aXhZSeVnDH8Fd7G62rOAaEPOhJ6Owe3UXkd9qoylBFu50CkabZAS2917Bw6Q==" spinCount="100000" sheet="1" objects="1" scenarios="1" formatColumns="0" formatRows="0"/>
  <mergeCells count="60">
    <mergeCell ref="L85:AO85"/>
    <mergeCell ref="AM87:AN87"/>
    <mergeCell ref="AS89:AT91"/>
    <mergeCell ref="AM89:AP89"/>
    <mergeCell ref="AM90:AP90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AG97:AM97"/>
    <mergeCell ref="AN97:AP97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5 - NÁSLEDNÁ PÉČE 3ROKY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7" t="s">
        <v>88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89</v>
      </c>
    </row>
    <row r="4" spans="1:46" s="1" customFormat="1" ht="24.95" customHeight="1">
      <c r="B4" s="20"/>
      <c r="D4" s="117" t="s">
        <v>99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292" t="str">
        <f>'Rekapitulace stavby'!K6</f>
        <v>L.P.CINGRA VE ST. BOHUMÍNĚ SO 07 NÁSLEDNÁ PÉČE 3ROKY</v>
      </c>
      <c r="F7" s="293"/>
      <c r="G7" s="293"/>
      <c r="H7" s="293"/>
      <c r="L7" s="20"/>
    </row>
    <row r="8" spans="1:46" s="2" customFormat="1" ht="12" customHeight="1">
      <c r="A8" s="35"/>
      <c r="B8" s="38"/>
      <c r="C8" s="35"/>
      <c r="D8" s="11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294" t="s">
        <v>101</v>
      </c>
      <c r="F9" s="295"/>
      <c r="G9" s="295"/>
      <c r="H9" s="29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19" t="s">
        <v>18</v>
      </c>
      <c r="E11" s="35"/>
      <c r="F11" s="120" t="s">
        <v>1</v>
      </c>
      <c r="G11" s="35"/>
      <c r="H11" s="35"/>
      <c r="I11" s="119" t="s">
        <v>19</v>
      </c>
      <c r="J11" s="120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19" t="s">
        <v>20</v>
      </c>
      <c r="E12" s="35"/>
      <c r="F12" s="120" t="s">
        <v>21</v>
      </c>
      <c r="G12" s="35"/>
      <c r="H12" s="35"/>
      <c r="I12" s="119" t="s">
        <v>22</v>
      </c>
      <c r="J12" s="121" t="str">
        <f>'Rekapitulace stavby'!AN8</f>
        <v>27. 7. 2021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19" t="s">
        <v>24</v>
      </c>
      <c r="E14" s="35"/>
      <c r="F14" s="35"/>
      <c r="G14" s="35"/>
      <c r="H14" s="35"/>
      <c r="I14" s="119" t="s">
        <v>25</v>
      </c>
      <c r="J14" s="120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0" t="s">
        <v>26</v>
      </c>
      <c r="F15" s="35"/>
      <c r="G15" s="35"/>
      <c r="H15" s="35"/>
      <c r="I15" s="119" t="s">
        <v>27</v>
      </c>
      <c r="J15" s="120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19" t="s">
        <v>28</v>
      </c>
      <c r="E17" s="35"/>
      <c r="F17" s="35"/>
      <c r="G17" s="35"/>
      <c r="H17" s="35"/>
      <c r="I17" s="11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296" t="str">
        <f>'Rekapitulace stavby'!E14</f>
        <v>Vyplň údaj</v>
      </c>
      <c r="F18" s="297"/>
      <c r="G18" s="297"/>
      <c r="H18" s="297"/>
      <c r="I18" s="11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19" t="s">
        <v>30</v>
      </c>
      <c r="E20" s="35"/>
      <c r="F20" s="35"/>
      <c r="G20" s="35"/>
      <c r="H20" s="35"/>
      <c r="I20" s="119" t="s">
        <v>25</v>
      </c>
      <c r="J20" s="120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0" t="str">
        <f>IF('Rekapitulace stavby'!E17="","",'Rekapitulace stavby'!E17)</f>
        <v xml:space="preserve"> </v>
      </c>
      <c r="F21" s="35"/>
      <c r="G21" s="35"/>
      <c r="H21" s="35"/>
      <c r="I21" s="119" t="s">
        <v>27</v>
      </c>
      <c r="J21" s="120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19" t="s">
        <v>33</v>
      </c>
      <c r="E23" s="35"/>
      <c r="F23" s="35"/>
      <c r="G23" s="35"/>
      <c r="H23" s="35"/>
      <c r="I23" s="119" t="s">
        <v>25</v>
      </c>
      <c r="J23" s="120" t="s">
        <v>34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0" t="s">
        <v>35</v>
      </c>
      <c r="F24" s="35"/>
      <c r="G24" s="35"/>
      <c r="H24" s="35"/>
      <c r="I24" s="119" t="s">
        <v>27</v>
      </c>
      <c r="J24" s="120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1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298" t="s">
        <v>1</v>
      </c>
      <c r="F27" s="298"/>
      <c r="G27" s="298"/>
      <c r="H27" s="298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26" t="s">
        <v>39</v>
      </c>
      <c r="E30" s="35"/>
      <c r="F30" s="35"/>
      <c r="G30" s="35"/>
      <c r="H30" s="35"/>
      <c r="I30" s="35"/>
      <c r="J30" s="127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28" t="s">
        <v>41</v>
      </c>
      <c r="G32" s="35"/>
      <c r="H32" s="35"/>
      <c r="I32" s="128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29" t="s">
        <v>43</v>
      </c>
      <c r="E33" s="119" t="s">
        <v>44</v>
      </c>
      <c r="F33" s="130">
        <f>ROUND((SUM(BE120:BE295)),  2)</f>
        <v>0</v>
      </c>
      <c r="G33" s="35"/>
      <c r="H33" s="35"/>
      <c r="I33" s="131">
        <v>0.21</v>
      </c>
      <c r="J33" s="130">
        <f>ROUND(((SUM(BE120:BE295))*I33),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19" t="s">
        <v>45</v>
      </c>
      <c r="F34" s="130">
        <f>ROUND((SUM(BF120:BF295)),  2)</f>
        <v>0</v>
      </c>
      <c r="G34" s="35"/>
      <c r="H34" s="35"/>
      <c r="I34" s="131">
        <v>0.15</v>
      </c>
      <c r="J34" s="130">
        <f>ROUND(((SUM(BF120:BF295))*I34),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19" t="s">
        <v>46</v>
      </c>
      <c r="F35" s="130">
        <f>ROUND((SUM(BG120:BG295)),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19" t="s">
        <v>47</v>
      </c>
      <c r="F36" s="130">
        <f>ROUND((SUM(BH120:BH295)),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19" t="s">
        <v>48</v>
      </c>
      <c r="F37" s="130">
        <f>ROUND((SUM(BI120:BI295)),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2"/>
      <c r="D39" s="133" t="s">
        <v>49</v>
      </c>
      <c r="E39" s="134"/>
      <c r="F39" s="134"/>
      <c r="G39" s="135" t="s">
        <v>50</v>
      </c>
      <c r="H39" s="136" t="s">
        <v>51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38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38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38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290" t="str">
        <f>E7</f>
        <v>L.P.CINGRA VE ST. BOHUMÍNĚ SO 07 NÁSLEDNÁ PÉČE 3ROKY</v>
      </c>
      <c r="F85" s="291"/>
      <c r="G85" s="291"/>
      <c r="H85" s="29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8" t="str">
        <f>E9</f>
        <v>05 - NÁSLEDNÁ PÉČE 3ROKY</v>
      </c>
      <c r="F87" s="289"/>
      <c r="G87" s="289"/>
      <c r="H87" s="28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27. 7. 2021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SPAN s.r.o.</v>
      </c>
      <c r="G91" s="37"/>
      <c r="H91" s="37"/>
      <c r="I91" s="29" t="s">
        <v>30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103</v>
      </c>
      <c r="D94" s="114"/>
      <c r="E94" s="114"/>
      <c r="F94" s="114"/>
      <c r="G94" s="114"/>
      <c r="H94" s="114"/>
      <c r="I94" s="114"/>
      <c r="J94" s="151" t="s">
        <v>104</v>
      </c>
      <c r="K94" s="11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2" t="s">
        <v>105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106</v>
      </c>
    </row>
    <row r="97" spans="1:31" s="9" customFormat="1" ht="24.95" customHeight="1">
      <c r="B97" s="153"/>
      <c r="C97" s="154"/>
      <c r="D97" s="155" t="s">
        <v>107</v>
      </c>
      <c r="E97" s="156"/>
      <c r="F97" s="156"/>
      <c r="G97" s="156"/>
      <c r="H97" s="156"/>
      <c r="I97" s="156"/>
      <c r="J97" s="157">
        <f>J121</f>
        <v>0</v>
      </c>
      <c r="K97" s="154"/>
      <c r="L97" s="158"/>
    </row>
    <row r="98" spans="1:31" s="10" customFormat="1" ht="19.899999999999999" customHeight="1">
      <c r="B98" s="159"/>
      <c r="C98" s="160"/>
      <c r="D98" s="161" t="s">
        <v>108</v>
      </c>
      <c r="E98" s="162"/>
      <c r="F98" s="162"/>
      <c r="G98" s="162"/>
      <c r="H98" s="162"/>
      <c r="I98" s="162"/>
      <c r="J98" s="163">
        <f>J122</f>
        <v>0</v>
      </c>
      <c r="K98" s="160"/>
      <c r="L98" s="164"/>
    </row>
    <row r="99" spans="1:31" s="10" customFormat="1" ht="19.899999999999999" customHeight="1">
      <c r="B99" s="159"/>
      <c r="C99" s="160"/>
      <c r="D99" s="161" t="s">
        <v>109</v>
      </c>
      <c r="E99" s="162"/>
      <c r="F99" s="162"/>
      <c r="G99" s="162"/>
      <c r="H99" s="162"/>
      <c r="I99" s="162"/>
      <c r="J99" s="163">
        <f>J180</f>
        <v>0</v>
      </c>
      <c r="K99" s="160"/>
      <c r="L99" s="164"/>
    </row>
    <row r="100" spans="1:31" s="10" customFormat="1" ht="19.899999999999999" customHeight="1">
      <c r="B100" s="159"/>
      <c r="C100" s="160"/>
      <c r="D100" s="161" t="s">
        <v>110</v>
      </c>
      <c r="E100" s="162"/>
      <c r="F100" s="162"/>
      <c r="G100" s="162"/>
      <c r="H100" s="162"/>
      <c r="I100" s="162"/>
      <c r="J100" s="163">
        <f>J238</f>
        <v>0</v>
      </c>
      <c r="K100" s="160"/>
      <c r="L100" s="164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3" t="s">
        <v>111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6.25" customHeight="1">
      <c r="A110" s="35"/>
      <c r="B110" s="36"/>
      <c r="C110" s="37"/>
      <c r="D110" s="37"/>
      <c r="E110" s="290" t="str">
        <f>E7</f>
        <v>L.P.CINGRA VE ST. BOHUMÍNĚ SO 07 NÁSLEDNÁ PÉČE 3ROKY</v>
      </c>
      <c r="F110" s="291"/>
      <c r="G110" s="291"/>
      <c r="H110" s="291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100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78" t="str">
        <f>E9</f>
        <v>05 - NÁSLEDNÁ PÉČE 3ROKY</v>
      </c>
      <c r="F112" s="289"/>
      <c r="G112" s="289"/>
      <c r="H112" s="289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20</v>
      </c>
      <c r="D114" s="37"/>
      <c r="E114" s="37"/>
      <c r="F114" s="27" t="str">
        <f>F12</f>
        <v>Bohumín</v>
      </c>
      <c r="G114" s="37"/>
      <c r="H114" s="37"/>
      <c r="I114" s="29" t="s">
        <v>22</v>
      </c>
      <c r="J114" s="67" t="str">
        <f>IF(J12="","",J12)</f>
        <v>27. 7. 2021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29" t="s">
        <v>24</v>
      </c>
      <c r="D116" s="37"/>
      <c r="E116" s="37"/>
      <c r="F116" s="27" t="str">
        <f>E15</f>
        <v>SPAN s.r.o.</v>
      </c>
      <c r="G116" s="37"/>
      <c r="H116" s="37"/>
      <c r="I116" s="29" t="s">
        <v>30</v>
      </c>
      <c r="J116" s="32" t="str">
        <f>E21</f>
        <v xml:space="preserve"> 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25.7" customHeight="1">
      <c r="A117" s="35"/>
      <c r="B117" s="36"/>
      <c r="C117" s="29" t="s">
        <v>28</v>
      </c>
      <c r="D117" s="37"/>
      <c r="E117" s="37"/>
      <c r="F117" s="27" t="str">
        <f>IF(E18="","",E18)</f>
        <v>Vyplň údaj</v>
      </c>
      <c r="G117" s="37"/>
      <c r="H117" s="37"/>
      <c r="I117" s="29" t="s">
        <v>33</v>
      </c>
      <c r="J117" s="32" t="str">
        <f>E24</f>
        <v>Ing.Magda Cigánková Fialová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5"/>
      <c r="B119" s="166"/>
      <c r="C119" s="167" t="s">
        <v>112</v>
      </c>
      <c r="D119" s="168" t="s">
        <v>64</v>
      </c>
      <c r="E119" s="168" t="s">
        <v>60</v>
      </c>
      <c r="F119" s="168" t="s">
        <v>61</v>
      </c>
      <c r="G119" s="168" t="s">
        <v>113</v>
      </c>
      <c r="H119" s="168" t="s">
        <v>114</v>
      </c>
      <c r="I119" s="168" t="s">
        <v>115</v>
      </c>
      <c r="J119" s="169" t="s">
        <v>104</v>
      </c>
      <c r="K119" s="170" t="s">
        <v>116</v>
      </c>
      <c r="L119" s="171"/>
      <c r="M119" s="76" t="s">
        <v>1</v>
      </c>
      <c r="N119" s="77" t="s">
        <v>43</v>
      </c>
      <c r="O119" s="77" t="s">
        <v>117</v>
      </c>
      <c r="P119" s="77" t="s">
        <v>118</v>
      </c>
      <c r="Q119" s="77" t="s">
        <v>119</v>
      </c>
      <c r="R119" s="77" t="s">
        <v>120</v>
      </c>
      <c r="S119" s="77" t="s">
        <v>121</v>
      </c>
      <c r="T119" s="78" t="s">
        <v>122</v>
      </c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/>
    </row>
    <row r="120" spans="1:65" s="2" customFormat="1" ht="22.9" customHeight="1">
      <c r="A120" s="35"/>
      <c r="B120" s="36"/>
      <c r="C120" s="83" t="s">
        <v>123</v>
      </c>
      <c r="D120" s="37"/>
      <c r="E120" s="37"/>
      <c r="F120" s="37"/>
      <c r="G120" s="37"/>
      <c r="H120" s="37"/>
      <c r="I120" s="37"/>
      <c r="J120" s="172">
        <f>BK120</f>
        <v>0</v>
      </c>
      <c r="K120" s="37"/>
      <c r="L120" s="38"/>
      <c r="M120" s="79"/>
      <c r="N120" s="173"/>
      <c r="O120" s="80"/>
      <c r="P120" s="174">
        <f>P121</f>
        <v>0</v>
      </c>
      <c r="Q120" s="80"/>
      <c r="R120" s="174">
        <f>R121</f>
        <v>0</v>
      </c>
      <c r="S120" s="80"/>
      <c r="T120" s="175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78</v>
      </c>
      <c r="AU120" s="17" t="s">
        <v>106</v>
      </c>
      <c r="BK120" s="176">
        <f>BK121</f>
        <v>0</v>
      </c>
    </row>
    <row r="121" spans="1:65" s="12" customFormat="1" ht="25.9" customHeight="1">
      <c r="B121" s="177"/>
      <c r="C121" s="178"/>
      <c r="D121" s="179" t="s">
        <v>78</v>
      </c>
      <c r="E121" s="180" t="s">
        <v>124</v>
      </c>
      <c r="F121" s="180" t="s">
        <v>125</v>
      </c>
      <c r="G121" s="178"/>
      <c r="H121" s="178"/>
      <c r="I121" s="181"/>
      <c r="J121" s="182">
        <f>BK121</f>
        <v>0</v>
      </c>
      <c r="K121" s="178"/>
      <c r="L121" s="183"/>
      <c r="M121" s="184"/>
      <c r="N121" s="185"/>
      <c r="O121" s="185"/>
      <c r="P121" s="186">
        <f>P122+P180+P238</f>
        <v>0</v>
      </c>
      <c r="Q121" s="185"/>
      <c r="R121" s="186">
        <f>R122+R180+R238</f>
        <v>0</v>
      </c>
      <c r="S121" s="185"/>
      <c r="T121" s="187">
        <f>T122+T180+T238</f>
        <v>0</v>
      </c>
      <c r="AR121" s="188" t="s">
        <v>87</v>
      </c>
      <c r="AT121" s="189" t="s">
        <v>78</v>
      </c>
      <c r="AU121" s="189" t="s">
        <v>79</v>
      </c>
      <c r="AY121" s="188" t="s">
        <v>126</v>
      </c>
      <c r="BK121" s="190">
        <f>BK122+BK180+BK238</f>
        <v>0</v>
      </c>
    </row>
    <row r="122" spans="1:65" s="12" customFormat="1" ht="22.9" customHeight="1">
      <c r="B122" s="177"/>
      <c r="C122" s="178"/>
      <c r="D122" s="179" t="s">
        <v>78</v>
      </c>
      <c r="E122" s="191" t="s">
        <v>127</v>
      </c>
      <c r="F122" s="191" t="s">
        <v>128</v>
      </c>
      <c r="G122" s="178"/>
      <c r="H122" s="178"/>
      <c r="I122" s="181"/>
      <c r="J122" s="192">
        <f>BK122</f>
        <v>0</v>
      </c>
      <c r="K122" s="178"/>
      <c r="L122" s="183"/>
      <c r="M122" s="184"/>
      <c r="N122" s="185"/>
      <c r="O122" s="185"/>
      <c r="P122" s="186">
        <f>SUM(P123:P179)</f>
        <v>0</v>
      </c>
      <c r="Q122" s="185"/>
      <c r="R122" s="186">
        <f>SUM(R123:R179)</f>
        <v>0</v>
      </c>
      <c r="S122" s="185"/>
      <c r="T122" s="187">
        <f>SUM(T123:T179)</f>
        <v>0</v>
      </c>
      <c r="AR122" s="188" t="s">
        <v>87</v>
      </c>
      <c r="AT122" s="189" t="s">
        <v>78</v>
      </c>
      <c r="AU122" s="189" t="s">
        <v>87</v>
      </c>
      <c r="AY122" s="188" t="s">
        <v>126</v>
      </c>
      <c r="BK122" s="190">
        <f>SUM(BK123:BK179)</f>
        <v>0</v>
      </c>
    </row>
    <row r="123" spans="1:65" s="2" customFormat="1" ht="21.75" customHeight="1">
      <c r="A123" s="35"/>
      <c r="B123" s="36"/>
      <c r="C123" s="193" t="s">
        <v>87</v>
      </c>
      <c r="D123" s="193" t="s">
        <v>129</v>
      </c>
      <c r="E123" s="194" t="s">
        <v>130</v>
      </c>
      <c r="F123" s="195" t="s">
        <v>131</v>
      </c>
      <c r="G123" s="196" t="s">
        <v>132</v>
      </c>
      <c r="H123" s="197">
        <v>271</v>
      </c>
      <c r="I123" s="198"/>
      <c r="J123" s="199">
        <f>ROUND(I123*H123,2)</f>
        <v>0</v>
      </c>
      <c r="K123" s="200"/>
      <c r="L123" s="38"/>
      <c r="M123" s="201" t="s">
        <v>1</v>
      </c>
      <c r="N123" s="202" t="s">
        <v>44</v>
      </c>
      <c r="O123" s="72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5" t="s">
        <v>133</v>
      </c>
      <c r="AT123" s="205" t="s">
        <v>129</v>
      </c>
      <c r="AU123" s="205" t="s">
        <v>89</v>
      </c>
      <c r="AY123" s="17" t="s">
        <v>126</v>
      </c>
      <c r="BE123" s="109">
        <f>IF(N123="základní",J123,0)</f>
        <v>0</v>
      </c>
      <c r="BF123" s="109">
        <f>IF(N123="snížená",J123,0)</f>
        <v>0</v>
      </c>
      <c r="BG123" s="109">
        <f>IF(N123="zákl. přenesená",J123,0)</f>
        <v>0</v>
      </c>
      <c r="BH123" s="109">
        <f>IF(N123="sníž. přenesená",J123,0)</f>
        <v>0</v>
      </c>
      <c r="BI123" s="109">
        <f>IF(N123="nulová",J123,0)</f>
        <v>0</v>
      </c>
      <c r="BJ123" s="17" t="s">
        <v>87</v>
      </c>
      <c r="BK123" s="109">
        <f>ROUND(I123*H123,2)</f>
        <v>0</v>
      </c>
      <c r="BL123" s="17" t="s">
        <v>133</v>
      </c>
      <c r="BM123" s="205" t="s">
        <v>134</v>
      </c>
    </row>
    <row r="124" spans="1:65" s="13" customFormat="1">
      <c r="B124" s="206"/>
      <c r="C124" s="207"/>
      <c r="D124" s="208" t="s">
        <v>135</v>
      </c>
      <c r="E124" s="209" t="s">
        <v>1</v>
      </c>
      <c r="F124" s="210" t="s">
        <v>136</v>
      </c>
      <c r="G124" s="207"/>
      <c r="H124" s="209" t="s">
        <v>1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135</v>
      </c>
      <c r="AU124" s="216" t="s">
        <v>89</v>
      </c>
      <c r="AV124" s="13" t="s">
        <v>87</v>
      </c>
      <c r="AW124" s="13" t="s">
        <v>32</v>
      </c>
      <c r="AX124" s="13" t="s">
        <v>79</v>
      </c>
      <c r="AY124" s="216" t="s">
        <v>126</v>
      </c>
    </row>
    <row r="125" spans="1:65" s="13" customFormat="1">
      <c r="B125" s="206"/>
      <c r="C125" s="207"/>
      <c r="D125" s="208" t="s">
        <v>135</v>
      </c>
      <c r="E125" s="209" t="s">
        <v>1</v>
      </c>
      <c r="F125" s="210" t="s">
        <v>137</v>
      </c>
      <c r="G125" s="207"/>
      <c r="H125" s="209" t="s">
        <v>1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135</v>
      </c>
      <c r="AU125" s="216" t="s">
        <v>89</v>
      </c>
      <c r="AV125" s="13" t="s">
        <v>87</v>
      </c>
      <c r="AW125" s="13" t="s">
        <v>32</v>
      </c>
      <c r="AX125" s="13" t="s">
        <v>79</v>
      </c>
      <c r="AY125" s="216" t="s">
        <v>126</v>
      </c>
    </row>
    <row r="126" spans="1:65" s="13" customFormat="1">
      <c r="B126" s="206"/>
      <c r="C126" s="207"/>
      <c r="D126" s="208" t="s">
        <v>135</v>
      </c>
      <c r="E126" s="209" t="s">
        <v>1</v>
      </c>
      <c r="F126" s="210" t="s">
        <v>138</v>
      </c>
      <c r="G126" s="207"/>
      <c r="H126" s="209" t="s">
        <v>1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135</v>
      </c>
      <c r="AU126" s="216" t="s">
        <v>89</v>
      </c>
      <c r="AV126" s="13" t="s">
        <v>87</v>
      </c>
      <c r="AW126" s="13" t="s">
        <v>32</v>
      </c>
      <c r="AX126" s="13" t="s">
        <v>79</v>
      </c>
      <c r="AY126" s="216" t="s">
        <v>126</v>
      </c>
    </row>
    <row r="127" spans="1:65" s="13" customFormat="1">
      <c r="B127" s="206"/>
      <c r="C127" s="207"/>
      <c r="D127" s="208" t="s">
        <v>135</v>
      </c>
      <c r="E127" s="209" t="s">
        <v>1</v>
      </c>
      <c r="F127" s="210" t="s">
        <v>139</v>
      </c>
      <c r="G127" s="207"/>
      <c r="H127" s="209" t="s">
        <v>1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135</v>
      </c>
      <c r="AU127" s="216" t="s">
        <v>89</v>
      </c>
      <c r="AV127" s="13" t="s">
        <v>87</v>
      </c>
      <c r="AW127" s="13" t="s">
        <v>32</v>
      </c>
      <c r="AX127" s="13" t="s">
        <v>79</v>
      </c>
      <c r="AY127" s="216" t="s">
        <v>126</v>
      </c>
    </row>
    <row r="128" spans="1:65" s="13" customFormat="1">
      <c r="B128" s="206"/>
      <c r="C128" s="207"/>
      <c r="D128" s="208" t="s">
        <v>135</v>
      </c>
      <c r="E128" s="209" t="s">
        <v>1</v>
      </c>
      <c r="F128" s="210" t="s">
        <v>140</v>
      </c>
      <c r="G128" s="207"/>
      <c r="H128" s="209" t="s">
        <v>1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135</v>
      </c>
      <c r="AU128" s="216" t="s">
        <v>89</v>
      </c>
      <c r="AV128" s="13" t="s">
        <v>87</v>
      </c>
      <c r="AW128" s="13" t="s">
        <v>32</v>
      </c>
      <c r="AX128" s="13" t="s">
        <v>79</v>
      </c>
      <c r="AY128" s="216" t="s">
        <v>126</v>
      </c>
    </row>
    <row r="129" spans="1:65" s="13" customFormat="1">
      <c r="B129" s="206"/>
      <c r="C129" s="207"/>
      <c r="D129" s="208" t="s">
        <v>135</v>
      </c>
      <c r="E129" s="209" t="s">
        <v>1</v>
      </c>
      <c r="F129" s="210" t="s">
        <v>141</v>
      </c>
      <c r="G129" s="207"/>
      <c r="H129" s="209" t="s">
        <v>1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135</v>
      </c>
      <c r="AU129" s="216" t="s">
        <v>89</v>
      </c>
      <c r="AV129" s="13" t="s">
        <v>87</v>
      </c>
      <c r="AW129" s="13" t="s">
        <v>32</v>
      </c>
      <c r="AX129" s="13" t="s">
        <v>79</v>
      </c>
      <c r="AY129" s="216" t="s">
        <v>126</v>
      </c>
    </row>
    <row r="130" spans="1:65" s="13" customFormat="1">
      <c r="B130" s="206"/>
      <c r="C130" s="207"/>
      <c r="D130" s="208" t="s">
        <v>135</v>
      </c>
      <c r="E130" s="209" t="s">
        <v>1</v>
      </c>
      <c r="F130" s="210" t="s">
        <v>142</v>
      </c>
      <c r="G130" s="207"/>
      <c r="H130" s="209" t="s">
        <v>1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135</v>
      </c>
      <c r="AU130" s="216" t="s">
        <v>89</v>
      </c>
      <c r="AV130" s="13" t="s">
        <v>87</v>
      </c>
      <c r="AW130" s="13" t="s">
        <v>32</v>
      </c>
      <c r="AX130" s="13" t="s">
        <v>79</v>
      </c>
      <c r="AY130" s="216" t="s">
        <v>126</v>
      </c>
    </row>
    <row r="131" spans="1:65" s="13" customFormat="1">
      <c r="B131" s="206"/>
      <c r="C131" s="207"/>
      <c r="D131" s="208" t="s">
        <v>135</v>
      </c>
      <c r="E131" s="209" t="s">
        <v>1</v>
      </c>
      <c r="F131" s="210" t="s">
        <v>143</v>
      </c>
      <c r="G131" s="207"/>
      <c r="H131" s="209" t="s">
        <v>1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135</v>
      </c>
      <c r="AU131" s="216" t="s">
        <v>89</v>
      </c>
      <c r="AV131" s="13" t="s">
        <v>87</v>
      </c>
      <c r="AW131" s="13" t="s">
        <v>32</v>
      </c>
      <c r="AX131" s="13" t="s">
        <v>79</v>
      </c>
      <c r="AY131" s="216" t="s">
        <v>126</v>
      </c>
    </row>
    <row r="132" spans="1:65" s="13" customFormat="1">
      <c r="B132" s="206"/>
      <c r="C132" s="207"/>
      <c r="D132" s="208" t="s">
        <v>135</v>
      </c>
      <c r="E132" s="209" t="s">
        <v>1</v>
      </c>
      <c r="F132" s="210" t="s">
        <v>144</v>
      </c>
      <c r="G132" s="207"/>
      <c r="H132" s="209" t="s">
        <v>1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135</v>
      </c>
      <c r="AU132" s="216" t="s">
        <v>89</v>
      </c>
      <c r="AV132" s="13" t="s">
        <v>87</v>
      </c>
      <c r="AW132" s="13" t="s">
        <v>32</v>
      </c>
      <c r="AX132" s="13" t="s">
        <v>79</v>
      </c>
      <c r="AY132" s="216" t="s">
        <v>126</v>
      </c>
    </row>
    <row r="133" spans="1:65" s="13" customFormat="1">
      <c r="B133" s="206"/>
      <c r="C133" s="207"/>
      <c r="D133" s="208" t="s">
        <v>135</v>
      </c>
      <c r="E133" s="209" t="s">
        <v>1</v>
      </c>
      <c r="F133" s="210" t="s">
        <v>145</v>
      </c>
      <c r="G133" s="207"/>
      <c r="H133" s="209" t="s">
        <v>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135</v>
      </c>
      <c r="AU133" s="216" t="s">
        <v>89</v>
      </c>
      <c r="AV133" s="13" t="s">
        <v>87</v>
      </c>
      <c r="AW133" s="13" t="s">
        <v>32</v>
      </c>
      <c r="AX133" s="13" t="s">
        <v>79</v>
      </c>
      <c r="AY133" s="216" t="s">
        <v>126</v>
      </c>
    </row>
    <row r="134" spans="1:65" s="13" customFormat="1">
      <c r="B134" s="206"/>
      <c r="C134" s="207"/>
      <c r="D134" s="208" t="s">
        <v>135</v>
      </c>
      <c r="E134" s="209" t="s">
        <v>1</v>
      </c>
      <c r="F134" s="210" t="s">
        <v>146</v>
      </c>
      <c r="G134" s="207"/>
      <c r="H134" s="209" t="s">
        <v>1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135</v>
      </c>
      <c r="AU134" s="216" t="s">
        <v>89</v>
      </c>
      <c r="AV134" s="13" t="s">
        <v>87</v>
      </c>
      <c r="AW134" s="13" t="s">
        <v>32</v>
      </c>
      <c r="AX134" s="13" t="s">
        <v>79</v>
      </c>
      <c r="AY134" s="216" t="s">
        <v>126</v>
      </c>
    </row>
    <row r="135" spans="1:65" s="14" customFormat="1">
      <c r="B135" s="217"/>
      <c r="C135" s="218"/>
      <c r="D135" s="208" t="s">
        <v>135</v>
      </c>
      <c r="E135" s="219" t="s">
        <v>1</v>
      </c>
      <c r="F135" s="220" t="s">
        <v>147</v>
      </c>
      <c r="G135" s="218"/>
      <c r="H135" s="221">
        <v>230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135</v>
      </c>
      <c r="AU135" s="227" t="s">
        <v>89</v>
      </c>
      <c r="AV135" s="14" t="s">
        <v>89</v>
      </c>
      <c r="AW135" s="14" t="s">
        <v>32</v>
      </c>
      <c r="AX135" s="14" t="s">
        <v>79</v>
      </c>
      <c r="AY135" s="227" t="s">
        <v>126</v>
      </c>
    </row>
    <row r="136" spans="1:65" s="14" customFormat="1">
      <c r="B136" s="217"/>
      <c r="C136" s="218"/>
      <c r="D136" s="208" t="s">
        <v>135</v>
      </c>
      <c r="E136" s="219" t="s">
        <v>1</v>
      </c>
      <c r="F136" s="220" t="s">
        <v>148</v>
      </c>
      <c r="G136" s="218"/>
      <c r="H136" s="221">
        <v>41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135</v>
      </c>
      <c r="AU136" s="227" t="s">
        <v>89</v>
      </c>
      <c r="AV136" s="14" t="s">
        <v>89</v>
      </c>
      <c r="AW136" s="14" t="s">
        <v>32</v>
      </c>
      <c r="AX136" s="14" t="s">
        <v>79</v>
      </c>
      <c r="AY136" s="227" t="s">
        <v>126</v>
      </c>
    </row>
    <row r="137" spans="1:65" s="15" customFormat="1">
      <c r="B137" s="228"/>
      <c r="C137" s="229"/>
      <c r="D137" s="208" t="s">
        <v>135</v>
      </c>
      <c r="E137" s="230" t="s">
        <v>1</v>
      </c>
      <c r="F137" s="231" t="s">
        <v>149</v>
      </c>
      <c r="G137" s="229"/>
      <c r="H137" s="232">
        <v>271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135</v>
      </c>
      <c r="AU137" s="238" t="s">
        <v>89</v>
      </c>
      <c r="AV137" s="15" t="s">
        <v>133</v>
      </c>
      <c r="AW137" s="15" t="s">
        <v>32</v>
      </c>
      <c r="AX137" s="15" t="s">
        <v>87</v>
      </c>
      <c r="AY137" s="238" t="s">
        <v>126</v>
      </c>
    </row>
    <row r="138" spans="1:65" s="2" customFormat="1" ht="21.75" customHeight="1">
      <c r="A138" s="35"/>
      <c r="B138" s="36"/>
      <c r="C138" s="193" t="s">
        <v>89</v>
      </c>
      <c r="D138" s="193" t="s">
        <v>129</v>
      </c>
      <c r="E138" s="194" t="s">
        <v>150</v>
      </c>
      <c r="F138" s="195" t="s">
        <v>151</v>
      </c>
      <c r="G138" s="196" t="s">
        <v>152</v>
      </c>
      <c r="H138" s="197">
        <v>2100</v>
      </c>
      <c r="I138" s="198"/>
      <c r="J138" s="199">
        <f>ROUND(I138*H138,2)</f>
        <v>0</v>
      </c>
      <c r="K138" s="200"/>
      <c r="L138" s="38"/>
      <c r="M138" s="201" t="s">
        <v>1</v>
      </c>
      <c r="N138" s="202" t="s">
        <v>44</v>
      </c>
      <c r="O138" s="7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133</v>
      </c>
      <c r="AT138" s="205" t="s">
        <v>129</v>
      </c>
      <c r="AU138" s="205" t="s">
        <v>89</v>
      </c>
      <c r="AY138" s="17" t="s">
        <v>126</v>
      </c>
      <c r="BE138" s="109">
        <f>IF(N138="základní",J138,0)</f>
        <v>0</v>
      </c>
      <c r="BF138" s="109">
        <f>IF(N138="snížená",J138,0)</f>
        <v>0</v>
      </c>
      <c r="BG138" s="109">
        <f>IF(N138="zákl. přenesená",J138,0)</f>
        <v>0</v>
      </c>
      <c r="BH138" s="109">
        <f>IF(N138="sníž. přenesená",J138,0)</f>
        <v>0</v>
      </c>
      <c r="BI138" s="109">
        <f>IF(N138="nulová",J138,0)</f>
        <v>0</v>
      </c>
      <c r="BJ138" s="17" t="s">
        <v>87</v>
      </c>
      <c r="BK138" s="109">
        <f>ROUND(I138*H138,2)</f>
        <v>0</v>
      </c>
      <c r="BL138" s="17" t="s">
        <v>133</v>
      </c>
      <c r="BM138" s="205" t="s">
        <v>153</v>
      </c>
    </row>
    <row r="139" spans="1:65" s="13" customFormat="1">
      <c r="B139" s="206"/>
      <c r="C139" s="207"/>
      <c r="D139" s="208" t="s">
        <v>135</v>
      </c>
      <c r="E139" s="209" t="s">
        <v>1</v>
      </c>
      <c r="F139" s="210" t="s">
        <v>136</v>
      </c>
      <c r="G139" s="207"/>
      <c r="H139" s="209" t="s">
        <v>1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135</v>
      </c>
      <c r="AU139" s="216" t="s">
        <v>89</v>
      </c>
      <c r="AV139" s="13" t="s">
        <v>87</v>
      </c>
      <c r="AW139" s="13" t="s">
        <v>32</v>
      </c>
      <c r="AX139" s="13" t="s">
        <v>79</v>
      </c>
      <c r="AY139" s="216" t="s">
        <v>126</v>
      </c>
    </row>
    <row r="140" spans="1:65" s="13" customFormat="1">
      <c r="B140" s="206"/>
      <c r="C140" s="207"/>
      <c r="D140" s="208" t="s">
        <v>135</v>
      </c>
      <c r="E140" s="209" t="s">
        <v>1</v>
      </c>
      <c r="F140" s="210" t="s">
        <v>137</v>
      </c>
      <c r="G140" s="207"/>
      <c r="H140" s="209" t="s">
        <v>1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135</v>
      </c>
      <c r="AU140" s="216" t="s">
        <v>89</v>
      </c>
      <c r="AV140" s="13" t="s">
        <v>87</v>
      </c>
      <c r="AW140" s="13" t="s">
        <v>32</v>
      </c>
      <c r="AX140" s="13" t="s">
        <v>79</v>
      </c>
      <c r="AY140" s="216" t="s">
        <v>126</v>
      </c>
    </row>
    <row r="141" spans="1:65" s="13" customFormat="1">
      <c r="B141" s="206"/>
      <c r="C141" s="207"/>
      <c r="D141" s="208" t="s">
        <v>135</v>
      </c>
      <c r="E141" s="209" t="s">
        <v>1</v>
      </c>
      <c r="F141" s="210" t="s">
        <v>154</v>
      </c>
      <c r="G141" s="207"/>
      <c r="H141" s="209" t="s">
        <v>1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135</v>
      </c>
      <c r="AU141" s="216" t="s">
        <v>89</v>
      </c>
      <c r="AV141" s="13" t="s">
        <v>87</v>
      </c>
      <c r="AW141" s="13" t="s">
        <v>32</v>
      </c>
      <c r="AX141" s="13" t="s">
        <v>79</v>
      </c>
      <c r="AY141" s="216" t="s">
        <v>126</v>
      </c>
    </row>
    <row r="142" spans="1:65" s="13" customFormat="1">
      <c r="B142" s="206"/>
      <c r="C142" s="207"/>
      <c r="D142" s="208" t="s">
        <v>135</v>
      </c>
      <c r="E142" s="209" t="s">
        <v>1</v>
      </c>
      <c r="F142" s="210" t="s">
        <v>155</v>
      </c>
      <c r="G142" s="207"/>
      <c r="H142" s="209" t="s">
        <v>1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135</v>
      </c>
      <c r="AU142" s="216" t="s">
        <v>89</v>
      </c>
      <c r="AV142" s="13" t="s">
        <v>87</v>
      </c>
      <c r="AW142" s="13" t="s">
        <v>32</v>
      </c>
      <c r="AX142" s="13" t="s">
        <v>79</v>
      </c>
      <c r="AY142" s="216" t="s">
        <v>126</v>
      </c>
    </row>
    <row r="143" spans="1:65" s="13" customFormat="1">
      <c r="B143" s="206"/>
      <c r="C143" s="207"/>
      <c r="D143" s="208" t="s">
        <v>135</v>
      </c>
      <c r="E143" s="209" t="s">
        <v>1</v>
      </c>
      <c r="F143" s="210" t="s">
        <v>156</v>
      </c>
      <c r="G143" s="207"/>
      <c r="H143" s="209" t="s">
        <v>1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135</v>
      </c>
      <c r="AU143" s="216" t="s">
        <v>89</v>
      </c>
      <c r="AV143" s="13" t="s">
        <v>87</v>
      </c>
      <c r="AW143" s="13" t="s">
        <v>32</v>
      </c>
      <c r="AX143" s="13" t="s">
        <v>79</v>
      </c>
      <c r="AY143" s="216" t="s">
        <v>126</v>
      </c>
    </row>
    <row r="144" spans="1:65" s="13" customFormat="1">
      <c r="B144" s="206"/>
      <c r="C144" s="207"/>
      <c r="D144" s="208" t="s">
        <v>135</v>
      </c>
      <c r="E144" s="209" t="s">
        <v>1</v>
      </c>
      <c r="F144" s="210" t="s">
        <v>157</v>
      </c>
      <c r="G144" s="207"/>
      <c r="H144" s="209" t="s">
        <v>1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135</v>
      </c>
      <c r="AU144" s="216" t="s">
        <v>89</v>
      </c>
      <c r="AV144" s="13" t="s">
        <v>87</v>
      </c>
      <c r="AW144" s="13" t="s">
        <v>32</v>
      </c>
      <c r="AX144" s="13" t="s">
        <v>79</v>
      </c>
      <c r="AY144" s="216" t="s">
        <v>126</v>
      </c>
    </row>
    <row r="145" spans="1:65" s="13" customFormat="1">
      <c r="B145" s="206"/>
      <c r="C145" s="207"/>
      <c r="D145" s="208" t="s">
        <v>135</v>
      </c>
      <c r="E145" s="209" t="s">
        <v>1</v>
      </c>
      <c r="F145" s="210" t="s">
        <v>158</v>
      </c>
      <c r="G145" s="207"/>
      <c r="H145" s="209" t="s">
        <v>1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135</v>
      </c>
      <c r="AU145" s="216" t="s">
        <v>89</v>
      </c>
      <c r="AV145" s="13" t="s">
        <v>87</v>
      </c>
      <c r="AW145" s="13" t="s">
        <v>32</v>
      </c>
      <c r="AX145" s="13" t="s">
        <v>79</v>
      </c>
      <c r="AY145" s="216" t="s">
        <v>126</v>
      </c>
    </row>
    <row r="146" spans="1:65" s="13" customFormat="1">
      <c r="B146" s="206"/>
      <c r="C146" s="207"/>
      <c r="D146" s="208" t="s">
        <v>135</v>
      </c>
      <c r="E146" s="209" t="s">
        <v>1</v>
      </c>
      <c r="F146" s="210" t="s">
        <v>159</v>
      </c>
      <c r="G146" s="207"/>
      <c r="H146" s="209" t="s">
        <v>1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135</v>
      </c>
      <c r="AU146" s="216" t="s">
        <v>89</v>
      </c>
      <c r="AV146" s="13" t="s">
        <v>87</v>
      </c>
      <c r="AW146" s="13" t="s">
        <v>32</v>
      </c>
      <c r="AX146" s="13" t="s">
        <v>79</v>
      </c>
      <c r="AY146" s="216" t="s">
        <v>126</v>
      </c>
    </row>
    <row r="147" spans="1:65" s="14" customFormat="1">
      <c r="B147" s="217"/>
      <c r="C147" s="218"/>
      <c r="D147" s="208" t="s">
        <v>135</v>
      </c>
      <c r="E147" s="219" t="s">
        <v>1</v>
      </c>
      <c r="F147" s="220" t="s">
        <v>160</v>
      </c>
      <c r="G147" s="218"/>
      <c r="H147" s="221">
        <v>2100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135</v>
      </c>
      <c r="AU147" s="227" t="s">
        <v>89</v>
      </c>
      <c r="AV147" s="14" t="s">
        <v>89</v>
      </c>
      <c r="AW147" s="14" t="s">
        <v>32</v>
      </c>
      <c r="AX147" s="14" t="s">
        <v>79</v>
      </c>
      <c r="AY147" s="227" t="s">
        <v>126</v>
      </c>
    </row>
    <row r="148" spans="1:65" s="15" customFormat="1">
      <c r="B148" s="228"/>
      <c r="C148" s="229"/>
      <c r="D148" s="208" t="s">
        <v>135</v>
      </c>
      <c r="E148" s="230" t="s">
        <v>1</v>
      </c>
      <c r="F148" s="231" t="s">
        <v>149</v>
      </c>
      <c r="G148" s="229"/>
      <c r="H148" s="232">
        <v>2100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135</v>
      </c>
      <c r="AU148" s="238" t="s">
        <v>89</v>
      </c>
      <c r="AV148" s="15" t="s">
        <v>133</v>
      </c>
      <c r="AW148" s="15" t="s">
        <v>32</v>
      </c>
      <c r="AX148" s="15" t="s">
        <v>87</v>
      </c>
      <c r="AY148" s="238" t="s">
        <v>126</v>
      </c>
    </row>
    <row r="149" spans="1:65" s="2" customFormat="1" ht="21.75" customHeight="1">
      <c r="A149" s="35"/>
      <c r="B149" s="36"/>
      <c r="C149" s="193" t="s">
        <v>161</v>
      </c>
      <c r="D149" s="193" t="s">
        <v>129</v>
      </c>
      <c r="E149" s="194" t="s">
        <v>162</v>
      </c>
      <c r="F149" s="195" t="s">
        <v>163</v>
      </c>
      <c r="G149" s="196" t="s">
        <v>152</v>
      </c>
      <c r="H149" s="197">
        <v>2980</v>
      </c>
      <c r="I149" s="198"/>
      <c r="J149" s="199">
        <f>ROUND(I149*H149,2)</f>
        <v>0</v>
      </c>
      <c r="K149" s="200"/>
      <c r="L149" s="38"/>
      <c r="M149" s="201" t="s">
        <v>1</v>
      </c>
      <c r="N149" s="202" t="s">
        <v>44</v>
      </c>
      <c r="O149" s="72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133</v>
      </c>
      <c r="AT149" s="205" t="s">
        <v>129</v>
      </c>
      <c r="AU149" s="205" t="s">
        <v>89</v>
      </c>
      <c r="AY149" s="17" t="s">
        <v>126</v>
      </c>
      <c r="BE149" s="109">
        <f>IF(N149="základní",J149,0)</f>
        <v>0</v>
      </c>
      <c r="BF149" s="109">
        <f>IF(N149="snížená",J149,0)</f>
        <v>0</v>
      </c>
      <c r="BG149" s="109">
        <f>IF(N149="zákl. přenesená",J149,0)</f>
        <v>0</v>
      </c>
      <c r="BH149" s="109">
        <f>IF(N149="sníž. přenesená",J149,0)</f>
        <v>0</v>
      </c>
      <c r="BI149" s="109">
        <f>IF(N149="nulová",J149,0)</f>
        <v>0</v>
      </c>
      <c r="BJ149" s="17" t="s">
        <v>87</v>
      </c>
      <c r="BK149" s="109">
        <f>ROUND(I149*H149,2)</f>
        <v>0</v>
      </c>
      <c r="BL149" s="17" t="s">
        <v>133</v>
      </c>
      <c r="BM149" s="205" t="s">
        <v>164</v>
      </c>
    </row>
    <row r="150" spans="1:65" s="13" customFormat="1">
      <c r="B150" s="206"/>
      <c r="C150" s="207"/>
      <c r="D150" s="208" t="s">
        <v>135</v>
      </c>
      <c r="E150" s="209" t="s">
        <v>1</v>
      </c>
      <c r="F150" s="210" t="s">
        <v>137</v>
      </c>
      <c r="G150" s="207"/>
      <c r="H150" s="209" t="s">
        <v>1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135</v>
      </c>
      <c r="AU150" s="216" t="s">
        <v>89</v>
      </c>
      <c r="AV150" s="13" t="s">
        <v>87</v>
      </c>
      <c r="AW150" s="13" t="s">
        <v>32</v>
      </c>
      <c r="AX150" s="13" t="s">
        <v>79</v>
      </c>
      <c r="AY150" s="216" t="s">
        <v>126</v>
      </c>
    </row>
    <row r="151" spans="1:65" s="13" customFormat="1">
      <c r="B151" s="206"/>
      <c r="C151" s="207"/>
      <c r="D151" s="208" t="s">
        <v>135</v>
      </c>
      <c r="E151" s="209" t="s">
        <v>1</v>
      </c>
      <c r="F151" s="210" t="s">
        <v>155</v>
      </c>
      <c r="G151" s="207"/>
      <c r="H151" s="209" t="s">
        <v>1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135</v>
      </c>
      <c r="AU151" s="216" t="s">
        <v>89</v>
      </c>
      <c r="AV151" s="13" t="s">
        <v>87</v>
      </c>
      <c r="AW151" s="13" t="s">
        <v>32</v>
      </c>
      <c r="AX151" s="13" t="s">
        <v>79</v>
      </c>
      <c r="AY151" s="216" t="s">
        <v>126</v>
      </c>
    </row>
    <row r="152" spans="1:65" s="13" customFormat="1">
      <c r="B152" s="206"/>
      <c r="C152" s="207"/>
      <c r="D152" s="208" t="s">
        <v>135</v>
      </c>
      <c r="E152" s="209" t="s">
        <v>1</v>
      </c>
      <c r="F152" s="210" t="s">
        <v>165</v>
      </c>
      <c r="G152" s="207"/>
      <c r="H152" s="209" t="s">
        <v>1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135</v>
      </c>
      <c r="AU152" s="216" t="s">
        <v>89</v>
      </c>
      <c r="AV152" s="13" t="s">
        <v>87</v>
      </c>
      <c r="AW152" s="13" t="s">
        <v>32</v>
      </c>
      <c r="AX152" s="13" t="s">
        <v>79</v>
      </c>
      <c r="AY152" s="216" t="s">
        <v>126</v>
      </c>
    </row>
    <row r="153" spans="1:65" s="13" customFormat="1">
      <c r="B153" s="206"/>
      <c r="C153" s="207"/>
      <c r="D153" s="208" t="s">
        <v>135</v>
      </c>
      <c r="E153" s="209" t="s">
        <v>1</v>
      </c>
      <c r="F153" s="210" t="s">
        <v>157</v>
      </c>
      <c r="G153" s="207"/>
      <c r="H153" s="209" t="s">
        <v>1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135</v>
      </c>
      <c r="AU153" s="216" t="s">
        <v>89</v>
      </c>
      <c r="AV153" s="13" t="s">
        <v>87</v>
      </c>
      <c r="AW153" s="13" t="s">
        <v>32</v>
      </c>
      <c r="AX153" s="13" t="s">
        <v>79</v>
      </c>
      <c r="AY153" s="216" t="s">
        <v>126</v>
      </c>
    </row>
    <row r="154" spans="1:65" s="13" customFormat="1">
      <c r="B154" s="206"/>
      <c r="C154" s="207"/>
      <c r="D154" s="208" t="s">
        <v>135</v>
      </c>
      <c r="E154" s="209" t="s">
        <v>1</v>
      </c>
      <c r="F154" s="210" t="s">
        <v>158</v>
      </c>
      <c r="G154" s="207"/>
      <c r="H154" s="209" t="s">
        <v>1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135</v>
      </c>
      <c r="AU154" s="216" t="s">
        <v>89</v>
      </c>
      <c r="AV154" s="13" t="s">
        <v>87</v>
      </c>
      <c r="AW154" s="13" t="s">
        <v>32</v>
      </c>
      <c r="AX154" s="13" t="s">
        <v>79</v>
      </c>
      <c r="AY154" s="216" t="s">
        <v>126</v>
      </c>
    </row>
    <row r="155" spans="1:65" s="13" customFormat="1">
      <c r="B155" s="206"/>
      <c r="C155" s="207"/>
      <c r="D155" s="208" t="s">
        <v>135</v>
      </c>
      <c r="E155" s="209" t="s">
        <v>1</v>
      </c>
      <c r="F155" s="210" t="s">
        <v>166</v>
      </c>
      <c r="G155" s="207"/>
      <c r="H155" s="209" t="s">
        <v>1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135</v>
      </c>
      <c r="AU155" s="216" t="s">
        <v>89</v>
      </c>
      <c r="AV155" s="13" t="s">
        <v>87</v>
      </c>
      <c r="AW155" s="13" t="s">
        <v>32</v>
      </c>
      <c r="AX155" s="13" t="s">
        <v>79</v>
      </c>
      <c r="AY155" s="216" t="s">
        <v>126</v>
      </c>
    </row>
    <row r="156" spans="1:65" s="13" customFormat="1">
      <c r="B156" s="206"/>
      <c r="C156" s="207"/>
      <c r="D156" s="208" t="s">
        <v>135</v>
      </c>
      <c r="E156" s="209" t="s">
        <v>1</v>
      </c>
      <c r="F156" s="210" t="s">
        <v>167</v>
      </c>
      <c r="G156" s="207"/>
      <c r="H156" s="209" t="s">
        <v>1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135</v>
      </c>
      <c r="AU156" s="216" t="s">
        <v>89</v>
      </c>
      <c r="AV156" s="13" t="s">
        <v>87</v>
      </c>
      <c r="AW156" s="13" t="s">
        <v>32</v>
      </c>
      <c r="AX156" s="13" t="s">
        <v>79</v>
      </c>
      <c r="AY156" s="216" t="s">
        <v>126</v>
      </c>
    </row>
    <row r="157" spans="1:65" s="14" customFormat="1">
      <c r="B157" s="217"/>
      <c r="C157" s="218"/>
      <c r="D157" s="208" t="s">
        <v>135</v>
      </c>
      <c r="E157" s="219" t="s">
        <v>1</v>
      </c>
      <c r="F157" s="220" t="s">
        <v>168</v>
      </c>
      <c r="G157" s="218"/>
      <c r="H157" s="221">
        <v>2980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135</v>
      </c>
      <c r="AU157" s="227" t="s">
        <v>89</v>
      </c>
      <c r="AV157" s="14" t="s">
        <v>89</v>
      </c>
      <c r="AW157" s="14" t="s">
        <v>32</v>
      </c>
      <c r="AX157" s="14" t="s">
        <v>79</v>
      </c>
      <c r="AY157" s="227" t="s">
        <v>126</v>
      </c>
    </row>
    <row r="158" spans="1:65" s="15" customFormat="1">
      <c r="B158" s="228"/>
      <c r="C158" s="229"/>
      <c r="D158" s="208" t="s">
        <v>135</v>
      </c>
      <c r="E158" s="230" t="s">
        <v>1</v>
      </c>
      <c r="F158" s="231" t="s">
        <v>149</v>
      </c>
      <c r="G158" s="229"/>
      <c r="H158" s="232">
        <v>2980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135</v>
      </c>
      <c r="AU158" s="238" t="s">
        <v>89</v>
      </c>
      <c r="AV158" s="15" t="s">
        <v>133</v>
      </c>
      <c r="AW158" s="15" t="s">
        <v>32</v>
      </c>
      <c r="AX158" s="15" t="s">
        <v>87</v>
      </c>
      <c r="AY158" s="238" t="s">
        <v>126</v>
      </c>
    </row>
    <row r="159" spans="1:65" s="2" customFormat="1" ht="21.75" customHeight="1">
      <c r="A159" s="35"/>
      <c r="B159" s="36"/>
      <c r="C159" s="193" t="s">
        <v>133</v>
      </c>
      <c r="D159" s="193" t="s">
        <v>129</v>
      </c>
      <c r="E159" s="194" t="s">
        <v>169</v>
      </c>
      <c r="F159" s="195" t="s">
        <v>170</v>
      </c>
      <c r="G159" s="196" t="s">
        <v>171</v>
      </c>
      <c r="H159" s="197">
        <v>6322</v>
      </c>
      <c r="I159" s="198"/>
      <c r="J159" s="199">
        <f>ROUND(I159*H159,2)</f>
        <v>0</v>
      </c>
      <c r="K159" s="200"/>
      <c r="L159" s="38"/>
      <c r="M159" s="201" t="s">
        <v>1</v>
      </c>
      <c r="N159" s="202" t="s">
        <v>44</v>
      </c>
      <c r="O159" s="7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133</v>
      </c>
      <c r="AT159" s="205" t="s">
        <v>129</v>
      </c>
      <c r="AU159" s="205" t="s">
        <v>89</v>
      </c>
      <c r="AY159" s="17" t="s">
        <v>126</v>
      </c>
      <c r="BE159" s="109">
        <f>IF(N159="základní",J159,0)</f>
        <v>0</v>
      </c>
      <c r="BF159" s="109">
        <f>IF(N159="snížená",J159,0)</f>
        <v>0</v>
      </c>
      <c r="BG159" s="109">
        <f>IF(N159="zákl. přenesená",J159,0)</f>
        <v>0</v>
      </c>
      <c r="BH159" s="109">
        <f>IF(N159="sníž. přenesená",J159,0)</f>
        <v>0</v>
      </c>
      <c r="BI159" s="109">
        <f>IF(N159="nulová",J159,0)</f>
        <v>0</v>
      </c>
      <c r="BJ159" s="17" t="s">
        <v>87</v>
      </c>
      <c r="BK159" s="109">
        <f>ROUND(I159*H159,2)</f>
        <v>0</v>
      </c>
      <c r="BL159" s="17" t="s">
        <v>133</v>
      </c>
      <c r="BM159" s="205" t="s">
        <v>172</v>
      </c>
    </row>
    <row r="160" spans="1:65" s="13" customFormat="1">
      <c r="B160" s="206"/>
      <c r="C160" s="207"/>
      <c r="D160" s="208" t="s">
        <v>135</v>
      </c>
      <c r="E160" s="209" t="s">
        <v>1</v>
      </c>
      <c r="F160" s="210" t="s">
        <v>137</v>
      </c>
      <c r="G160" s="207"/>
      <c r="H160" s="209" t="s">
        <v>1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135</v>
      </c>
      <c r="AU160" s="216" t="s">
        <v>89</v>
      </c>
      <c r="AV160" s="13" t="s">
        <v>87</v>
      </c>
      <c r="AW160" s="13" t="s">
        <v>32</v>
      </c>
      <c r="AX160" s="13" t="s">
        <v>79</v>
      </c>
      <c r="AY160" s="216" t="s">
        <v>126</v>
      </c>
    </row>
    <row r="161" spans="1:65" s="13" customFormat="1">
      <c r="B161" s="206"/>
      <c r="C161" s="207"/>
      <c r="D161" s="208" t="s">
        <v>135</v>
      </c>
      <c r="E161" s="209" t="s">
        <v>1</v>
      </c>
      <c r="F161" s="210" t="s">
        <v>173</v>
      </c>
      <c r="G161" s="207"/>
      <c r="H161" s="209" t="s">
        <v>1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135</v>
      </c>
      <c r="AU161" s="216" t="s">
        <v>89</v>
      </c>
      <c r="AV161" s="13" t="s">
        <v>87</v>
      </c>
      <c r="AW161" s="13" t="s">
        <v>32</v>
      </c>
      <c r="AX161" s="13" t="s">
        <v>79</v>
      </c>
      <c r="AY161" s="216" t="s">
        <v>126</v>
      </c>
    </row>
    <row r="162" spans="1:65" s="13" customFormat="1">
      <c r="B162" s="206"/>
      <c r="C162" s="207"/>
      <c r="D162" s="208" t="s">
        <v>135</v>
      </c>
      <c r="E162" s="209" t="s">
        <v>1</v>
      </c>
      <c r="F162" s="210" t="s">
        <v>174</v>
      </c>
      <c r="G162" s="207"/>
      <c r="H162" s="209" t="s">
        <v>1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135</v>
      </c>
      <c r="AU162" s="216" t="s">
        <v>89</v>
      </c>
      <c r="AV162" s="13" t="s">
        <v>87</v>
      </c>
      <c r="AW162" s="13" t="s">
        <v>32</v>
      </c>
      <c r="AX162" s="13" t="s">
        <v>79</v>
      </c>
      <c r="AY162" s="216" t="s">
        <v>126</v>
      </c>
    </row>
    <row r="163" spans="1:65" s="13" customFormat="1">
      <c r="B163" s="206"/>
      <c r="C163" s="207"/>
      <c r="D163" s="208" t="s">
        <v>135</v>
      </c>
      <c r="E163" s="209" t="s">
        <v>1</v>
      </c>
      <c r="F163" s="210" t="s">
        <v>175</v>
      </c>
      <c r="G163" s="207"/>
      <c r="H163" s="209" t="s">
        <v>1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135</v>
      </c>
      <c r="AU163" s="216" t="s">
        <v>89</v>
      </c>
      <c r="AV163" s="13" t="s">
        <v>87</v>
      </c>
      <c r="AW163" s="13" t="s">
        <v>32</v>
      </c>
      <c r="AX163" s="13" t="s">
        <v>79</v>
      </c>
      <c r="AY163" s="216" t="s">
        <v>126</v>
      </c>
    </row>
    <row r="164" spans="1:65" s="13" customFormat="1">
      <c r="B164" s="206"/>
      <c r="C164" s="207"/>
      <c r="D164" s="208" t="s">
        <v>135</v>
      </c>
      <c r="E164" s="209" t="s">
        <v>1</v>
      </c>
      <c r="F164" s="210" t="s">
        <v>176</v>
      </c>
      <c r="G164" s="207"/>
      <c r="H164" s="209" t="s">
        <v>1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135</v>
      </c>
      <c r="AU164" s="216" t="s">
        <v>89</v>
      </c>
      <c r="AV164" s="13" t="s">
        <v>87</v>
      </c>
      <c r="AW164" s="13" t="s">
        <v>32</v>
      </c>
      <c r="AX164" s="13" t="s">
        <v>79</v>
      </c>
      <c r="AY164" s="216" t="s">
        <v>126</v>
      </c>
    </row>
    <row r="165" spans="1:65" s="14" customFormat="1">
      <c r="B165" s="217"/>
      <c r="C165" s="218"/>
      <c r="D165" s="208" t="s">
        <v>135</v>
      </c>
      <c r="E165" s="219" t="s">
        <v>1</v>
      </c>
      <c r="F165" s="220" t="s">
        <v>177</v>
      </c>
      <c r="G165" s="218"/>
      <c r="H165" s="221">
        <v>6322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135</v>
      </c>
      <c r="AU165" s="227" t="s">
        <v>89</v>
      </c>
      <c r="AV165" s="14" t="s">
        <v>89</v>
      </c>
      <c r="AW165" s="14" t="s">
        <v>32</v>
      </c>
      <c r="AX165" s="14" t="s">
        <v>79</v>
      </c>
      <c r="AY165" s="227" t="s">
        <v>126</v>
      </c>
    </row>
    <row r="166" spans="1:65" s="15" customFormat="1">
      <c r="B166" s="228"/>
      <c r="C166" s="229"/>
      <c r="D166" s="208" t="s">
        <v>135</v>
      </c>
      <c r="E166" s="230" t="s">
        <v>1</v>
      </c>
      <c r="F166" s="231" t="s">
        <v>149</v>
      </c>
      <c r="G166" s="229"/>
      <c r="H166" s="232">
        <v>6322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135</v>
      </c>
      <c r="AU166" s="238" t="s">
        <v>89</v>
      </c>
      <c r="AV166" s="15" t="s">
        <v>133</v>
      </c>
      <c r="AW166" s="15" t="s">
        <v>32</v>
      </c>
      <c r="AX166" s="15" t="s">
        <v>87</v>
      </c>
      <c r="AY166" s="238" t="s">
        <v>126</v>
      </c>
    </row>
    <row r="167" spans="1:65" s="2" customFormat="1" ht="21.75" customHeight="1">
      <c r="A167" s="35"/>
      <c r="B167" s="36"/>
      <c r="C167" s="193" t="s">
        <v>178</v>
      </c>
      <c r="D167" s="193" t="s">
        <v>129</v>
      </c>
      <c r="E167" s="194" t="s">
        <v>179</v>
      </c>
      <c r="F167" s="195" t="s">
        <v>180</v>
      </c>
      <c r="G167" s="196" t="s">
        <v>171</v>
      </c>
      <c r="H167" s="197">
        <v>15652</v>
      </c>
      <c r="I167" s="198"/>
      <c r="J167" s="199">
        <f>ROUND(I167*H167,2)</f>
        <v>0</v>
      </c>
      <c r="K167" s="200"/>
      <c r="L167" s="38"/>
      <c r="M167" s="201" t="s">
        <v>1</v>
      </c>
      <c r="N167" s="202" t="s">
        <v>44</v>
      </c>
      <c r="O167" s="7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133</v>
      </c>
      <c r="AT167" s="205" t="s">
        <v>129</v>
      </c>
      <c r="AU167" s="205" t="s">
        <v>89</v>
      </c>
      <c r="AY167" s="17" t="s">
        <v>126</v>
      </c>
      <c r="BE167" s="109">
        <f>IF(N167="základní",J167,0)</f>
        <v>0</v>
      </c>
      <c r="BF167" s="109">
        <f>IF(N167="snížená",J167,0)</f>
        <v>0</v>
      </c>
      <c r="BG167" s="109">
        <f>IF(N167="zákl. přenesená",J167,0)</f>
        <v>0</v>
      </c>
      <c r="BH167" s="109">
        <f>IF(N167="sníž. přenesená",J167,0)</f>
        <v>0</v>
      </c>
      <c r="BI167" s="109">
        <f>IF(N167="nulová",J167,0)</f>
        <v>0</v>
      </c>
      <c r="BJ167" s="17" t="s">
        <v>87</v>
      </c>
      <c r="BK167" s="109">
        <f>ROUND(I167*H167,2)</f>
        <v>0</v>
      </c>
      <c r="BL167" s="17" t="s">
        <v>133</v>
      </c>
      <c r="BM167" s="205" t="s">
        <v>181</v>
      </c>
    </row>
    <row r="168" spans="1:65" s="13" customFormat="1">
      <c r="B168" s="206"/>
      <c r="C168" s="207"/>
      <c r="D168" s="208" t="s">
        <v>135</v>
      </c>
      <c r="E168" s="209" t="s">
        <v>1</v>
      </c>
      <c r="F168" s="210" t="s">
        <v>182</v>
      </c>
      <c r="G168" s="207"/>
      <c r="H168" s="209" t="s">
        <v>1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135</v>
      </c>
      <c r="AU168" s="216" t="s">
        <v>89</v>
      </c>
      <c r="AV168" s="13" t="s">
        <v>87</v>
      </c>
      <c r="AW168" s="13" t="s">
        <v>32</v>
      </c>
      <c r="AX168" s="13" t="s">
        <v>79</v>
      </c>
      <c r="AY168" s="216" t="s">
        <v>126</v>
      </c>
    </row>
    <row r="169" spans="1:65" s="13" customFormat="1">
      <c r="B169" s="206"/>
      <c r="C169" s="207"/>
      <c r="D169" s="208" t="s">
        <v>135</v>
      </c>
      <c r="E169" s="209" t="s">
        <v>1</v>
      </c>
      <c r="F169" s="210" t="s">
        <v>137</v>
      </c>
      <c r="G169" s="207"/>
      <c r="H169" s="209" t="s">
        <v>1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135</v>
      </c>
      <c r="AU169" s="216" t="s">
        <v>89</v>
      </c>
      <c r="AV169" s="13" t="s">
        <v>87</v>
      </c>
      <c r="AW169" s="13" t="s">
        <v>32</v>
      </c>
      <c r="AX169" s="13" t="s">
        <v>79</v>
      </c>
      <c r="AY169" s="216" t="s">
        <v>126</v>
      </c>
    </row>
    <row r="170" spans="1:65" s="13" customFormat="1">
      <c r="B170" s="206"/>
      <c r="C170" s="207"/>
      <c r="D170" s="208" t="s">
        <v>135</v>
      </c>
      <c r="E170" s="209" t="s">
        <v>1</v>
      </c>
      <c r="F170" s="210" t="s">
        <v>183</v>
      </c>
      <c r="G170" s="207"/>
      <c r="H170" s="209" t="s">
        <v>1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135</v>
      </c>
      <c r="AU170" s="216" t="s">
        <v>89</v>
      </c>
      <c r="AV170" s="13" t="s">
        <v>87</v>
      </c>
      <c r="AW170" s="13" t="s">
        <v>32</v>
      </c>
      <c r="AX170" s="13" t="s">
        <v>79</v>
      </c>
      <c r="AY170" s="216" t="s">
        <v>126</v>
      </c>
    </row>
    <row r="171" spans="1:65" s="13" customFormat="1">
      <c r="B171" s="206"/>
      <c r="C171" s="207"/>
      <c r="D171" s="208" t="s">
        <v>135</v>
      </c>
      <c r="E171" s="209" t="s">
        <v>1</v>
      </c>
      <c r="F171" s="210" t="s">
        <v>184</v>
      </c>
      <c r="G171" s="207"/>
      <c r="H171" s="209" t="s">
        <v>1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135</v>
      </c>
      <c r="AU171" s="216" t="s">
        <v>89</v>
      </c>
      <c r="AV171" s="13" t="s">
        <v>87</v>
      </c>
      <c r="AW171" s="13" t="s">
        <v>32</v>
      </c>
      <c r="AX171" s="13" t="s">
        <v>79</v>
      </c>
      <c r="AY171" s="216" t="s">
        <v>126</v>
      </c>
    </row>
    <row r="172" spans="1:65" s="13" customFormat="1">
      <c r="B172" s="206"/>
      <c r="C172" s="207"/>
      <c r="D172" s="208" t="s">
        <v>135</v>
      </c>
      <c r="E172" s="209" t="s">
        <v>1</v>
      </c>
      <c r="F172" s="210" t="s">
        <v>185</v>
      </c>
      <c r="G172" s="207"/>
      <c r="H172" s="209" t="s">
        <v>1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135</v>
      </c>
      <c r="AU172" s="216" t="s">
        <v>89</v>
      </c>
      <c r="AV172" s="13" t="s">
        <v>87</v>
      </c>
      <c r="AW172" s="13" t="s">
        <v>32</v>
      </c>
      <c r="AX172" s="13" t="s">
        <v>79</v>
      </c>
      <c r="AY172" s="216" t="s">
        <v>126</v>
      </c>
    </row>
    <row r="173" spans="1:65" s="13" customFormat="1">
      <c r="B173" s="206"/>
      <c r="C173" s="207"/>
      <c r="D173" s="208" t="s">
        <v>135</v>
      </c>
      <c r="E173" s="209" t="s">
        <v>1</v>
      </c>
      <c r="F173" s="210" t="s">
        <v>186</v>
      </c>
      <c r="G173" s="207"/>
      <c r="H173" s="209" t="s">
        <v>1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135</v>
      </c>
      <c r="AU173" s="216" t="s">
        <v>89</v>
      </c>
      <c r="AV173" s="13" t="s">
        <v>87</v>
      </c>
      <c r="AW173" s="13" t="s">
        <v>32</v>
      </c>
      <c r="AX173" s="13" t="s">
        <v>79</v>
      </c>
      <c r="AY173" s="216" t="s">
        <v>126</v>
      </c>
    </row>
    <row r="174" spans="1:65" s="13" customFormat="1">
      <c r="B174" s="206"/>
      <c r="C174" s="207"/>
      <c r="D174" s="208" t="s">
        <v>135</v>
      </c>
      <c r="E174" s="209" t="s">
        <v>1</v>
      </c>
      <c r="F174" s="210" t="s">
        <v>187</v>
      </c>
      <c r="G174" s="207"/>
      <c r="H174" s="209" t="s">
        <v>1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135</v>
      </c>
      <c r="AU174" s="216" t="s">
        <v>89</v>
      </c>
      <c r="AV174" s="13" t="s">
        <v>87</v>
      </c>
      <c r="AW174" s="13" t="s">
        <v>32</v>
      </c>
      <c r="AX174" s="13" t="s">
        <v>79</v>
      </c>
      <c r="AY174" s="216" t="s">
        <v>126</v>
      </c>
    </row>
    <row r="175" spans="1:65" s="13" customFormat="1">
      <c r="B175" s="206"/>
      <c r="C175" s="207"/>
      <c r="D175" s="208" t="s">
        <v>135</v>
      </c>
      <c r="E175" s="209" t="s">
        <v>1</v>
      </c>
      <c r="F175" s="210" t="s">
        <v>188</v>
      </c>
      <c r="G175" s="207"/>
      <c r="H175" s="209" t="s">
        <v>1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135</v>
      </c>
      <c r="AU175" s="216" t="s">
        <v>89</v>
      </c>
      <c r="AV175" s="13" t="s">
        <v>87</v>
      </c>
      <c r="AW175" s="13" t="s">
        <v>32</v>
      </c>
      <c r="AX175" s="13" t="s">
        <v>79</v>
      </c>
      <c r="AY175" s="216" t="s">
        <v>126</v>
      </c>
    </row>
    <row r="176" spans="1:65" s="13" customFormat="1" ht="22.5">
      <c r="B176" s="206"/>
      <c r="C176" s="207"/>
      <c r="D176" s="208" t="s">
        <v>135</v>
      </c>
      <c r="E176" s="209" t="s">
        <v>1</v>
      </c>
      <c r="F176" s="210" t="s">
        <v>189</v>
      </c>
      <c r="G176" s="207"/>
      <c r="H176" s="209" t="s">
        <v>1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135</v>
      </c>
      <c r="AU176" s="216" t="s">
        <v>89</v>
      </c>
      <c r="AV176" s="13" t="s">
        <v>87</v>
      </c>
      <c r="AW176" s="13" t="s">
        <v>32</v>
      </c>
      <c r="AX176" s="13" t="s">
        <v>79</v>
      </c>
      <c r="AY176" s="216" t="s">
        <v>126</v>
      </c>
    </row>
    <row r="177" spans="1:65" s="13" customFormat="1">
      <c r="B177" s="206"/>
      <c r="C177" s="207"/>
      <c r="D177" s="208" t="s">
        <v>135</v>
      </c>
      <c r="E177" s="209" t="s">
        <v>1</v>
      </c>
      <c r="F177" s="210" t="s">
        <v>190</v>
      </c>
      <c r="G177" s="207"/>
      <c r="H177" s="209" t="s">
        <v>1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135</v>
      </c>
      <c r="AU177" s="216" t="s">
        <v>89</v>
      </c>
      <c r="AV177" s="13" t="s">
        <v>87</v>
      </c>
      <c r="AW177" s="13" t="s">
        <v>32</v>
      </c>
      <c r="AX177" s="13" t="s">
        <v>79</v>
      </c>
      <c r="AY177" s="216" t="s">
        <v>126</v>
      </c>
    </row>
    <row r="178" spans="1:65" s="14" customFormat="1">
      <c r="B178" s="217"/>
      <c r="C178" s="218"/>
      <c r="D178" s="208" t="s">
        <v>135</v>
      </c>
      <c r="E178" s="219" t="s">
        <v>1</v>
      </c>
      <c r="F178" s="220" t="s">
        <v>191</v>
      </c>
      <c r="G178" s="218"/>
      <c r="H178" s="221">
        <v>15652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135</v>
      </c>
      <c r="AU178" s="227" t="s">
        <v>89</v>
      </c>
      <c r="AV178" s="14" t="s">
        <v>89</v>
      </c>
      <c r="AW178" s="14" t="s">
        <v>32</v>
      </c>
      <c r="AX178" s="14" t="s">
        <v>79</v>
      </c>
      <c r="AY178" s="227" t="s">
        <v>126</v>
      </c>
    </row>
    <row r="179" spans="1:65" s="15" customFormat="1">
      <c r="B179" s="228"/>
      <c r="C179" s="229"/>
      <c r="D179" s="208" t="s">
        <v>135</v>
      </c>
      <c r="E179" s="230" t="s">
        <v>1</v>
      </c>
      <c r="F179" s="231" t="s">
        <v>149</v>
      </c>
      <c r="G179" s="229"/>
      <c r="H179" s="232">
        <v>15652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135</v>
      </c>
      <c r="AU179" s="238" t="s">
        <v>89</v>
      </c>
      <c r="AV179" s="15" t="s">
        <v>133</v>
      </c>
      <c r="AW179" s="15" t="s">
        <v>32</v>
      </c>
      <c r="AX179" s="15" t="s">
        <v>87</v>
      </c>
      <c r="AY179" s="238" t="s">
        <v>126</v>
      </c>
    </row>
    <row r="180" spans="1:65" s="12" customFormat="1" ht="22.9" customHeight="1">
      <c r="B180" s="177"/>
      <c r="C180" s="178"/>
      <c r="D180" s="179" t="s">
        <v>78</v>
      </c>
      <c r="E180" s="191" t="s">
        <v>192</v>
      </c>
      <c r="F180" s="191" t="s">
        <v>193</v>
      </c>
      <c r="G180" s="178"/>
      <c r="H180" s="178"/>
      <c r="I180" s="181"/>
      <c r="J180" s="192">
        <f>BK180</f>
        <v>0</v>
      </c>
      <c r="K180" s="178"/>
      <c r="L180" s="183"/>
      <c r="M180" s="184"/>
      <c r="N180" s="185"/>
      <c r="O180" s="185"/>
      <c r="P180" s="186">
        <f>SUM(P181:P237)</f>
        <v>0</v>
      </c>
      <c r="Q180" s="185"/>
      <c r="R180" s="186">
        <f>SUM(R181:R237)</f>
        <v>0</v>
      </c>
      <c r="S180" s="185"/>
      <c r="T180" s="187">
        <f>SUM(T181:T237)</f>
        <v>0</v>
      </c>
      <c r="AR180" s="188" t="s">
        <v>87</v>
      </c>
      <c r="AT180" s="189" t="s">
        <v>78</v>
      </c>
      <c r="AU180" s="189" t="s">
        <v>87</v>
      </c>
      <c r="AY180" s="188" t="s">
        <v>126</v>
      </c>
      <c r="BK180" s="190">
        <f>SUM(BK181:BK237)</f>
        <v>0</v>
      </c>
    </row>
    <row r="181" spans="1:65" s="2" customFormat="1" ht="21.75" customHeight="1">
      <c r="A181" s="35"/>
      <c r="B181" s="36"/>
      <c r="C181" s="193" t="s">
        <v>127</v>
      </c>
      <c r="D181" s="193" t="s">
        <v>129</v>
      </c>
      <c r="E181" s="194" t="s">
        <v>194</v>
      </c>
      <c r="F181" s="195" t="s">
        <v>195</v>
      </c>
      <c r="G181" s="196" t="s">
        <v>132</v>
      </c>
      <c r="H181" s="197">
        <v>271</v>
      </c>
      <c r="I181" s="198"/>
      <c r="J181" s="199">
        <f>ROUND(I181*H181,2)</f>
        <v>0</v>
      </c>
      <c r="K181" s="200"/>
      <c r="L181" s="38"/>
      <c r="M181" s="201" t="s">
        <v>1</v>
      </c>
      <c r="N181" s="202" t="s">
        <v>44</v>
      </c>
      <c r="O181" s="7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133</v>
      </c>
      <c r="AT181" s="205" t="s">
        <v>129</v>
      </c>
      <c r="AU181" s="205" t="s">
        <v>89</v>
      </c>
      <c r="AY181" s="17" t="s">
        <v>126</v>
      </c>
      <c r="BE181" s="109">
        <f>IF(N181="základní",J181,0)</f>
        <v>0</v>
      </c>
      <c r="BF181" s="109">
        <f>IF(N181="snížená",J181,0)</f>
        <v>0</v>
      </c>
      <c r="BG181" s="109">
        <f>IF(N181="zákl. přenesená",J181,0)</f>
        <v>0</v>
      </c>
      <c r="BH181" s="109">
        <f>IF(N181="sníž. přenesená",J181,0)</f>
        <v>0</v>
      </c>
      <c r="BI181" s="109">
        <f>IF(N181="nulová",J181,0)</f>
        <v>0</v>
      </c>
      <c r="BJ181" s="17" t="s">
        <v>87</v>
      </c>
      <c r="BK181" s="109">
        <f>ROUND(I181*H181,2)</f>
        <v>0</v>
      </c>
      <c r="BL181" s="17" t="s">
        <v>133</v>
      </c>
      <c r="BM181" s="205" t="s">
        <v>196</v>
      </c>
    </row>
    <row r="182" spans="1:65" s="13" customFormat="1">
      <c r="B182" s="206"/>
      <c r="C182" s="207"/>
      <c r="D182" s="208" t="s">
        <v>135</v>
      </c>
      <c r="E182" s="209" t="s">
        <v>1</v>
      </c>
      <c r="F182" s="210" t="s">
        <v>136</v>
      </c>
      <c r="G182" s="207"/>
      <c r="H182" s="209" t="s">
        <v>1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135</v>
      </c>
      <c r="AU182" s="216" t="s">
        <v>89</v>
      </c>
      <c r="AV182" s="13" t="s">
        <v>87</v>
      </c>
      <c r="AW182" s="13" t="s">
        <v>32</v>
      </c>
      <c r="AX182" s="13" t="s">
        <v>79</v>
      </c>
      <c r="AY182" s="216" t="s">
        <v>126</v>
      </c>
    </row>
    <row r="183" spans="1:65" s="13" customFormat="1">
      <c r="B183" s="206"/>
      <c r="C183" s="207"/>
      <c r="D183" s="208" t="s">
        <v>135</v>
      </c>
      <c r="E183" s="209" t="s">
        <v>1</v>
      </c>
      <c r="F183" s="210" t="s">
        <v>137</v>
      </c>
      <c r="G183" s="207"/>
      <c r="H183" s="209" t="s">
        <v>1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135</v>
      </c>
      <c r="AU183" s="216" t="s">
        <v>89</v>
      </c>
      <c r="AV183" s="13" t="s">
        <v>87</v>
      </c>
      <c r="AW183" s="13" t="s">
        <v>32</v>
      </c>
      <c r="AX183" s="13" t="s">
        <v>79</v>
      </c>
      <c r="AY183" s="216" t="s">
        <v>126</v>
      </c>
    </row>
    <row r="184" spans="1:65" s="13" customFormat="1">
      <c r="B184" s="206"/>
      <c r="C184" s="207"/>
      <c r="D184" s="208" t="s">
        <v>135</v>
      </c>
      <c r="E184" s="209" t="s">
        <v>1</v>
      </c>
      <c r="F184" s="210" t="s">
        <v>138</v>
      </c>
      <c r="G184" s="207"/>
      <c r="H184" s="209" t="s">
        <v>1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135</v>
      </c>
      <c r="AU184" s="216" t="s">
        <v>89</v>
      </c>
      <c r="AV184" s="13" t="s">
        <v>87</v>
      </c>
      <c r="AW184" s="13" t="s">
        <v>32</v>
      </c>
      <c r="AX184" s="13" t="s">
        <v>79</v>
      </c>
      <c r="AY184" s="216" t="s">
        <v>126</v>
      </c>
    </row>
    <row r="185" spans="1:65" s="13" customFormat="1">
      <c r="B185" s="206"/>
      <c r="C185" s="207"/>
      <c r="D185" s="208" t="s">
        <v>135</v>
      </c>
      <c r="E185" s="209" t="s">
        <v>1</v>
      </c>
      <c r="F185" s="210" t="s">
        <v>139</v>
      </c>
      <c r="G185" s="207"/>
      <c r="H185" s="209" t="s">
        <v>1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135</v>
      </c>
      <c r="AU185" s="216" t="s">
        <v>89</v>
      </c>
      <c r="AV185" s="13" t="s">
        <v>87</v>
      </c>
      <c r="AW185" s="13" t="s">
        <v>32</v>
      </c>
      <c r="AX185" s="13" t="s">
        <v>79</v>
      </c>
      <c r="AY185" s="216" t="s">
        <v>126</v>
      </c>
    </row>
    <row r="186" spans="1:65" s="13" customFormat="1">
      <c r="B186" s="206"/>
      <c r="C186" s="207"/>
      <c r="D186" s="208" t="s">
        <v>135</v>
      </c>
      <c r="E186" s="209" t="s">
        <v>1</v>
      </c>
      <c r="F186" s="210" t="s">
        <v>140</v>
      </c>
      <c r="G186" s="207"/>
      <c r="H186" s="209" t="s">
        <v>1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135</v>
      </c>
      <c r="AU186" s="216" t="s">
        <v>89</v>
      </c>
      <c r="AV186" s="13" t="s">
        <v>87</v>
      </c>
      <c r="AW186" s="13" t="s">
        <v>32</v>
      </c>
      <c r="AX186" s="13" t="s">
        <v>79</v>
      </c>
      <c r="AY186" s="216" t="s">
        <v>126</v>
      </c>
    </row>
    <row r="187" spans="1:65" s="13" customFormat="1">
      <c r="B187" s="206"/>
      <c r="C187" s="207"/>
      <c r="D187" s="208" t="s">
        <v>135</v>
      </c>
      <c r="E187" s="209" t="s">
        <v>1</v>
      </c>
      <c r="F187" s="210" t="s">
        <v>141</v>
      </c>
      <c r="G187" s="207"/>
      <c r="H187" s="209" t="s">
        <v>1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135</v>
      </c>
      <c r="AU187" s="216" t="s">
        <v>89</v>
      </c>
      <c r="AV187" s="13" t="s">
        <v>87</v>
      </c>
      <c r="AW187" s="13" t="s">
        <v>32</v>
      </c>
      <c r="AX187" s="13" t="s">
        <v>79</v>
      </c>
      <c r="AY187" s="216" t="s">
        <v>126</v>
      </c>
    </row>
    <row r="188" spans="1:65" s="13" customFormat="1">
      <c r="B188" s="206"/>
      <c r="C188" s="207"/>
      <c r="D188" s="208" t="s">
        <v>135</v>
      </c>
      <c r="E188" s="209" t="s">
        <v>1</v>
      </c>
      <c r="F188" s="210" t="s">
        <v>142</v>
      </c>
      <c r="G188" s="207"/>
      <c r="H188" s="209" t="s">
        <v>1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135</v>
      </c>
      <c r="AU188" s="216" t="s">
        <v>89</v>
      </c>
      <c r="AV188" s="13" t="s">
        <v>87</v>
      </c>
      <c r="AW188" s="13" t="s">
        <v>32</v>
      </c>
      <c r="AX188" s="13" t="s">
        <v>79</v>
      </c>
      <c r="AY188" s="216" t="s">
        <v>126</v>
      </c>
    </row>
    <row r="189" spans="1:65" s="13" customFormat="1">
      <c r="B189" s="206"/>
      <c r="C189" s="207"/>
      <c r="D189" s="208" t="s">
        <v>135</v>
      </c>
      <c r="E189" s="209" t="s">
        <v>1</v>
      </c>
      <c r="F189" s="210" t="s">
        <v>143</v>
      </c>
      <c r="G189" s="207"/>
      <c r="H189" s="209" t="s">
        <v>1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135</v>
      </c>
      <c r="AU189" s="216" t="s">
        <v>89</v>
      </c>
      <c r="AV189" s="13" t="s">
        <v>87</v>
      </c>
      <c r="AW189" s="13" t="s">
        <v>32</v>
      </c>
      <c r="AX189" s="13" t="s">
        <v>79</v>
      </c>
      <c r="AY189" s="216" t="s">
        <v>126</v>
      </c>
    </row>
    <row r="190" spans="1:65" s="13" customFormat="1">
      <c r="B190" s="206"/>
      <c r="C190" s="207"/>
      <c r="D190" s="208" t="s">
        <v>135</v>
      </c>
      <c r="E190" s="209" t="s">
        <v>1</v>
      </c>
      <c r="F190" s="210" t="s">
        <v>144</v>
      </c>
      <c r="G190" s="207"/>
      <c r="H190" s="209" t="s">
        <v>1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135</v>
      </c>
      <c r="AU190" s="216" t="s">
        <v>89</v>
      </c>
      <c r="AV190" s="13" t="s">
        <v>87</v>
      </c>
      <c r="AW190" s="13" t="s">
        <v>32</v>
      </c>
      <c r="AX190" s="13" t="s">
        <v>79</v>
      </c>
      <c r="AY190" s="216" t="s">
        <v>126</v>
      </c>
    </row>
    <row r="191" spans="1:65" s="13" customFormat="1">
      <c r="B191" s="206"/>
      <c r="C191" s="207"/>
      <c r="D191" s="208" t="s">
        <v>135</v>
      </c>
      <c r="E191" s="209" t="s">
        <v>1</v>
      </c>
      <c r="F191" s="210" t="s">
        <v>145</v>
      </c>
      <c r="G191" s="207"/>
      <c r="H191" s="209" t="s">
        <v>1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135</v>
      </c>
      <c r="AU191" s="216" t="s">
        <v>89</v>
      </c>
      <c r="AV191" s="13" t="s">
        <v>87</v>
      </c>
      <c r="AW191" s="13" t="s">
        <v>32</v>
      </c>
      <c r="AX191" s="13" t="s">
        <v>79</v>
      </c>
      <c r="AY191" s="216" t="s">
        <v>126</v>
      </c>
    </row>
    <row r="192" spans="1:65" s="13" customFormat="1">
      <c r="B192" s="206"/>
      <c r="C192" s="207"/>
      <c r="D192" s="208" t="s">
        <v>135</v>
      </c>
      <c r="E192" s="209" t="s">
        <v>1</v>
      </c>
      <c r="F192" s="210" t="s">
        <v>146</v>
      </c>
      <c r="G192" s="207"/>
      <c r="H192" s="209" t="s">
        <v>1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135</v>
      </c>
      <c r="AU192" s="216" t="s">
        <v>89</v>
      </c>
      <c r="AV192" s="13" t="s">
        <v>87</v>
      </c>
      <c r="AW192" s="13" t="s">
        <v>32</v>
      </c>
      <c r="AX192" s="13" t="s">
        <v>79</v>
      </c>
      <c r="AY192" s="216" t="s">
        <v>126</v>
      </c>
    </row>
    <row r="193" spans="1:65" s="14" customFormat="1">
      <c r="B193" s="217"/>
      <c r="C193" s="218"/>
      <c r="D193" s="208" t="s">
        <v>135</v>
      </c>
      <c r="E193" s="219" t="s">
        <v>1</v>
      </c>
      <c r="F193" s="220" t="s">
        <v>147</v>
      </c>
      <c r="G193" s="218"/>
      <c r="H193" s="221">
        <v>230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135</v>
      </c>
      <c r="AU193" s="227" t="s">
        <v>89</v>
      </c>
      <c r="AV193" s="14" t="s">
        <v>89</v>
      </c>
      <c r="AW193" s="14" t="s">
        <v>32</v>
      </c>
      <c r="AX193" s="14" t="s">
        <v>79</v>
      </c>
      <c r="AY193" s="227" t="s">
        <v>126</v>
      </c>
    </row>
    <row r="194" spans="1:65" s="14" customFormat="1">
      <c r="B194" s="217"/>
      <c r="C194" s="218"/>
      <c r="D194" s="208" t="s">
        <v>135</v>
      </c>
      <c r="E194" s="219" t="s">
        <v>1</v>
      </c>
      <c r="F194" s="220" t="s">
        <v>148</v>
      </c>
      <c r="G194" s="218"/>
      <c r="H194" s="221">
        <v>41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135</v>
      </c>
      <c r="AU194" s="227" t="s">
        <v>89</v>
      </c>
      <c r="AV194" s="14" t="s">
        <v>89</v>
      </c>
      <c r="AW194" s="14" t="s">
        <v>32</v>
      </c>
      <c r="AX194" s="14" t="s">
        <v>79</v>
      </c>
      <c r="AY194" s="227" t="s">
        <v>126</v>
      </c>
    </row>
    <row r="195" spans="1:65" s="15" customFormat="1">
      <c r="B195" s="228"/>
      <c r="C195" s="229"/>
      <c r="D195" s="208" t="s">
        <v>135</v>
      </c>
      <c r="E195" s="230" t="s">
        <v>1</v>
      </c>
      <c r="F195" s="231" t="s">
        <v>149</v>
      </c>
      <c r="G195" s="229"/>
      <c r="H195" s="232">
        <v>271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135</v>
      </c>
      <c r="AU195" s="238" t="s">
        <v>89</v>
      </c>
      <c r="AV195" s="15" t="s">
        <v>133</v>
      </c>
      <c r="AW195" s="15" t="s">
        <v>32</v>
      </c>
      <c r="AX195" s="15" t="s">
        <v>87</v>
      </c>
      <c r="AY195" s="238" t="s">
        <v>126</v>
      </c>
    </row>
    <row r="196" spans="1:65" s="2" customFormat="1" ht="21.75" customHeight="1">
      <c r="A196" s="35"/>
      <c r="B196" s="36"/>
      <c r="C196" s="193" t="s">
        <v>197</v>
      </c>
      <c r="D196" s="193" t="s">
        <v>129</v>
      </c>
      <c r="E196" s="194" t="s">
        <v>198</v>
      </c>
      <c r="F196" s="195" t="s">
        <v>199</v>
      </c>
      <c r="G196" s="196" t="s">
        <v>152</v>
      </c>
      <c r="H196" s="197">
        <v>2100</v>
      </c>
      <c r="I196" s="198"/>
      <c r="J196" s="199">
        <f>ROUND(I196*H196,2)</f>
        <v>0</v>
      </c>
      <c r="K196" s="200"/>
      <c r="L196" s="38"/>
      <c r="M196" s="201" t="s">
        <v>1</v>
      </c>
      <c r="N196" s="202" t="s">
        <v>44</v>
      </c>
      <c r="O196" s="7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133</v>
      </c>
      <c r="AT196" s="205" t="s">
        <v>129</v>
      </c>
      <c r="AU196" s="205" t="s">
        <v>89</v>
      </c>
      <c r="AY196" s="17" t="s">
        <v>126</v>
      </c>
      <c r="BE196" s="109">
        <f>IF(N196="základní",J196,0)</f>
        <v>0</v>
      </c>
      <c r="BF196" s="109">
        <f>IF(N196="snížená",J196,0)</f>
        <v>0</v>
      </c>
      <c r="BG196" s="109">
        <f>IF(N196="zákl. přenesená",J196,0)</f>
        <v>0</v>
      </c>
      <c r="BH196" s="109">
        <f>IF(N196="sníž. přenesená",J196,0)</f>
        <v>0</v>
      </c>
      <c r="BI196" s="109">
        <f>IF(N196="nulová",J196,0)</f>
        <v>0</v>
      </c>
      <c r="BJ196" s="17" t="s">
        <v>87</v>
      </c>
      <c r="BK196" s="109">
        <f>ROUND(I196*H196,2)</f>
        <v>0</v>
      </c>
      <c r="BL196" s="17" t="s">
        <v>133</v>
      </c>
      <c r="BM196" s="205" t="s">
        <v>200</v>
      </c>
    </row>
    <row r="197" spans="1:65" s="13" customFormat="1">
      <c r="B197" s="206"/>
      <c r="C197" s="207"/>
      <c r="D197" s="208" t="s">
        <v>135</v>
      </c>
      <c r="E197" s="209" t="s">
        <v>1</v>
      </c>
      <c r="F197" s="210" t="s">
        <v>136</v>
      </c>
      <c r="G197" s="207"/>
      <c r="H197" s="209" t="s">
        <v>1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135</v>
      </c>
      <c r="AU197" s="216" t="s">
        <v>89</v>
      </c>
      <c r="AV197" s="13" t="s">
        <v>87</v>
      </c>
      <c r="AW197" s="13" t="s">
        <v>32</v>
      </c>
      <c r="AX197" s="13" t="s">
        <v>79</v>
      </c>
      <c r="AY197" s="216" t="s">
        <v>126</v>
      </c>
    </row>
    <row r="198" spans="1:65" s="13" customFormat="1">
      <c r="B198" s="206"/>
      <c r="C198" s="207"/>
      <c r="D198" s="208" t="s">
        <v>135</v>
      </c>
      <c r="E198" s="209" t="s">
        <v>1</v>
      </c>
      <c r="F198" s="210" t="s">
        <v>137</v>
      </c>
      <c r="G198" s="207"/>
      <c r="H198" s="209" t="s">
        <v>1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135</v>
      </c>
      <c r="AU198" s="216" t="s">
        <v>89</v>
      </c>
      <c r="AV198" s="13" t="s">
        <v>87</v>
      </c>
      <c r="AW198" s="13" t="s">
        <v>32</v>
      </c>
      <c r="AX198" s="13" t="s">
        <v>79</v>
      </c>
      <c r="AY198" s="216" t="s">
        <v>126</v>
      </c>
    </row>
    <row r="199" spans="1:65" s="13" customFormat="1">
      <c r="B199" s="206"/>
      <c r="C199" s="207"/>
      <c r="D199" s="208" t="s">
        <v>135</v>
      </c>
      <c r="E199" s="209" t="s">
        <v>1</v>
      </c>
      <c r="F199" s="210" t="s">
        <v>154</v>
      </c>
      <c r="G199" s="207"/>
      <c r="H199" s="209" t="s">
        <v>1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135</v>
      </c>
      <c r="AU199" s="216" t="s">
        <v>89</v>
      </c>
      <c r="AV199" s="13" t="s">
        <v>87</v>
      </c>
      <c r="AW199" s="13" t="s">
        <v>32</v>
      </c>
      <c r="AX199" s="13" t="s">
        <v>79</v>
      </c>
      <c r="AY199" s="216" t="s">
        <v>126</v>
      </c>
    </row>
    <row r="200" spans="1:65" s="13" customFormat="1">
      <c r="B200" s="206"/>
      <c r="C200" s="207"/>
      <c r="D200" s="208" t="s">
        <v>135</v>
      </c>
      <c r="E200" s="209" t="s">
        <v>1</v>
      </c>
      <c r="F200" s="210" t="s">
        <v>155</v>
      </c>
      <c r="G200" s="207"/>
      <c r="H200" s="209" t="s">
        <v>1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135</v>
      </c>
      <c r="AU200" s="216" t="s">
        <v>89</v>
      </c>
      <c r="AV200" s="13" t="s">
        <v>87</v>
      </c>
      <c r="AW200" s="13" t="s">
        <v>32</v>
      </c>
      <c r="AX200" s="13" t="s">
        <v>79</v>
      </c>
      <c r="AY200" s="216" t="s">
        <v>126</v>
      </c>
    </row>
    <row r="201" spans="1:65" s="13" customFormat="1">
      <c r="B201" s="206"/>
      <c r="C201" s="207"/>
      <c r="D201" s="208" t="s">
        <v>135</v>
      </c>
      <c r="E201" s="209" t="s">
        <v>1</v>
      </c>
      <c r="F201" s="210" t="s">
        <v>156</v>
      </c>
      <c r="G201" s="207"/>
      <c r="H201" s="209" t="s">
        <v>1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135</v>
      </c>
      <c r="AU201" s="216" t="s">
        <v>89</v>
      </c>
      <c r="AV201" s="13" t="s">
        <v>87</v>
      </c>
      <c r="AW201" s="13" t="s">
        <v>32</v>
      </c>
      <c r="AX201" s="13" t="s">
        <v>79</v>
      </c>
      <c r="AY201" s="216" t="s">
        <v>126</v>
      </c>
    </row>
    <row r="202" spans="1:65" s="13" customFormat="1">
      <c r="B202" s="206"/>
      <c r="C202" s="207"/>
      <c r="D202" s="208" t="s">
        <v>135</v>
      </c>
      <c r="E202" s="209" t="s">
        <v>1</v>
      </c>
      <c r="F202" s="210" t="s">
        <v>157</v>
      </c>
      <c r="G202" s="207"/>
      <c r="H202" s="209" t="s">
        <v>1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135</v>
      </c>
      <c r="AU202" s="216" t="s">
        <v>89</v>
      </c>
      <c r="AV202" s="13" t="s">
        <v>87</v>
      </c>
      <c r="AW202" s="13" t="s">
        <v>32</v>
      </c>
      <c r="AX202" s="13" t="s">
        <v>79</v>
      </c>
      <c r="AY202" s="216" t="s">
        <v>126</v>
      </c>
    </row>
    <row r="203" spans="1:65" s="13" customFormat="1">
      <c r="B203" s="206"/>
      <c r="C203" s="207"/>
      <c r="D203" s="208" t="s">
        <v>135</v>
      </c>
      <c r="E203" s="209" t="s">
        <v>1</v>
      </c>
      <c r="F203" s="210" t="s">
        <v>158</v>
      </c>
      <c r="G203" s="207"/>
      <c r="H203" s="209" t="s">
        <v>1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135</v>
      </c>
      <c r="AU203" s="216" t="s">
        <v>89</v>
      </c>
      <c r="AV203" s="13" t="s">
        <v>87</v>
      </c>
      <c r="AW203" s="13" t="s">
        <v>32</v>
      </c>
      <c r="AX203" s="13" t="s">
        <v>79</v>
      </c>
      <c r="AY203" s="216" t="s">
        <v>126</v>
      </c>
    </row>
    <row r="204" spans="1:65" s="13" customFormat="1">
      <c r="B204" s="206"/>
      <c r="C204" s="207"/>
      <c r="D204" s="208" t="s">
        <v>135</v>
      </c>
      <c r="E204" s="209" t="s">
        <v>1</v>
      </c>
      <c r="F204" s="210" t="s">
        <v>159</v>
      </c>
      <c r="G204" s="207"/>
      <c r="H204" s="209" t="s">
        <v>1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135</v>
      </c>
      <c r="AU204" s="216" t="s">
        <v>89</v>
      </c>
      <c r="AV204" s="13" t="s">
        <v>87</v>
      </c>
      <c r="AW204" s="13" t="s">
        <v>32</v>
      </c>
      <c r="AX204" s="13" t="s">
        <v>79</v>
      </c>
      <c r="AY204" s="216" t="s">
        <v>126</v>
      </c>
    </row>
    <row r="205" spans="1:65" s="14" customFormat="1">
      <c r="B205" s="217"/>
      <c r="C205" s="218"/>
      <c r="D205" s="208" t="s">
        <v>135</v>
      </c>
      <c r="E205" s="219" t="s">
        <v>1</v>
      </c>
      <c r="F205" s="220" t="s">
        <v>160</v>
      </c>
      <c r="G205" s="218"/>
      <c r="H205" s="221">
        <v>2100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135</v>
      </c>
      <c r="AU205" s="227" t="s">
        <v>89</v>
      </c>
      <c r="AV205" s="14" t="s">
        <v>89</v>
      </c>
      <c r="AW205" s="14" t="s">
        <v>32</v>
      </c>
      <c r="AX205" s="14" t="s">
        <v>79</v>
      </c>
      <c r="AY205" s="227" t="s">
        <v>126</v>
      </c>
    </row>
    <row r="206" spans="1:65" s="15" customFormat="1">
      <c r="B206" s="228"/>
      <c r="C206" s="229"/>
      <c r="D206" s="208" t="s">
        <v>135</v>
      </c>
      <c r="E206" s="230" t="s">
        <v>1</v>
      </c>
      <c r="F206" s="231" t="s">
        <v>149</v>
      </c>
      <c r="G206" s="229"/>
      <c r="H206" s="232">
        <v>2100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135</v>
      </c>
      <c r="AU206" s="238" t="s">
        <v>89</v>
      </c>
      <c r="AV206" s="15" t="s">
        <v>133</v>
      </c>
      <c r="AW206" s="15" t="s">
        <v>32</v>
      </c>
      <c r="AX206" s="15" t="s">
        <v>87</v>
      </c>
      <c r="AY206" s="238" t="s">
        <v>126</v>
      </c>
    </row>
    <row r="207" spans="1:65" s="2" customFormat="1" ht="21.75" customHeight="1">
      <c r="A207" s="35"/>
      <c r="B207" s="36"/>
      <c r="C207" s="193" t="s">
        <v>201</v>
      </c>
      <c r="D207" s="193" t="s">
        <v>129</v>
      </c>
      <c r="E207" s="194" t="s">
        <v>202</v>
      </c>
      <c r="F207" s="195" t="s">
        <v>203</v>
      </c>
      <c r="G207" s="196" t="s">
        <v>152</v>
      </c>
      <c r="H207" s="197">
        <v>2980</v>
      </c>
      <c r="I207" s="198"/>
      <c r="J207" s="199">
        <f>ROUND(I207*H207,2)</f>
        <v>0</v>
      </c>
      <c r="K207" s="200"/>
      <c r="L207" s="38"/>
      <c r="M207" s="201" t="s">
        <v>1</v>
      </c>
      <c r="N207" s="202" t="s">
        <v>44</v>
      </c>
      <c r="O207" s="72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5" t="s">
        <v>133</v>
      </c>
      <c r="AT207" s="205" t="s">
        <v>129</v>
      </c>
      <c r="AU207" s="205" t="s">
        <v>89</v>
      </c>
      <c r="AY207" s="17" t="s">
        <v>126</v>
      </c>
      <c r="BE207" s="109">
        <f>IF(N207="základní",J207,0)</f>
        <v>0</v>
      </c>
      <c r="BF207" s="109">
        <f>IF(N207="snížená",J207,0)</f>
        <v>0</v>
      </c>
      <c r="BG207" s="109">
        <f>IF(N207="zákl. přenesená",J207,0)</f>
        <v>0</v>
      </c>
      <c r="BH207" s="109">
        <f>IF(N207="sníž. přenesená",J207,0)</f>
        <v>0</v>
      </c>
      <c r="BI207" s="109">
        <f>IF(N207="nulová",J207,0)</f>
        <v>0</v>
      </c>
      <c r="BJ207" s="17" t="s">
        <v>87</v>
      </c>
      <c r="BK207" s="109">
        <f>ROUND(I207*H207,2)</f>
        <v>0</v>
      </c>
      <c r="BL207" s="17" t="s">
        <v>133</v>
      </c>
      <c r="BM207" s="205" t="s">
        <v>204</v>
      </c>
    </row>
    <row r="208" spans="1:65" s="13" customFormat="1">
      <c r="B208" s="206"/>
      <c r="C208" s="207"/>
      <c r="D208" s="208" t="s">
        <v>135</v>
      </c>
      <c r="E208" s="209" t="s">
        <v>1</v>
      </c>
      <c r="F208" s="210" t="s">
        <v>137</v>
      </c>
      <c r="G208" s="207"/>
      <c r="H208" s="209" t="s">
        <v>1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135</v>
      </c>
      <c r="AU208" s="216" t="s">
        <v>89</v>
      </c>
      <c r="AV208" s="13" t="s">
        <v>87</v>
      </c>
      <c r="AW208" s="13" t="s">
        <v>32</v>
      </c>
      <c r="AX208" s="13" t="s">
        <v>79</v>
      </c>
      <c r="AY208" s="216" t="s">
        <v>126</v>
      </c>
    </row>
    <row r="209" spans="1:65" s="13" customFormat="1">
      <c r="B209" s="206"/>
      <c r="C209" s="207"/>
      <c r="D209" s="208" t="s">
        <v>135</v>
      </c>
      <c r="E209" s="209" t="s">
        <v>1</v>
      </c>
      <c r="F209" s="210" t="s">
        <v>155</v>
      </c>
      <c r="G209" s="207"/>
      <c r="H209" s="209" t="s">
        <v>1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135</v>
      </c>
      <c r="AU209" s="216" t="s">
        <v>89</v>
      </c>
      <c r="AV209" s="13" t="s">
        <v>87</v>
      </c>
      <c r="AW209" s="13" t="s">
        <v>32</v>
      </c>
      <c r="AX209" s="13" t="s">
        <v>79</v>
      </c>
      <c r="AY209" s="216" t="s">
        <v>126</v>
      </c>
    </row>
    <row r="210" spans="1:65" s="13" customFormat="1">
      <c r="B210" s="206"/>
      <c r="C210" s="207"/>
      <c r="D210" s="208" t="s">
        <v>135</v>
      </c>
      <c r="E210" s="209" t="s">
        <v>1</v>
      </c>
      <c r="F210" s="210" t="s">
        <v>165</v>
      </c>
      <c r="G210" s="207"/>
      <c r="H210" s="209" t="s">
        <v>1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135</v>
      </c>
      <c r="AU210" s="216" t="s">
        <v>89</v>
      </c>
      <c r="AV210" s="13" t="s">
        <v>87</v>
      </c>
      <c r="AW210" s="13" t="s">
        <v>32</v>
      </c>
      <c r="AX210" s="13" t="s">
        <v>79</v>
      </c>
      <c r="AY210" s="216" t="s">
        <v>126</v>
      </c>
    </row>
    <row r="211" spans="1:65" s="13" customFormat="1">
      <c r="B211" s="206"/>
      <c r="C211" s="207"/>
      <c r="D211" s="208" t="s">
        <v>135</v>
      </c>
      <c r="E211" s="209" t="s">
        <v>1</v>
      </c>
      <c r="F211" s="210" t="s">
        <v>157</v>
      </c>
      <c r="G211" s="207"/>
      <c r="H211" s="209" t="s">
        <v>1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135</v>
      </c>
      <c r="AU211" s="216" t="s">
        <v>89</v>
      </c>
      <c r="AV211" s="13" t="s">
        <v>87</v>
      </c>
      <c r="AW211" s="13" t="s">
        <v>32</v>
      </c>
      <c r="AX211" s="13" t="s">
        <v>79</v>
      </c>
      <c r="AY211" s="216" t="s">
        <v>126</v>
      </c>
    </row>
    <row r="212" spans="1:65" s="13" customFormat="1">
      <c r="B212" s="206"/>
      <c r="C212" s="207"/>
      <c r="D212" s="208" t="s">
        <v>135</v>
      </c>
      <c r="E212" s="209" t="s">
        <v>1</v>
      </c>
      <c r="F212" s="210" t="s">
        <v>158</v>
      </c>
      <c r="G212" s="207"/>
      <c r="H212" s="209" t="s">
        <v>1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135</v>
      </c>
      <c r="AU212" s="216" t="s">
        <v>89</v>
      </c>
      <c r="AV212" s="13" t="s">
        <v>87</v>
      </c>
      <c r="AW212" s="13" t="s">
        <v>32</v>
      </c>
      <c r="AX212" s="13" t="s">
        <v>79</v>
      </c>
      <c r="AY212" s="216" t="s">
        <v>126</v>
      </c>
    </row>
    <row r="213" spans="1:65" s="13" customFormat="1">
      <c r="B213" s="206"/>
      <c r="C213" s="207"/>
      <c r="D213" s="208" t="s">
        <v>135</v>
      </c>
      <c r="E213" s="209" t="s">
        <v>1</v>
      </c>
      <c r="F213" s="210" t="s">
        <v>166</v>
      </c>
      <c r="G213" s="207"/>
      <c r="H213" s="209" t="s">
        <v>1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135</v>
      </c>
      <c r="AU213" s="216" t="s">
        <v>89</v>
      </c>
      <c r="AV213" s="13" t="s">
        <v>87</v>
      </c>
      <c r="AW213" s="13" t="s">
        <v>32</v>
      </c>
      <c r="AX213" s="13" t="s">
        <v>79</v>
      </c>
      <c r="AY213" s="216" t="s">
        <v>126</v>
      </c>
    </row>
    <row r="214" spans="1:65" s="13" customFormat="1">
      <c r="B214" s="206"/>
      <c r="C214" s="207"/>
      <c r="D214" s="208" t="s">
        <v>135</v>
      </c>
      <c r="E214" s="209" t="s">
        <v>1</v>
      </c>
      <c r="F214" s="210" t="s">
        <v>167</v>
      </c>
      <c r="G214" s="207"/>
      <c r="H214" s="209" t="s">
        <v>1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135</v>
      </c>
      <c r="AU214" s="216" t="s">
        <v>89</v>
      </c>
      <c r="AV214" s="13" t="s">
        <v>87</v>
      </c>
      <c r="AW214" s="13" t="s">
        <v>32</v>
      </c>
      <c r="AX214" s="13" t="s">
        <v>79</v>
      </c>
      <c r="AY214" s="216" t="s">
        <v>126</v>
      </c>
    </row>
    <row r="215" spans="1:65" s="14" customFormat="1">
      <c r="B215" s="217"/>
      <c r="C215" s="218"/>
      <c r="D215" s="208" t="s">
        <v>135</v>
      </c>
      <c r="E215" s="219" t="s">
        <v>1</v>
      </c>
      <c r="F215" s="220" t="s">
        <v>168</v>
      </c>
      <c r="G215" s="218"/>
      <c r="H215" s="221">
        <v>2980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135</v>
      </c>
      <c r="AU215" s="227" t="s">
        <v>89</v>
      </c>
      <c r="AV215" s="14" t="s">
        <v>89</v>
      </c>
      <c r="AW215" s="14" t="s">
        <v>32</v>
      </c>
      <c r="AX215" s="14" t="s">
        <v>79</v>
      </c>
      <c r="AY215" s="227" t="s">
        <v>126</v>
      </c>
    </row>
    <row r="216" spans="1:65" s="15" customFormat="1">
      <c r="B216" s="228"/>
      <c r="C216" s="229"/>
      <c r="D216" s="208" t="s">
        <v>135</v>
      </c>
      <c r="E216" s="230" t="s">
        <v>1</v>
      </c>
      <c r="F216" s="231" t="s">
        <v>149</v>
      </c>
      <c r="G216" s="229"/>
      <c r="H216" s="232">
        <v>2980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135</v>
      </c>
      <c r="AU216" s="238" t="s">
        <v>89</v>
      </c>
      <c r="AV216" s="15" t="s">
        <v>133</v>
      </c>
      <c r="AW216" s="15" t="s">
        <v>32</v>
      </c>
      <c r="AX216" s="15" t="s">
        <v>87</v>
      </c>
      <c r="AY216" s="238" t="s">
        <v>126</v>
      </c>
    </row>
    <row r="217" spans="1:65" s="2" customFormat="1" ht="21.75" customHeight="1">
      <c r="A217" s="35"/>
      <c r="B217" s="36"/>
      <c r="C217" s="193" t="s">
        <v>205</v>
      </c>
      <c r="D217" s="193" t="s">
        <v>129</v>
      </c>
      <c r="E217" s="194" t="s">
        <v>206</v>
      </c>
      <c r="F217" s="195" t="s">
        <v>207</v>
      </c>
      <c r="G217" s="196" t="s">
        <v>171</v>
      </c>
      <c r="H217" s="197">
        <v>6322</v>
      </c>
      <c r="I217" s="198"/>
      <c r="J217" s="199">
        <f>ROUND(I217*H217,2)</f>
        <v>0</v>
      </c>
      <c r="K217" s="200"/>
      <c r="L217" s="38"/>
      <c r="M217" s="201" t="s">
        <v>1</v>
      </c>
      <c r="N217" s="202" t="s">
        <v>44</v>
      </c>
      <c r="O217" s="7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133</v>
      </c>
      <c r="AT217" s="205" t="s">
        <v>129</v>
      </c>
      <c r="AU217" s="205" t="s">
        <v>89</v>
      </c>
      <c r="AY217" s="17" t="s">
        <v>126</v>
      </c>
      <c r="BE217" s="109">
        <f>IF(N217="základní",J217,0)</f>
        <v>0</v>
      </c>
      <c r="BF217" s="109">
        <f>IF(N217="snížená",J217,0)</f>
        <v>0</v>
      </c>
      <c r="BG217" s="109">
        <f>IF(N217="zákl. přenesená",J217,0)</f>
        <v>0</v>
      </c>
      <c r="BH217" s="109">
        <f>IF(N217="sníž. přenesená",J217,0)</f>
        <v>0</v>
      </c>
      <c r="BI217" s="109">
        <f>IF(N217="nulová",J217,0)</f>
        <v>0</v>
      </c>
      <c r="BJ217" s="17" t="s">
        <v>87</v>
      </c>
      <c r="BK217" s="109">
        <f>ROUND(I217*H217,2)</f>
        <v>0</v>
      </c>
      <c r="BL217" s="17" t="s">
        <v>133</v>
      </c>
      <c r="BM217" s="205" t="s">
        <v>208</v>
      </c>
    </row>
    <row r="218" spans="1:65" s="13" customFormat="1">
      <c r="B218" s="206"/>
      <c r="C218" s="207"/>
      <c r="D218" s="208" t="s">
        <v>135</v>
      </c>
      <c r="E218" s="209" t="s">
        <v>1</v>
      </c>
      <c r="F218" s="210" t="s">
        <v>137</v>
      </c>
      <c r="G218" s="207"/>
      <c r="H218" s="209" t="s">
        <v>1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135</v>
      </c>
      <c r="AU218" s="216" t="s">
        <v>89</v>
      </c>
      <c r="AV218" s="13" t="s">
        <v>87</v>
      </c>
      <c r="AW218" s="13" t="s">
        <v>32</v>
      </c>
      <c r="AX218" s="13" t="s">
        <v>79</v>
      </c>
      <c r="AY218" s="216" t="s">
        <v>126</v>
      </c>
    </row>
    <row r="219" spans="1:65" s="13" customFormat="1">
      <c r="B219" s="206"/>
      <c r="C219" s="207"/>
      <c r="D219" s="208" t="s">
        <v>135</v>
      </c>
      <c r="E219" s="209" t="s">
        <v>1</v>
      </c>
      <c r="F219" s="210" t="s">
        <v>173</v>
      </c>
      <c r="G219" s="207"/>
      <c r="H219" s="209" t="s">
        <v>1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135</v>
      </c>
      <c r="AU219" s="216" t="s">
        <v>89</v>
      </c>
      <c r="AV219" s="13" t="s">
        <v>87</v>
      </c>
      <c r="AW219" s="13" t="s">
        <v>32</v>
      </c>
      <c r="AX219" s="13" t="s">
        <v>79</v>
      </c>
      <c r="AY219" s="216" t="s">
        <v>126</v>
      </c>
    </row>
    <row r="220" spans="1:65" s="13" customFormat="1">
      <c r="B220" s="206"/>
      <c r="C220" s="207"/>
      <c r="D220" s="208" t="s">
        <v>135</v>
      </c>
      <c r="E220" s="209" t="s">
        <v>1</v>
      </c>
      <c r="F220" s="210" t="s">
        <v>174</v>
      </c>
      <c r="G220" s="207"/>
      <c r="H220" s="209" t="s">
        <v>1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135</v>
      </c>
      <c r="AU220" s="216" t="s">
        <v>89</v>
      </c>
      <c r="AV220" s="13" t="s">
        <v>87</v>
      </c>
      <c r="AW220" s="13" t="s">
        <v>32</v>
      </c>
      <c r="AX220" s="13" t="s">
        <v>79</v>
      </c>
      <c r="AY220" s="216" t="s">
        <v>126</v>
      </c>
    </row>
    <row r="221" spans="1:65" s="13" customFormat="1">
      <c r="B221" s="206"/>
      <c r="C221" s="207"/>
      <c r="D221" s="208" t="s">
        <v>135</v>
      </c>
      <c r="E221" s="209" t="s">
        <v>1</v>
      </c>
      <c r="F221" s="210" t="s">
        <v>175</v>
      </c>
      <c r="G221" s="207"/>
      <c r="H221" s="209" t="s">
        <v>1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135</v>
      </c>
      <c r="AU221" s="216" t="s">
        <v>89</v>
      </c>
      <c r="AV221" s="13" t="s">
        <v>87</v>
      </c>
      <c r="AW221" s="13" t="s">
        <v>32</v>
      </c>
      <c r="AX221" s="13" t="s">
        <v>79</v>
      </c>
      <c r="AY221" s="216" t="s">
        <v>126</v>
      </c>
    </row>
    <row r="222" spans="1:65" s="13" customFormat="1">
      <c r="B222" s="206"/>
      <c r="C222" s="207"/>
      <c r="D222" s="208" t="s">
        <v>135</v>
      </c>
      <c r="E222" s="209" t="s">
        <v>1</v>
      </c>
      <c r="F222" s="210" t="s">
        <v>176</v>
      </c>
      <c r="G222" s="207"/>
      <c r="H222" s="209" t="s">
        <v>1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135</v>
      </c>
      <c r="AU222" s="216" t="s">
        <v>89</v>
      </c>
      <c r="AV222" s="13" t="s">
        <v>87</v>
      </c>
      <c r="AW222" s="13" t="s">
        <v>32</v>
      </c>
      <c r="AX222" s="13" t="s">
        <v>79</v>
      </c>
      <c r="AY222" s="216" t="s">
        <v>126</v>
      </c>
    </row>
    <row r="223" spans="1:65" s="14" customFormat="1">
      <c r="B223" s="217"/>
      <c r="C223" s="218"/>
      <c r="D223" s="208" t="s">
        <v>135</v>
      </c>
      <c r="E223" s="219" t="s">
        <v>1</v>
      </c>
      <c r="F223" s="220" t="s">
        <v>177</v>
      </c>
      <c r="G223" s="218"/>
      <c r="H223" s="221">
        <v>6322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135</v>
      </c>
      <c r="AU223" s="227" t="s">
        <v>89</v>
      </c>
      <c r="AV223" s="14" t="s">
        <v>89</v>
      </c>
      <c r="AW223" s="14" t="s">
        <v>32</v>
      </c>
      <c r="AX223" s="14" t="s">
        <v>79</v>
      </c>
      <c r="AY223" s="227" t="s">
        <v>126</v>
      </c>
    </row>
    <row r="224" spans="1:65" s="15" customFormat="1">
      <c r="B224" s="228"/>
      <c r="C224" s="229"/>
      <c r="D224" s="208" t="s">
        <v>135</v>
      </c>
      <c r="E224" s="230" t="s">
        <v>1</v>
      </c>
      <c r="F224" s="231" t="s">
        <v>149</v>
      </c>
      <c r="G224" s="229"/>
      <c r="H224" s="232">
        <v>6322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135</v>
      </c>
      <c r="AU224" s="238" t="s">
        <v>89</v>
      </c>
      <c r="AV224" s="15" t="s">
        <v>133</v>
      </c>
      <c r="AW224" s="15" t="s">
        <v>32</v>
      </c>
      <c r="AX224" s="15" t="s">
        <v>87</v>
      </c>
      <c r="AY224" s="238" t="s">
        <v>126</v>
      </c>
    </row>
    <row r="225" spans="1:65" s="2" customFormat="1" ht="21.75" customHeight="1">
      <c r="A225" s="35"/>
      <c r="B225" s="36"/>
      <c r="C225" s="193" t="s">
        <v>209</v>
      </c>
      <c r="D225" s="193" t="s">
        <v>129</v>
      </c>
      <c r="E225" s="194" t="s">
        <v>210</v>
      </c>
      <c r="F225" s="195" t="s">
        <v>211</v>
      </c>
      <c r="G225" s="196" t="s">
        <v>171</v>
      </c>
      <c r="H225" s="197">
        <v>15652</v>
      </c>
      <c r="I225" s="198"/>
      <c r="J225" s="199">
        <f>ROUND(I225*H225,2)</f>
        <v>0</v>
      </c>
      <c r="K225" s="200"/>
      <c r="L225" s="38"/>
      <c r="M225" s="201" t="s">
        <v>1</v>
      </c>
      <c r="N225" s="202" t="s">
        <v>44</v>
      </c>
      <c r="O225" s="72"/>
      <c r="P225" s="203">
        <f>O225*H225</f>
        <v>0</v>
      </c>
      <c r="Q225" s="203">
        <v>0</v>
      </c>
      <c r="R225" s="203">
        <f>Q225*H225</f>
        <v>0</v>
      </c>
      <c r="S225" s="203">
        <v>0</v>
      </c>
      <c r="T225" s="20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5" t="s">
        <v>133</v>
      </c>
      <c r="AT225" s="205" t="s">
        <v>129</v>
      </c>
      <c r="AU225" s="205" t="s">
        <v>89</v>
      </c>
      <c r="AY225" s="17" t="s">
        <v>126</v>
      </c>
      <c r="BE225" s="109">
        <f>IF(N225="základní",J225,0)</f>
        <v>0</v>
      </c>
      <c r="BF225" s="109">
        <f>IF(N225="snížená",J225,0)</f>
        <v>0</v>
      </c>
      <c r="BG225" s="109">
        <f>IF(N225="zákl. přenesená",J225,0)</f>
        <v>0</v>
      </c>
      <c r="BH225" s="109">
        <f>IF(N225="sníž. přenesená",J225,0)</f>
        <v>0</v>
      </c>
      <c r="BI225" s="109">
        <f>IF(N225="nulová",J225,0)</f>
        <v>0</v>
      </c>
      <c r="BJ225" s="17" t="s">
        <v>87</v>
      </c>
      <c r="BK225" s="109">
        <f>ROUND(I225*H225,2)</f>
        <v>0</v>
      </c>
      <c r="BL225" s="17" t="s">
        <v>133</v>
      </c>
      <c r="BM225" s="205" t="s">
        <v>212</v>
      </c>
    </row>
    <row r="226" spans="1:65" s="13" customFormat="1">
      <c r="B226" s="206"/>
      <c r="C226" s="207"/>
      <c r="D226" s="208" t="s">
        <v>135</v>
      </c>
      <c r="E226" s="209" t="s">
        <v>1</v>
      </c>
      <c r="F226" s="210" t="s">
        <v>182</v>
      </c>
      <c r="G226" s="207"/>
      <c r="H226" s="209" t="s">
        <v>1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135</v>
      </c>
      <c r="AU226" s="216" t="s">
        <v>89</v>
      </c>
      <c r="AV226" s="13" t="s">
        <v>87</v>
      </c>
      <c r="AW226" s="13" t="s">
        <v>32</v>
      </c>
      <c r="AX226" s="13" t="s">
        <v>79</v>
      </c>
      <c r="AY226" s="216" t="s">
        <v>126</v>
      </c>
    </row>
    <row r="227" spans="1:65" s="13" customFormat="1">
      <c r="B227" s="206"/>
      <c r="C227" s="207"/>
      <c r="D227" s="208" t="s">
        <v>135</v>
      </c>
      <c r="E227" s="209" t="s">
        <v>1</v>
      </c>
      <c r="F227" s="210" t="s">
        <v>137</v>
      </c>
      <c r="G227" s="207"/>
      <c r="H227" s="209" t="s">
        <v>1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135</v>
      </c>
      <c r="AU227" s="216" t="s">
        <v>89</v>
      </c>
      <c r="AV227" s="13" t="s">
        <v>87</v>
      </c>
      <c r="AW227" s="13" t="s">
        <v>32</v>
      </c>
      <c r="AX227" s="13" t="s">
        <v>79</v>
      </c>
      <c r="AY227" s="216" t="s">
        <v>126</v>
      </c>
    </row>
    <row r="228" spans="1:65" s="13" customFormat="1">
      <c r="B228" s="206"/>
      <c r="C228" s="207"/>
      <c r="D228" s="208" t="s">
        <v>135</v>
      </c>
      <c r="E228" s="209" t="s">
        <v>1</v>
      </c>
      <c r="F228" s="210" t="s">
        <v>183</v>
      </c>
      <c r="G228" s="207"/>
      <c r="H228" s="209" t="s">
        <v>1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135</v>
      </c>
      <c r="AU228" s="216" t="s">
        <v>89</v>
      </c>
      <c r="AV228" s="13" t="s">
        <v>87</v>
      </c>
      <c r="AW228" s="13" t="s">
        <v>32</v>
      </c>
      <c r="AX228" s="13" t="s">
        <v>79</v>
      </c>
      <c r="AY228" s="216" t="s">
        <v>126</v>
      </c>
    </row>
    <row r="229" spans="1:65" s="13" customFormat="1">
      <c r="B229" s="206"/>
      <c r="C229" s="207"/>
      <c r="D229" s="208" t="s">
        <v>135</v>
      </c>
      <c r="E229" s="209" t="s">
        <v>1</v>
      </c>
      <c r="F229" s="210" t="s">
        <v>184</v>
      </c>
      <c r="G229" s="207"/>
      <c r="H229" s="209" t="s">
        <v>1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135</v>
      </c>
      <c r="AU229" s="216" t="s">
        <v>89</v>
      </c>
      <c r="AV229" s="13" t="s">
        <v>87</v>
      </c>
      <c r="AW229" s="13" t="s">
        <v>32</v>
      </c>
      <c r="AX229" s="13" t="s">
        <v>79</v>
      </c>
      <c r="AY229" s="216" t="s">
        <v>126</v>
      </c>
    </row>
    <row r="230" spans="1:65" s="13" customFormat="1">
      <c r="B230" s="206"/>
      <c r="C230" s="207"/>
      <c r="D230" s="208" t="s">
        <v>135</v>
      </c>
      <c r="E230" s="209" t="s">
        <v>1</v>
      </c>
      <c r="F230" s="210" t="s">
        <v>185</v>
      </c>
      <c r="G230" s="207"/>
      <c r="H230" s="209" t="s">
        <v>1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135</v>
      </c>
      <c r="AU230" s="216" t="s">
        <v>89</v>
      </c>
      <c r="AV230" s="13" t="s">
        <v>87</v>
      </c>
      <c r="AW230" s="13" t="s">
        <v>32</v>
      </c>
      <c r="AX230" s="13" t="s">
        <v>79</v>
      </c>
      <c r="AY230" s="216" t="s">
        <v>126</v>
      </c>
    </row>
    <row r="231" spans="1:65" s="13" customFormat="1">
      <c r="B231" s="206"/>
      <c r="C231" s="207"/>
      <c r="D231" s="208" t="s">
        <v>135</v>
      </c>
      <c r="E231" s="209" t="s">
        <v>1</v>
      </c>
      <c r="F231" s="210" t="s">
        <v>186</v>
      </c>
      <c r="G231" s="207"/>
      <c r="H231" s="209" t="s">
        <v>1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135</v>
      </c>
      <c r="AU231" s="216" t="s">
        <v>89</v>
      </c>
      <c r="AV231" s="13" t="s">
        <v>87</v>
      </c>
      <c r="AW231" s="13" t="s">
        <v>32</v>
      </c>
      <c r="AX231" s="13" t="s">
        <v>79</v>
      </c>
      <c r="AY231" s="216" t="s">
        <v>126</v>
      </c>
    </row>
    <row r="232" spans="1:65" s="13" customFormat="1">
      <c r="B232" s="206"/>
      <c r="C232" s="207"/>
      <c r="D232" s="208" t="s">
        <v>135</v>
      </c>
      <c r="E232" s="209" t="s">
        <v>1</v>
      </c>
      <c r="F232" s="210" t="s">
        <v>187</v>
      </c>
      <c r="G232" s="207"/>
      <c r="H232" s="209" t="s">
        <v>1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135</v>
      </c>
      <c r="AU232" s="216" t="s">
        <v>89</v>
      </c>
      <c r="AV232" s="13" t="s">
        <v>87</v>
      </c>
      <c r="AW232" s="13" t="s">
        <v>32</v>
      </c>
      <c r="AX232" s="13" t="s">
        <v>79</v>
      </c>
      <c r="AY232" s="216" t="s">
        <v>126</v>
      </c>
    </row>
    <row r="233" spans="1:65" s="13" customFormat="1">
      <c r="B233" s="206"/>
      <c r="C233" s="207"/>
      <c r="D233" s="208" t="s">
        <v>135</v>
      </c>
      <c r="E233" s="209" t="s">
        <v>1</v>
      </c>
      <c r="F233" s="210" t="s">
        <v>188</v>
      </c>
      <c r="G233" s="207"/>
      <c r="H233" s="209" t="s">
        <v>1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135</v>
      </c>
      <c r="AU233" s="216" t="s">
        <v>89</v>
      </c>
      <c r="AV233" s="13" t="s">
        <v>87</v>
      </c>
      <c r="AW233" s="13" t="s">
        <v>32</v>
      </c>
      <c r="AX233" s="13" t="s">
        <v>79</v>
      </c>
      <c r="AY233" s="216" t="s">
        <v>126</v>
      </c>
    </row>
    <row r="234" spans="1:65" s="13" customFormat="1" ht="22.5">
      <c r="B234" s="206"/>
      <c r="C234" s="207"/>
      <c r="D234" s="208" t="s">
        <v>135</v>
      </c>
      <c r="E234" s="209" t="s">
        <v>1</v>
      </c>
      <c r="F234" s="210" t="s">
        <v>189</v>
      </c>
      <c r="G234" s="207"/>
      <c r="H234" s="209" t="s">
        <v>1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135</v>
      </c>
      <c r="AU234" s="216" t="s">
        <v>89</v>
      </c>
      <c r="AV234" s="13" t="s">
        <v>87</v>
      </c>
      <c r="AW234" s="13" t="s">
        <v>32</v>
      </c>
      <c r="AX234" s="13" t="s">
        <v>79</v>
      </c>
      <c r="AY234" s="216" t="s">
        <v>126</v>
      </c>
    </row>
    <row r="235" spans="1:65" s="13" customFormat="1">
      <c r="B235" s="206"/>
      <c r="C235" s="207"/>
      <c r="D235" s="208" t="s">
        <v>135</v>
      </c>
      <c r="E235" s="209" t="s">
        <v>1</v>
      </c>
      <c r="F235" s="210" t="s">
        <v>190</v>
      </c>
      <c r="G235" s="207"/>
      <c r="H235" s="209" t="s">
        <v>1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135</v>
      </c>
      <c r="AU235" s="216" t="s">
        <v>89</v>
      </c>
      <c r="AV235" s="13" t="s">
        <v>87</v>
      </c>
      <c r="AW235" s="13" t="s">
        <v>32</v>
      </c>
      <c r="AX235" s="13" t="s">
        <v>79</v>
      </c>
      <c r="AY235" s="216" t="s">
        <v>126</v>
      </c>
    </row>
    <row r="236" spans="1:65" s="14" customFormat="1">
      <c r="B236" s="217"/>
      <c r="C236" s="218"/>
      <c r="D236" s="208" t="s">
        <v>135</v>
      </c>
      <c r="E236" s="219" t="s">
        <v>1</v>
      </c>
      <c r="F236" s="220" t="s">
        <v>191</v>
      </c>
      <c r="G236" s="218"/>
      <c r="H236" s="221">
        <v>15652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135</v>
      </c>
      <c r="AU236" s="227" t="s">
        <v>89</v>
      </c>
      <c r="AV236" s="14" t="s">
        <v>89</v>
      </c>
      <c r="AW236" s="14" t="s">
        <v>32</v>
      </c>
      <c r="AX236" s="14" t="s">
        <v>79</v>
      </c>
      <c r="AY236" s="227" t="s">
        <v>126</v>
      </c>
    </row>
    <row r="237" spans="1:65" s="15" customFormat="1">
      <c r="B237" s="228"/>
      <c r="C237" s="229"/>
      <c r="D237" s="208" t="s">
        <v>135</v>
      </c>
      <c r="E237" s="230" t="s">
        <v>1</v>
      </c>
      <c r="F237" s="231" t="s">
        <v>149</v>
      </c>
      <c r="G237" s="229"/>
      <c r="H237" s="232">
        <v>15652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135</v>
      </c>
      <c r="AU237" s="238" t="s">
        <v>89</v>
      </c>
      <c r="AV237" s="15" t="s">
        <v>133</v>
      </c>
      <c r="AW237" s="15" t="s">
        <v>32</v>
      </c>
      <c r="AX237" s="15" t="s">
        <v>87</v>
      </c>
      <c r="AY237" s="238" t="s">
        <v>126</v>
      </c>
    </row>
    <row r="238" spans="1:65" s="12" customFormat="1" ht="22.9" customHeight="1">
      <c r="B238" s="177"/>
      <c r="C238" s="178"/>
      <c r="D238" s="179" t="s">
        <v>78</v>
      </c>
      <c r="E238" s="191" t="s">
        <v>213</v>
      </c>
      <c r="F238" s="191" t="s">
        <v>214</v>
      </c>
      <c r="G238" s="178"/>
      <c r="H238" s="178"/>
      <c r="I238" s="181"/>
      <c r="J238" s="192">
        <f>BK238</f>
        <v>0</v>
      </c>
      <c r="K238" s="178"/>
      <c r="L238" s="183"/>
      <c r="M238" s="184"/>
      <c r="N238" s="185"/>
      <c r="O238" s="185"/>
      <c r="P238" s="186">
        <f>SUM(P239:P295)</f>
        <v>0</v>
      </c>
      <c r="Q238" s="185"/>
      <c r="R238" s="186">
        <f>SUM(R239:R295)</f>
        <v>0</v>
      </c>
      <c r="S238" s="185"/>
      <c r="T238" s="187">
        <f>SUM(T239:T295)</f>
        <v>0</v>
      </c>
      <c r="AR238" s="188" t="s">
        <v>87</v>
      </c>
      <c r="AT238" s="189" t="s">
        <v>78</v>
      </c>
      <c r="AU238" s="189" t="s">
        <v>87</v>
      </c>
      <c r="AY238" s="188" t="s">
        <v>126</v>
      </c>
      <c r="BK238" s="190">
        <f>SUM(BK239:BK295)</f>
        <v>0</v>
      </c>
    </row>
    <row r="239" spans="1:65" s="2" customFormat="1" ht="21.75" customHeight="1">
      <c r="A239" s="35"/>
      <c r="B239" s="36"/>
      <c r="C239" s="193" t="s">
        <v>215</v>
      </c>
      <c r="D239" s="193" t="s">
        <v>129</v>
      </c>
      <c r="E239" s="194" t="s">
        <v>216</v>
      </c>
      <c r="F239" s="195" t="s">
        <v>217</v>
      </c>
      <c r="G239" s="196" t="s">
        <v>132</v>
      </c>
      <c r="H239" s="197">
        <v>271</v>
      </c>
      <c r="I239" s="198"/>
      <c r="J239" s="199">
        <f>ROUND(I239*H239,2)</f>
        <v>0</v>
      </c>
      <c r="K239" s="200"/>
      <c r="L239" s="38"/>
      <c r="M239" s="201" t="s">
        <v>1</v>
      </c>
      <c r="N239" s="202" t="s">
        <v>44</v>
      </c>
      <c r="O239" s="72"/>
      <c r="P239" s="203">
        <f>O239*H239</f>
        <v>0</v>
      </c>
      <c r="Q239" s="203">
        <v>0</v>
      </c>
      <c r="R239" s="203">
        <f>Q239*H239</f>
        <v>0</v>
      </c>
      <c r="S239" s="203">
        <v>0</v>
      </c>
      <c r="T239" s="20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5" t="s">
        <v>133</v>
      </c>
      <c r="AT239" s="205" t="s">
        <v>129</v>
      </c>
      <c r="AU239" s="205" t="s">
        <v>89</v>
      </c>
      <c r="AY239" s="17" t="s">
        <v>126</v>
      </c>
      <c r="BE239" s="109">
        <f>IF(N239="základní",J239,0)</f>
        <v>0</v>
      </c>
      <c r="BF239" s="109">
        <f>IF(N239="snížená",J239,0)</f>
        <v>0</v>
      </c>
      <c r="BG239" s="109">
        <f>IF(N239="zákl. přenesená",J239,0)</f>
        <v>0</v>
      </c>
      <c r="BH239" s="109">
        <f>IF(N239="sníž. přenesená",J239,0)</f>
        <v>0</v>
      </c>
      <c r="BI239" s="109">
        <f>IF(N239="nulová",J239,0)</f>
        <v>0</v>
      </c>
      <c r="BJ239" s="17" t="s">
        <v>87</v>
      </c>
      <c r="BK239" s="109">
        <f>ROUND(I239*H239,2)</f>
        <v>0</v>
      </c>
      <c r="BL239" s="17" t="s">
        <v>133</v>
      </c>
      <c r="BM239" s="205" t="s">
        <v>218</v>
      </c>
    </row>
    <row r="240" spans="1:65" s="13" customFormat="1">
      <c r="B240" s="206"/>
      <c r="C240" s="207"/>
      <c r="D240" s="208" t="s">
        <v>135</v>
      </c>
      <c r="E240" s="209" t="s">
        <v>1</v>
      </c>
      <c r="F240" s="210" t="s">
        <v>136</v>
      </c>
      <c r="G240" s="207"/>
      <c r="H240" s="209" t="s">
        <v>1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135</v>
      </c>
      <c r="AU240" s="216" t="s">
        <v>89</v>
      </c>
      <c r="AV240" s="13" t="s">
        <v>87</v>
      </c>
      <c r="AW240" s="13" t="s">
        <v>32</v>
      </c>
      <c r="AX240" s="13" t="s">
        <v>79</v>
      </c>
      <c r="AY240" s="216" t="s">
        <v>126</v>
      </c>
    </row>
    <row r="241" spans="1:65" s="13" customFormat="1">
      <c r="B241" s="206"/>
      <c r="C241" s="207"/>
      <c r="D241" s="208" t="s">
        <v>135</v>
      </c>
      <c r="E241" s="209" t="s">
        <v>1</v>
      </c>
      <c r="F241" s="210" t="s">
        <v>137</v>
      </c>
      <c r="G241" s="207"/>
      <c r="H241" s="209" t="s">
        <v>1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135</v>
      </c>
      <c r="AU241" s="216" t="s">
        <v>89</v>
      </c>
      <c r="AV241" s="13" t="s">
        <v>87</v>
      </c>
      <c r="AW241" s="13" t="s">
        <v>32</v>
      </c>
      <c r="AX241" s="13" t="s">
        <v>79</v>
      </c>
      <c r="AY241" s="216" t="s">
        <v>126</v>
      </c>
    </row>
    <row r="242" spans="1:65" s="13" customFormat="1">
      <c r="B242" s="206"/>
      <c r="C242" s="207"/>
      <c r="D242" s="208" t="s">
        <v>135</v>
      </c>
      <c r="E242" s="209" t="s">
        <v>1</v>
      </c>
      <c r="F242" s="210" t="s">
        <v>138</v>
      </c>
      <c r="G242" s="207"/>
      <c r="H242" s="209" t="s">
        <v>1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135</v>
      </c>
      <c r="AU242" s="216" t="s">
        <v>89</v>
      </c>
      <c r="AV242" s="13" t="s">
        <v>87</v>
      </c>
      <c r="AW242" s="13" t="s">
        <v>32</v>
      </c>
      <c r="AX242" s="13" t="s">
        <v>79</v>
      </c>
      <c r="AY242" s="216" t="s">
        <v>126</v>
      </c>
    </row>
    <row r="243" spans="1:65" s="13" customFormat="1">
      <c r="B243" s="206"/>
      <c r="C243" s="207"/>
      <c r="D243" s="208" t="s">
        <v>135</v>
      </c>
      <c r="E243" s="209" t="s">
        <v>1</v>
      </c>
      <c r="F243" s="210" t="s">
        <v>139</v>
      </c>
      <c r="G243" s="207"/>
      <c r="H243" s="209" t="s">
        <v>1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135</v>
      </c>
      <c r="AU243" s="216" t="s">
        <v>89</v>
      </c>
      <c r="AV243" s="13" t="s">
        <v>87</v>
      </c>
      <c r="AW243" s="13" t="s">
        <v>32</v>
      </c>
      <c r="AX243" s="13" t="s">
        <v>79</v>
      </c>
      <c r="AY243" s="216" t="s">
        <v>126</v>
      </c>
    </row>
    <row r="244" spans="1:65" s="13" customFormat="1">
      <c r="B244" s="206"/>
      <c r="C244" s="207"/>
      <c r="D244" s="208" t="s">
        <v>135</v>
      </c>
      <c r="E244" s="209" t="s">
        <v>1</v>
      </c>
      <c r="F244" s="210" t="s">
        <v>140</v>
      </c>
      <c r="G244" s="207"/>
      <c r="H244" s="209" t="s">
        <v>1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135</v>
      </c>
      <c r="AU244" s="216" t="s">
        <v>89</v>
      </c>
      <c r="AV244" s="13" t="s">
        <v>87</v>
      </c>
      <c r="AW244" s="13" t="s">
        <v>32</v>
      </c>
      <c r="AX244" s="13" t="s">
        <v>79</v>
      </c>
      <c r="AY244" s="216" t="s">
        <v>126</v>
      </c>
    </row>
    <row r="245" spans="1:65" s="13" customFormat="1">
      <c r="B245" s="206"/>
      <c r="C245" s="207"/>
      <c r="D245" s="208" t="s">
        <v>135</v>
      </c>
      <c r="E245" s="209" t="s">
        <v>1</v>
      </c>
      <c r="F245" s="210" t="s">
        <v>141</v>
      </c>
      <c r="G245" s="207"/>
      <c r="H245" s="209" t="s">
        <v>1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135</v>
      </c>
      <c r="AU245" s="216" t="s">
        <v>89</v>
      </c>
      <c r="AV245" s="13" t="s">
        <v>87</v>
      </c>
      <c r="AW245" s="13" t="s">
        <v>32</v>
      </c>
      <c r="AX245" s="13" t="s">
        <v>79</v>
      </c>
      <c r="AY245" s="216" t="s">
        <v>126</v>
      </c>
    </row>
    <row r="246" spans="1:65" s="13" customFormat="1">
      <c r="B246" s="206"/>
      <c r="C246" s="207"/>
      <c r="D246" s="208" t="s">
        <v>135</v>
      </c>
      <c r="E246" s="209" t="s">
        <v>1</v>
      </c>
      <c r="F246" s="210" t="s">
        <v>142</v>
      </c>
      <c r="G246" s="207"/>
      <c r="H246" s="209" t="s">
        <v>1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135</v>
      </c>
      <c r="AU246" s="216" t="s">
        <v>89</v>
      </c>
      <c r="AV246" s="13" t="s">
        <v>87</v>
      </c>
      <c r="AW246" s="13" t="s">
        <v>32</v>
      </c>
      <c r="AX246" s="13" t="s">
        <v>79</v>
      </c>
      <c r="AY246" s="216" t="s">
        <v>126</v>
      </c>
    </row>
    <row r="247" spans="1:65" s="13" customFormat="1">
      <c r="B247" s="206"/>
      <c r="C247" s="207"/>
      <c r="D247" s="208" t="s">
        <v>135</v>
      </c>
      <c r="E247" s="209" t="s">
        <v>1</v>
      </c>
      <c r="F247" s="210" t="s">
        <v>143</v>
      </c>
      <c r="G247" s="207"/>
      <c r="H247" s="209" t="s">
        <v>1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135</v>
      </c>
      <c r="AU247" s="216" t="s">
        <v>89</v>
      </c>
      <c r="AV247" s="13" t="s">
        <v>87</v>
      </c>
      <c r="AW247" s="13" t="s">
        <v>32</v>
      </c>
      <c r="AX247" s="13" t="s">
        <v>79</v>
      </c>
      <c r="AY247" s="216" t="s">
        <v>126</v>
      </c>
    </row>
    <row r="248" spans="1:65" s="13" customFormat="1">
      <c r="B248" s="206"/>
      <c r="C248" s="207"/>
      <c r="D248" s="208" t="s">
        <v>135</v>
      </c>
      <c r="E248" s="209" t="s">
        <v>1</v>
      </c>
      <c r="F248" s="210" t="s">
        <v>144</v>
      </c>
      <c r="G248" s="207"/>
      <c r="H248" s="209" t="s">
        <v>1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135</v>
      </c>
      <c r="AU248" s="216" t="s">
        <v>89</v>
      </c>
      <c r="AV248" s="13" t="s">
        <v>87</v>
      </c>
      <c r="AW248" s="13" t="s">
        <v>32</v>
      </c>
      <c r="AX248" s="13" t="s">
        <v>79</v>
      </c>
      <c r="AY248" s="216" t="s">
        <v>126</v>
      </c>
    </row>
    <row r="249" spans="1:65" s="13" customFormat="1">
      <c r="B249" s="206"/>
      <c r="C249" s="207"/>
      <c r="D249" s="208" t="s">
        <v>135</v>
      </c>
      <c r="E249" s="209" t="s">
        <v>1</v>
      </c>
      <c r="F249" s="210" t="s">
        <v>145</v>
      </c>
      <c r="G249" s="207"/>
      <c r="H249" s="209" t="s">
        <v>1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135</v>
      </c>
      <c r="AU249" s="216" t="s">
        <v>89</v>
      </c>
      <c r="AV249" s="13" t="s">
        <v>87</v>
      </c>
      <c r="AW249" s="13" t="s">
        <v>32</v>
      </c>
      <c r="AX249" s="13" t="s">
        <v>79</v>
      </c>
      <c r="AY249" s="216" t="s">
        <v>126</v>
      </c>
    </row>
    <row r="250" spans="1:65" s="13" customFormat="1">
      <c r="B250" s="206"/>
      <c r="C250" s="207"/>
      <c r="D250" s="208" t="s">
        <v>135</v>
      </c>
      <c r="E250" s="209" t="s">
        <v>1</v>
      </c>
      <c r="F250" s="210" t="s">
        <v>146</v>
      </c>
      <c r="G250" s="207"/>
      <c r="H250" s="209" t="s">
        <v>1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135</v>
      </c>
      <c r="AU250" s="216" t="s">
        <v>89</v>
      </c>
      <c r="AV250" s="13" t="s">
        <v>87</v>
      </c>
      <c r="AW250" s="13" t="s">
        <v>32</v>
      </c>
      <c r="AX250" s="13" t="s">
        <v>79</v>
      </c>
      <c r="AY250" s="216" t="s">
        <v>126</v>
      </c>
    </row>
    <row r="251" spans="1:65" s="14" customFormat="1">
      <c r="B251" s="217"/>
      <c r="C251" s="218"/>
      <c r="D251" s="208" t="s">
        <v>135</v>
      </c>
      <c r="E251" s="219" t="s">
        <v>1</v>
      </c>
      <c r="F251" s="220" t="s">
        <v>147</v>
      </c>
      <c r="G251" s="218"/>
      <c r="H251" s="221">
        <v>230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135</v>
      </c>
      <c r="AU251" s="227" t="s">
        <v>89</v>
      </c>
      <c r="AV251" s="14" t="s">
        <v>89</v>
      </c>
      <c r="AW251" s="14" t="s">
        <v>32</v>
      </c>
      <c r="AX251" s="14" t="s">
        <v>79</v>
      </c>
      <c r="AY251" s="227" t="s">
        <v>126</v>
      </c>
    </row>
    <row r="252" spans="1:65" s="14" customFormat="1">
      <c r="B252" s="217"/>
      <c r="C252" s="218"/>
      <c r="D252" s="208" t="s">
        <v>135</v>
      </c>
      <c r="E252" s="219" t="s">
        <v>1</v>
      </c>
      <c r="F252" s="220" t="s">
        <v>148</v>
      </c>
      <c r="G252" s="218"/>
      <c r="H252" s="221">
        <v>41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135</v>
      </c>
      <c r="AU252" s="227" t="s">
        <v>89</v>
      </c>
      <c r="AV252" s="14" t="s">
        <v>89</v>
      </c>
      <c r="AW252" s="14" t="s">
        <v>32</v>
      </c>
      <c r="AX252" s="14" t="s">
        <v>79</v>
      </c>
      <c r="AY252" s="227" t="s">
        <v>126</v>
      </c>
    </row>
    <row r="253" spans="1:65" s="15" customFormat="1">
      <c r="B253" s="228"/>
      <c r="C253" s="229"/>
      <c r="D253" s="208" t="s">
        <v>135</v>
      </c>
      <c r="E253" s="230" t="s">
        <v>1</v>
      </c>
      <c r="F253" s="231" t="s">
        <v>149</v>
      </c>
      <c r="G253" s="229"/>
      <c r="H253" s="232">
        <v>271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135</v>
      </c>
      <c r="AU253" s="238" t="s">
        <v>89</v>
      </c>
      <c r="AV253" s="15" t="s">
        <v>133</v>
      </c>
      <c r="AW253" s="15" t="s">
        <v>32</v>
      </c>
      <c r="AX253" s="15" t="s">
        <v>87</v>
      </c>
      <c r="AY253" s="238" t="s">
        <v>126</v>
      </c>
    </row>
    <row r="254" spans="1:65" s="2" customFormat="1" ht="21.75" customHeight="1">
      <c r="A254" s="35"/>
      <c r="B254" s="36"/>
      <c r="C254" s="193" t="s">
        <v>219</v>
      </c>
      <c r="D254" s="193" t="s">
        <v>129</v>
      </c>
      <c r="E254" s="194" t="s">
        <v>220</v>
      </c>
      <c r="F254" s="195" t="s">
        <v>221</v>
      </c>
      <c r="G254" s="196" t="s">
        <v>152</v>
      </c>
      <c r="H254" s="197">
        <v>2100</v>
      </c>
      <c r="I254" s="198"/>
      <c r="J254" s="199">
        <f>ROUND(I254*H254,2)</f>
        <v>0</v>
      </c>
      <c r="K254" s="200"/>
      <c r="L254" s="38"/>
      <c r="M254" s="201" t="s">
        <v>1</v>
      </c>
      <c r="N254" s="202" t="s">
        <v>44</v>
      </c>
      <c r="O254" s="72"/>
      <c r="P254" s="203">
        <f>O254*H254</f>
        <v>0</v>
      </c>
      <c r="Q254" s="203">
        <v>0</v>
      </c>
      <c r="R254" s="203">
        <f>Q254*H254</f>
        <v>0</v>
      </c>
      <c r="S254" s="203">
        <v>0</v>
      </c>
      <c r="T254" s="20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5" t="s">
        <v>133</v>
      </c>
      <c r="AT254" s="205" t="s">
        <v>129</v>
      </c>
      <c r="AU254" s="205" t="s">
        <v>89</v>
      </c>
      <c r="AY254" s="17" t="s">
        <v>126</v>
      </c>
      <c r="BE254" s="109">
        <f>IF(N254="základní",J254,0)</f>
        <v>0</v>
      </c>
      <c r="BF254" s="109">
        <f>IF(N254="snížená",J254,0)</f>
        <v>0</v>
      </c>
      <c r="BG254" s="109">
        <f>IF(N254="zákl. přenesená",J254,0)</f>
        <v>0</v>
      </c>
      <c r="BH254" s="109">
        <f>IF(N254="sníž. přenesená",J254,0)</f>
        <v>0</v>
      </c>
      <c r="BI254" s="109">
        <f>IF(N254="nulová",J254,0)</f>
        <v>0</v>
      </c>
      <c r="BJ254" s="17" t="s">
        <v>87</v>
      </c>
      <c r="BK254" s="109">
        <f>ROUND(I254*H254,2)</f>
        <v>0</v>
      </c>
      <c r="BL254" s="17" t="s">
        <v>133</v>
      </c>
      <c r="BM254" s="205" t="s">
        <v>222</v>
      </c>
    </row>
    <row r="255" spans="1:65" s="13" customFormat="1">
      <c r="B255" s="206"/>
      <c r="C255" s="207"/>
      <c r="D255" s="208" t="s">
        <v>135</v>
      </c>
      <c r="E255" s="209" t="s">
        <v>1</v>
      </c>
      <c r="F255" s="210" t="s">
        <v>136</v>
      </c>
      <c r="G255" s="207"/>
      <c r="H255" s="209" t="s">
        <v>1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135</v>
      </c>
      <c r="AU255" s="216" t="s">
        <v>89</v>
      </c>
      <c r="AV255" s="13" t="s">
        <v>87</v>
      </c>
      <c r="AW255" s="13" t="s">
        <v>32</v>
      </c>
      <c r="AX255" s="13" t="s">
        <v>79</v>
      </c>
      <c r="AY255" s="216" t="s">
        <v>126</v>
      </c>
    </row>
    <row r="256" spans="1:65" s="13" customFormat="1">
      <c r="B256" s="206"/>
      <c r="C256" s="207"/>
      <c r="D256" s="208" t="s">
        <v>135</v>
      </c>
      <c r="E256" s="209" t="s">
        <v>1</v>
      </c>
      <c r="F256" s="210" t="s">
        <v>137</v>
      </c>
      <c r="G256" s="207"/>
      <c r="H256" s="209" t="s">
        <v>1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135</v>
      </c>
      <c r="AU256" s="216" t="s">
        <v>89</v>
      </c>
      <c r="AV256" s="13" t="s">
        <v>87</v>
      </c>
      <c r="AW256" s="13" t="s">
        <v>32</v>
      </c>
      <c r="AX256" s="13" t="s">
        <v>79</v>
      </c>
      <c r="AY256" s="216" t="s">
        <v>126</v>
      </c>
    </row>
    <row r="257" spans="1:65" s="13" customFormat="1">
      <c r="B257" s="206"/>
      <c r="C257" s="207"/>
      <c r="D257" s="208" t="s">
        <v>135</v>
      </c>
      <c r="E257" s="209" t="s">
        <v>1</v>
      </c>
      <c r="F257" s="210" t="s">
        <v>154</v>
      </c>
      <c r="G257" s="207"/>
      <c r="H257" s="209" t="s">
        <v>1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135</v>
      </c>
      <c r="AU257" s="216" t="s">
        <v>89</v>
      </c>
      <c r="AV257" s="13" t="s">
        <v>87</v>
      </c>
      <c r="AW257" s="13" t="s">
        <v>32</v>
      </c>
      <c r="AX257" s="13" t="s">
        <v>79</v>
      </c>
      <c r="AY257" s="216" t="s">
        <v>126</v>
      </c>
    </row>
    <row r="258" spans="1:65" s="13" customFormat="1">
      <c r="B258" s="206"/>
      <c r="C258" s="207"/>
      <c r="D258" s="208" t="s">
        <v>135</v>
      </c>
      <c r="E258" s="209" t="s">
        <v>1</v>
      </c>
      <c r="F258" s="210" t="s">
        <v>155</v>
      </c>
      <c r="G258" s="207"/>
      <c r="H258" s="209" t="s">
        <v>1</v>
      </c>
      <c r="I258" s="211"/>
      <c r="J258" s="207"/>
      <c r="K258" s="207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135</v>
      </c>
      <c r="AU258" s="216" t="s">
        <v>89</v>
      </c>
      <c r="AV258" s="13" t="s">
        <v>87</v>
      </c>
      <c r="AW258" s="13" t="s">
        <v>32</v>
      </c>
      <c r="AX258" s="13" t="s">
        <v>79</v>
      </c>
      <c r="AY258" s="216" t="s">
        <v>126</v>
      </c>
    </row>
    <row r="259" spans="1:65" s="13" customFormat="1">
      <c r="B259" s="206"/>
      <c r="C259" s="207"/>
      <c r="D259" s="208" t="s">
        <v>135</v>
      </c>
      <c r="E259" s="209" t="s">
        <v>1</v>
      </c>
      <c r="F259" s="210" t="s">
        <v>156</v>
      </c>
      <c r="G259" s="207"/>
      <c r="H259" s="209" t="s">
        <v>1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135</v>
      </c>
      <c r="AU259" s="216" t="s">
        <v>89</v>
      </c>
      <c r="AV259" s="13" t="s">
        <v>87</v>
      </c>
      <c r="AW259" s="13" t="s">
        <v>32</v>
      </c>
      <c r="AX259" s="13" t="s">
        <v>79</v>
      </c>
      <c r="AY259" s="216" t="s">
        <v>126</v>
      </c>
    </row>
    <row r="260" spans="1:65" s="13" customFormat="1">
      <c r="B260" s="206"/>
      <c r="C260" s="207"/>
      <c r="D260" s="208" t="s">
        <v>135</v>
      </c>
      <c r="E260" s="209" t="s">
        <v>1</v>
      </c>
      <c r="F260" s="210" t="s">
        <v>157</v>
      </c>
      <c r="G260" s="207"/>
      <c r="H260" s="209" t="s">
        <v>1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135</v>
      </c>
      <c r="AU260" s="216" t="s">
        <v>89</v>
      </c>
      <c r="AV260" s="13" t="s">
        <v>87</v>
      </c>
      <c r="AW260" s="13" t="s">
        <v>32</v>
      </c>
      <c r="AX260" s="13" t="s">
        <v>79</v>
      </c>
      <c r="AY260" s="216" t="s">
        <v>126</v>
      </c>
    </row>
    <row r="261" spans="1:65" s="13" customFormat="1">
      <c r="B261" s="206"/>
      <c r="C261" s="207"/>
      <c r="D261" s="208" t="s">
        <v>135</v>
      </c>
      <c r="E261" s="209" t="s">
        <v>1</v>
      </c>
      <c r="F261" s="210" t="s">
        <v>158</v>
      </c>
      <c r="G261" s="207"/>
      <c r="H261" s="209" t="s">
        <v>1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135</v>
      </c>
      <c r="AU261" s="216" t="s">
        <v>89</v>
      </c>
      <c r="AV261" s="13" t="s">
        <v>87</v>
      </c>
      <c r="AW261" s="13" t="s">
        <v>32</v>
      </c>
      <c r="AX261" s="13" t="s">
        <v>79</v>
      </c>
      <c r="AY261" s="216" t="s">
        <v>126</v>
      </c>
    </row>
    <row r="262" spans="1:65" s="13" customFormat="1">
      <c r="B262" s="206"/>
      <c r="C262" s="207"/>
      <c r="D262" s="208" t="s">
        <v>135</v>
      </c>
      <c r="E262" s="209" t="s">
        <v>1</v>
      </c>
      <c r="F262" s="210" t="s">
        <v>159</v>
      </c>
      <c r="G262" s="207"/>
      <c r="H262" s="209" t="s">
        <v>1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135</v>
      </c>
      <c r="AU262" s="216" t="s">
        <v>89</v>
      </c>
      <c r="AV262" s="13" t="s">
        <v>87</v>
      </c>
      <c r="AW262" s="13" t="s">
        <v>32</v>
      </c>
      <c r="AX262" s="13" t="s">
        <v>79</v>
      </c>
      <c r="AY262" s="216" t="s">
        <v>126</v>
      </c>
    </row>
    <row r="263" spans="1:65" s="14" customFormat="1">
      <c r="B263" s="217"/>
      <c r="C263" s="218"/>
      <c r="D263" s="208" t="s">
        <v>135</v>
      </c>
      <c r="E263" s="219" t="s">
        <v>1</v>
      </c>
      <c r="F263" s="220" t="s">
        <v>160</v>
      </c>
      <c r="G263" s="218"/>
      <c r="H263" s="221">
        <v>2100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135</v>
      </c>
      <c r="AU263" s="227" t="s">
        <v>89</v>
      </c>
      <c r="AV263" s="14" t="s">
        <v>89</v>
      </c>
      <c r="AW263" s="14" t="s">
        <v>32</v>
      </c>
      <c r="AX263" s="14" t="s">
        <v>79</v>
      </c>
      <c r="AY263" s="227" t="s">
        <v>126</v>
      </c>
    </row>
    <row r="264" spans="1:65" s="15" customFormat="1">
      <c r="B264" s="228"/>
      <c r="C264" s="229"/>
      <c r="D264" s="208" t="s">
        <v>135</v>
      </c>
      <c r="E264" s="230" t="s">
        <v>1</v>
      </c>
      <c r="F264" s="231" t="s">
        <v>149</v>
      </c>
      <c r="G264" s="229"/>
      <c r="H264" s="232">
        <v>2100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135</v>
      </c>
      <c r="AU264" s="238" t="s">
        <v>89</v>
      </c>
      <c r="AV264" s="15" t="s">
        <v>133</v>
      </c>
      <c r="AW264" s="15" t="s">
        <v>32</v>
      </c>
      <c r="AX264" s="15" t="s">
        <v>87</v>
      </c>
      <c r="AY264" s="238" t="s">
        <v>126</v>
      </c>
    </row>
    <row r="265" spans="1:65" s="2" customFormat="1" ht="21.75" customHeight="1">
      <c r="A265" s="35"/>
      <c r="B265" s="36"/>
      <c r="C265" s="193" t="s">
        <v>223</v>
      </c>
      <c r="D265" s="193" t="s">
        <v>129</v>
      </c>
      <c r="E265" s="194" t="s">
        <v>224</v>
      </c>
      <c r="F265" s="195" t="s">
        <v>225</v>
      </c>
      <c r="G265" s="196" t="s">
        <v>152</v>
      </c>
      <c r="H265" s="197">
        <v>2980</v>
      </c>
      <c r="I265" s="198"/>
      <c r="J265" s="199">
        <f>ROUND(I265*H265,2)</f>
        <v>0</v>
      </c>
      <c r="K265" s="200"/>
      <c r="L265" s="38"/>
      <c r="M265" s="201" t="s">
        <v>1</v>
      </c>
      <c r="N265" s="202" t="s">
        <v>44</v>
      </c>
      <c r="O265" s="72"/>
      <c r="P265" s="203">
        <f>O265*H265</f>
        <v>0</v>
      </c>
      <c r="Q265" s="203">
        <v>0</v>
      </c>
      <c r="R265" s="203">
        <f>Q265*H265</f>
        <v>0</v>
      </c>
      <c r="S265" s="203">
        <v>0</v>
      </c>
      <c r="T265" s="20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5" t="s">
        <v>133</v>
      </c>
      <c r="AT265" s="205" t="s">
        <v>129</v>
      </c>
      <c r="AU265" s="205" t="s">
        <v>89</v>
      </c>
      <c r="AY265" s="17" t="s">
        <v>126</v>
      </c>
      <c r="BE265" s="109">
        <f>IF(N265="základní",J265,0)</f>
        <v>0</v>
      </c>
      <c r="BF265" s="109">
        <f>IF(N265="snížená",J265,0)</f>
        <v>0</v>
      </c>
      <c r="BG265" s="109">
        <f>IF(N265="zákl. přenesená",J265,0)</f>
        <v>0</v>
      </c>
      <c r="BH265" s="109">
        <f>IF(N265="sníž. přenesená",J265,0)</f>
        <v>0</v>
      </c>
      <c r="BI265" s="109">
        <f>IF(N265="nulová",J265,0)</f>
        <v>0</v>
      </c>
      <c r="BJ265" s="17" t="s">
        <v>87</v>
      </c>
      <c r="BK265" s="109">
        <f>ROUND(I265*H265,2)</f>
        <v>0</v>
      </c>
      <c r="BL265" s="17" t="s">
        <v>133</v>
      </c>
      <c r="BM265" s="205" t="s">
        <v>226</v>
      </c>
    </row>
    <row r="266" spans="1:65" s="13" customFormat="1">
      <c r="B266" s="206"/>
      <c r="C266" s="207"/>
      <c r="D266" s="208" t="s">
        <v>135</v>
      </c>
      <c r="E266" s="209" t="s">
        <v>1</v>
      </c>
      <c r="F266" s="210" t="s">
        <v>137</v>
      </c>
      <c r="G266" s="207"/>
      <c r="H266" s="209" t="s">
        <v>1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135</v>
      </c>
      <c r="AU266" s="216" t="s">
        <v>89</v>
      </c>
      <c r="AV266" s="13" t="s">
        <v>87</v>
      </c>
      <c r="AW266" s="13" t="s">
        <v>32</v>
      </c>
      <c r="AX266" s="13" t="s">
        <v>79</v>
      </c>
      <c r="AY266" s="216" t="s">
        <v>126</v>
      </c>
    </row>
    <row r="267" spans="1:65" s="13" customFormat="1">
      <c r="B267" s="206"/>
      <c r="C267" s="207"/>
      <c r="D267" s="208" t="s">
        <v>135</v>
      </c>
      <c r="E267" s="209" t="s">
        <v>1</v>
      </c>
      <c r="F267" s="210" t="s">
        <v>155</v>
      </c>
      <c r="G267" s="207"/>
      <c r="H267" s="209" t="s">
        <v>1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135</v>
      </c>
      <c r="AU267" s="216" t="s">
        <v>89</v>
      </c>
      <c r="AV267" s="13" t="s">
        <v>87</v>
      </c>
      <c r="AW267" s="13" t="s">
        <v>32</v>
      </c>
      <c r="AX267" s="13" t="s">
        <v>79</v>
      </c>
      <c r="AY267" s="216" t="s">
        <v>126</v>
      </c>
    </row>
    <row r="268" spans="1:65" s="13" customFormat="1">
      <c r="B268" s="206"/>
      <c r="C268" s="207"/>
      <c r="D268" s="208" t="s">
        <v>135</v>
      </c>
      <c r="E268" s="209" t="s">
        <v>1</v>
      </c>
      <c r="F268" s="210" t="s">
        <v>165</v>
      </c>
      <c r="G268" s="207"/>
      <c r="H268" s="209" t="s">
        <v>1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135</v>
      </c>
      <c r="AU268" s="216" t="s">
        <v>89</v>
      </c>
      <c r="AV268" s="13" t="s">
        <v>87</v>
      </c>
      <c r="AW268" s="13" t="s">
        <v>32</v>
      </c>
      <c r="AX268" s="13" t="s">
        <v>79</v>
      </c>
      <c r="AY268" s="216" t="s">
        <v>126</v>
      </c>
    </row>
    <row r="269" spans="1:65" s="13" customFormat="1">
      <c r="B269" s="206"/>
      <c r="C269" s="207"/>
      <c r="D269" s="208" t="s">
        <v>135</v>
      </c>
      <c r="E269" s="209" t="s">
        <v>1</v>
      </c>
      <c r="F269" s="210" t="s">
        <v>157</v>
      </c>
      <c r="G269" s="207"/>
      <c r="H269" s="209" t="s">
        <v>1</v>
      </c>
      <c r="I269" s="211"/>
      <c r="J269" s="207"/>
      <c r="K269" s="207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135</v>
      </c>
      <c r="AU269" s="216" t="s">
        <v>89</v>
      </c>
      <c r="AV269" s="13" t="s">
        <v>87</v>
      </c>
      <c r="AW269" s="13" t="s">
        <v>32</v>
      </c>
      <c r="AX269" s="13" t="s">
        <v>79</v>
      </c>
      <c r="AY269" s="216" t="s">
        <v>126</v>
      </c>
    </row>
    <row r="270" spans="1:65" s="13" customFormat="1">
      <c r="B270" s="206"/>
      <c r="C270" s="207"/>
      <c r="D270" s="208" t="s">
        <v>135</v>
      </c>
      <c r="E270" s="209" t="s">
        <v>1</v>
      </c>
      <c r="F270" s="210" t="s">
        <v>158</v>
      </c>
      <c r="G270" s="207"/>
      <c r="H270" s="209" t="s">
        <v>1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135</v>
      </c>
      <c r="AU270" s="216" t="s">
        <v>89</v>
      </c>
      <c r="AV270" s="13" t="s">
        <v>87</v>
      </c>
      <c r="AW270" s="13" t="s">
        <v>32</v>
      </c>
      <c r="AX270" s="13" t="s">
        <v>79</v>
      </c>
      <c r="AY270" s="216" t="s">
        <v>126</v>
      </c>
    </row>
    <row r="271" spans="1:65" s="13" customFormat="1">
      <c r="B271" s="206"/>
      <c r="C271" s="207"/>
      <c r="D271" s="208" t="s">
        <v>135</v>
      </c>
      <c r="E271" s="209" t="s">
        <v>1</v>
      </c>
      <c r="F271" s="210" t="s">
        <v>166</v>
      </c>
      <c r="G271" s="207"/>
      <c r="H271" s="209" t="s">
        <v>1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135</v>
      </c>
      <c r="AU271" s="216" t="s">
        <v>89</v>
      </c>
      <c r="AV271" s="13" t="s">
        <v>87</v>
      </c>
      <c r="AW271" s="13" t="s">
        <v>32</v>
      </c>
      <c r="AX271" s="13" t="s">
        <v>79</v>
      </c>
      <c r="AY271" s="216" t="s">
        <v>126</v>
      </c>
    </row>
    <row r="272" spans="1:65" s="13" customFormat="1">
      <c r="B272" s="206"/>
      <c r="C272" s="207"/>
      <c r="D272" s="208" t="s">
        <v>135</v>
      </c>
      <c r="E272" s="209" t="s">
        <v>1</v>
      </c>
      <c r="F272" s="210" t="s">
        <v>167</v>
      </c>
      <c r="G272" s="207"/>
      <c r="H272" s="209" t="s">
        <v>1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135</v>
      </c>
      <c r="AU272" s="216" t="s">
        <v>89</v>
      </c>
      <c r="AV272" s="13" t="s">
        <v>87</v>
      </c>
      <c r="AW272" s="13" t="s">
        <v>32</v>
      </c>
      <c r="AX272" s="13" t="s">
        <v>79</v>
      </c>
      <c r="AY272" s="216" t="s">
        <v>126</v>
      </c>
    </row>
    <row r="273" spans="1:65" s="14" customFormat="1">
      <c r="B273" s="217"/>
      <c r="C273" s="218"/>
      <c r="D273" s="208" t="s">
        <v>135</v>
      </c>
      <c r="E273" s="219" t="s">
        <v>1</v>
      </c>
      <c r="F273" s="220" t="s">
        <v>168</v>
      </c>
      <c r="G273" s="218"/>
      <c r="H273" s="221">
        <v>2980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135</v>
      </c>
      <c r="AU273" s="227" t="s">
        <v>89</v>
      </c>
      <c r="AV273" s="14" t="s">
        <v>89</v>
      </c>
      <c r="AW273" s="14" t="s">
        <v>32</v>
      </c>
      <c r="AX273" s="14" t="s">
        <v>79</v>
      </c>
      <c r="AY273" s="227" t="s">
        <v>126</v>
      </c>
    </row>
    <row r="274" spans="1:65" s="15" customFormat="1">
      <c r="B274" s="228"/>
      <c r="C274" s="229"/>
      <c r="D274" s="208" t="s">
        <v>135</v>
      </c>
      <c r="E274" s="230" t="s">
        <v>1</v>
      </c>
      <c r="F274" s="231" t="s">
        <v>149</v>
      </c>
      <c r="G274" s="229"/>
      <c r="H274" s="232">
        <v>2980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135</v>
      </c>
      <c r="AU274" s="238" t="s">
        <v>89</v>
      </c>
      <c r="AV274" s="15" t="s">
        <v>133</v>
      </c>
      <c r="AW274" s="15" t="s">
        <v>32</v>
      </c>
      <c r="AX274" s="15" t="s">
        <v>87</v>
      </c>
      <c r="AY274" s="238" t="s">
        <v>126</v>
      </c>
    </row>
    <row r="275" spans="1:65" s="2" customFormat="1" ht="21.75" customHeight="1">
      <c r="A275" s="35"/>
      <c r="B275" s="36"/>
      <c r="C275" s="193" t="s">
        <v>227</v>
      </c>
      <c r="D275" s="193" t="s">
        <v>129</v>
      </c>
      <c r="E275" s="194" t="s">
        <v>228</v>
      </c>
      <c r="F275" s="195" t="s">
        <v>229</v>
      </c>
      <c r="G275" s="196" t="s">
        <v>171</v>
      </c>
      <c r="H275" s="197">
        <v>6322</v>
      </c>
      <c r="I275" s="198"/>
      <c r="J275" s="199">
        <f>ROUND(I275*H275,2)</f>
        <v>0</v>
      </c>
      <c r="K275" s="200"/>
      <c r="L275" s="38"/>
      <c r="M275" s="201" t="s">
        <v>1</v>
      </c>
      <c r="N275" s="202" t="s">
        <v>44</v>
      </c>
      <c r="O275" s="72"/>
      <c r="P275" s="203">
        <f>O275*H275</f>
        <v>0</v>
      </c>
      <c r="Q275" s="203">
        <v>0</v>
      </c>
      <c r="R275" s="203">
        <f>Q275*H275</f>
        <v>0</v>
      </c>
      <c r="S275" s="203">
        <v>0</v>
      </c>
      <c r="T275" s="20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5" t="s">
        <v>133</v>
      </c>
      <c r="AT275" s="205" t="s">
        <v>129</v>
      </c>
      <c r="AU275" s="205" t="s">
        <v>89</v>
      </c>
      <c r="AY275" s="17" t="s">
        <v>126</v>
      </c>
      <c r="BE275" s="109">
        <f>IF(N275="základní",J275,0)</f>
        <v>0</v>
      </c>
      <c r="BF275" s="109">
        <f>IF(N275="snížená",J275,0)</f>
        <v>0</v>
      </c>
      <c r="BG275" s="109">
        <f>IF(N275="zákl. přenesená",J275,0)</f>
        <v>0</v>
      </c>
      <c r="BH275" s="109">
        <f>IF(N275="sníž. přenesená",J275,0)</f>
        <v>0</v>
      </c>
      <c r="BI275" s="109">
        <f>IF(N275="nulová",J275,0)</f>
        <v>0</v>
      </c>
      <c r="BJ275" s="17" t="s">
        <v>87</v>
      </c>
      <c r="BK275" s="109">
        <f>ROUND(I275*H275,2)</f>
        <v>0</v>
      </c>
      <c r="BL275" s="17" t="s">
        <v>133</v>
      </c>
      <c r="BM275" s="205" t="s">
        <v>230</v>
      </c>
    </row>
    <row r="276" spans="1:65" s="13" customFormat="1">
      <c r="B276" s="206"/>
      <c r="C276" s="207"/>
      <c r="D276" s="208" t="s">
        <v>135</v>
      </c>
      <c r="E276" s="209" t="s">
        <v>1</v>
      </c>
      <c r="F276" s="210" t="s">
        <v>137</v>
      </c>
      <c r="G276" s="207"/>
      <c r="H276" s="209" t="s">
        <v>1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135</v>
      </c>
      <c r="AU276" s="216" t="s">
        <v>89</v>
      </c>
      <c r="AV276" s="13" t="s">
        <v>87</v>
      </c>
      <c r="AW276" s="13" t="s">
        <v>32</v>
      </c>
      <c r="AX276" s="13" t="s">
        <v>79</v>
      </c>
      <c r="AY276" s="216" t="s">
        <v>126</v>
      </c>
    </row>
    <row r="277" spans="1:65" s="13" customFormat="1">
      <c r="B277" s="206"/>
      <c r="C277" s="207"/>
      <c r="D277" s="208" t="s">
        <v>135</v>
      </c>
      <c r="E277" s="209" t="s">
        <v>1</v>
      </c>
      <c r="F277" s="210" t="s">
        <v>173</v>
      </c>
      <c r="G277" s="207"/>
      <c r="H277" s="209" t="s">
        <v>1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135</v>
      </c>
      <c r="AU277" s="216" t="s">
        <v>89</v>
      </c>
      <c r="AV277" s="13" t="s">
        <v>87</v>
      </c>
      <c r="AW277" s="13" t="s">
        <v>32</v>
      </c>
      <c r="AX277" s="13" t="s">
        <v>79</v>
      </c>
      <c r="AY277" s="216" t="s">
        <v>126</v>
      </c>
    </row>
    <row r="278" spans="1:65" s="13" customFormat="1">
      <c r="B278" s="206"/>
      <c r="C278" s="207"/>
      <c r="D278" s="208" t="s">
        <v>135</v>
      </c>
      <c r="E278" s="209" t="s">
        <v>1</v>
      </c>
      <c r="F278" s="210" t="s">
        <v>174</v>
      </c>
      <c r="G278" s="207"/>
      <c r="H278" s="209" t="s">
        <v>1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135</v>
      </c>
      <c r="AU278" s="216" t="s">
        <v>89</v>
      </c>
      <c r="AV278" s="13" t="s">
        <v>87</v>
      </c>
      <c r="AW278" s="13" t="s">
        <v>32</v>
      </c>
      <c r="AX278" s="13" t="s">
        <v>79</v>
      </c>
      <c r="AY278" s="216" t="s">
        <v>126</v>
      </c>
    </row>
    <row r="279" spans="1:65" s="13" customFormat="1">
      <c r="B279" s="206"/>
      <c r="C279" s="207"/>
      <c r="D279" s="208" t="s">
        <v>135</v>
      </c>
      <c r="E279" s="209" t="s">
        <v>1</v>
      </c>
      <c r="F279" s="210" t="s">
        <v>175</v>
      </c>
      <c r="G279" s="207"/>
      <c r="H279" s="209" t="s">
        <v>1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135</v>
      </c>
      <c r="AU279" s="216" t="s">
        <v>89</v>
      </c>
      <c r="AV279" s="13" t="s">
        <v>87</v>
      </c>
      <c r="AW279" s="13" t="s">
        <v>32</v>
      </c>
      <c r="AX279" s="13" t="s">
        <v>79</v>
      </c>
      <c r="AY279" s="216" t="s">
        <v>126</v>
      </c>
    </row>
    <row r="280" spans="1:65" s="13" customFormat="1">
      <c r="B280" s="206"/>
      <c r="C280" s="207"/>
      <c r="D280" s="208" t="s">
        <v>135</v>
      </c>
      <c r="E280" s="209" t="s">
        <v>1</v>
      </c>
      <c r="F280" s="210" t="s">
        <v>176</v>
      </c>
      <c r="G280" s="207"/>
      <c r="H280" s="209" t="s">
        <v>1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135</v>
      </c>
      <c r="AU280" s="216" t="s">
        <v>89</v>
      </c>
      <c r="AV280" s="13" t="s">
        <v>87</v>
      </c>
      <c r="AW280" s="13" t="s">
        <v>32</v>
      </c>
      <c r="AX280" s="13" t="s">
        <v>79</v>
      </c>
      <c r="AY280" s="216" t="s">
        <v>126</v>
      </c>
    </row>
    <row r="281" spans="1:65" s="14" customFormat="1">
      <c r="B281" s="217"/>
      <c r="C281" s="218"/>
      <c r="D281" s="208" t="s">
        <v>135</v>
      </c>
      <c r="E281" s="219" t="s">
        <v>1</v>
      </c>
      <c r="F281" s="220" t="s">
        <v>177</v>
      </c>
      <c r="G281" s="218"/>
      <c r="H281" s="221">
        <v>6322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135</v>
      </c>
      <c r="AU281" s="227" t="s">
        <v>89</v>
      </c>
      <c r="AV281" s="14" t="s">
        <v>89</v>
      </c>
      <c r="AW281" s="14" t="s">
        <v>32</v>
      </c>
      <c r="AX281" s="14" t="s">
        <v>79</v>
      </c>
      <c r="AY281" s="227" t="s">
        <v>126</v>
      </c>
    </row>
    <row r="282" spans="1:65" s="15" customFormat="1">
      <c r="B282" s="228"/>
      <c r="C282" s="229"/>
      <c r="D282" s="208" t="s">
        <v>135</v>
      </c>
      <c r="E282" s="230" t="s">
        <v>1</v>
      </c>
      <c r="F282" s="231" t="s">
        <v>149</v>
      </c>
      <c r="G282" s="229"/>
      <c r="H282" s="232">
        <v>6322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135</v>
      </c>
      <c r="AU282" s="238" t="s">
        <v>89</v>
      </c>
      <c r="AV282" s="15" t="s">
        <v>133</v>
      </c>
      <c r="AW282" s="15" t="s">
        <v>32</v>
      </c>
      <c r="AX282" s="15" t="s">
        <v>87</v>
      </c>
      <c r="AY282" s="238" t="s">
        <v>126</v>
      </c>
    </row>
    <row r="283" spans="1:65" s="2" customFormat="1" ht="21.75" customHeight="1">
      <c r="A283" s="35"/>
      <c r="B283" s="36"/>
      <c r="C283" s="193" t="s">
        <v>8</v>
      </c>
      <c r="D283" s="193" t="s">
        <v>129</v>
      </c>
      <c r="E283" s="194" t="s">
        <v>231</v>
      </c>
      <c r="F283" s="195" t="s">
        <v>232</v>
      </c>
      <c r="G283" s="196" t="s">
        <v>171</v>
      </c>
      <c r="H283" s="197">
        <v>15652</v>
      </c>
      <c r="I283" s="198"/>
      <c r="J283" s="199">
        <f>ROUND(I283*H283,2)</f>
        <v>0</v>
      </c>
      <c r="K283" s="200"/>
      <c r="L283" s="38"/>
      <c r="M283" s="201" t="s">
        <v>1</v>
      </c>
      <c r="N283" s="202" t="s">
        <v>44</v>
      </c>
      <c r="O283" s="72"/>
      <c r="P283" s="203">
        <f>O283*H283</f>
        <v>0</v>
      </c>
      <c r="Q283" s="203">
        <v>0</v>
      </c>
      <c r="R283" s="203">
        <f>Q283*H283</f>
        <v>0</v>
      </c>
      <c r="S283" s="203">
        <v>0</v>
      </c>
      <c r="T283" s="20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5" t="s">
        <v>133</v>
      </c>
      <c r="AT283" s="205" t="s">
        <v>129</v>
      </c>
      <c r="AU283" s="205" t="s">
        <v>89</v>
      </c>
      <c r="AY283" s="17" t="s">
        <v>126</v>
      </c>
      <c r="BE283" s="109">
        <f>IF(N283="základní",J283,0)</f>
        <v>0</v>
      </c>
      <c r="BF283" s="109">
        <f>IF(N283="snížená",J283,0)</f>
        <v>0</v>
      </c>
      <c r="BG283" s="109">
        <f>IF(N283="zákl. přenesená",J283,0)</f>
        <v>0</v>
      </c>
      <c r="BH283" s="109">
        <f>IF(N283="sníž. přenesená",J283,0)</f>
        <v>0</v>
      </c>
      <c r="BI283" s="109">
        <f>IF(N283="nulová",J283,0)</f>
        <v>0</v>
      </c>
      <c r="BJ283" s="17" t="s">
        <v>87</v>
      </c>
      <c r="BK283" s="109">
        <f>ROUND(I283*H283,2)</f>
        <v>0</v>
      </c>
      <c r="BL283" s="17" t="s">
        <v>133</v>
      </c>
      <c r="BM283" s="205" t="s">
        <v>233</v>
      </c>
    </row>
    <row r="284" spans="1:65" s="13" customFormat="1">
      <c r="B284" s="206"/>
      <c r="C284" s="207"/>
      <c r="D284" s="208" t="s">
        <v>135</v>
      </c>
      <c r="E284" s="209" t="s">
        <v>1</v>
      </c>
      <c r="F284" s="210" t="s">
        <v>182</v>
      </c>
      <c r="G284" s="207"/>
      <c r="H284" s="209" t="s">
        <v>1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135</v>
      </c>
      <c r="AU284" s="216" t="s">
        <v>89</v>
      </c>
      <c r="AV284" s="13" t="s">
        <v>87</v>
      </c>
      <c r="AW284" s="13" t="s">
        <v>32</v>
      </c>
      <c r="AX284" s="13" t="s">
        <v>79</v>
      </c>
      <c r="AY284" s="216" t="s">
        <v>126</v>
      </c>
    </row>
    <row r="285" spans="1:65" s="13" customFormat="1">
      <c r="B285" s="206"/>
      <c r="C285" s="207"/>
      <c r="D285" s="208" t="s">
        <v>135</v>
      </c>
      <c r="E285" s="209" t="s">
        <v>1</v>
      </c>
      <c r="F285" s="210" t="s">
        <v>137</v>
      </c>
      <c r="G285" s="207"/>
      <c r="H285" s="209" t="s">
        <v>1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135</v>
      </c>
      <c r="AU285" s="216" t="s">
        <v>89</v>
      </c>
      <c r="AV285" s="13" t="s">
        <v>87</v>
      </c>
      <c r="AW285" s="13" t="s">
        <v>32</v>
      </c>
      <c r="AX285" s="13" t="s">
        <v>79</v>
      </c>
      <c r="AY285" s="216" t="s">
        <v>126</v>
      </c>
    </row>
    <row r="286" spans="1:65" s="13" customFormat="1">
      <c r="B286" s="206"/>
      <c r="C286" s="207"/>
      <c r="D286" s="208" t="s">
        <v>135</v>
      </c>
      <c r="E286" s="209" t="s">
        <v>1</v>
      </c>
      <c r="F286" s="210" t="s">
        <v>183</v>
      </c>
      <c r="G286" s="207"/>
      <c r="H286" s="209" t="s">
        <v>1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135</v>
      </c>
      <c r="AU286" s="216" t="s">
        <v>89</v>
      </c>
      <c r="AV286" s="13" t="s">
        <v>87</v>
      </c>
      <c r="AW286" s="13" t="s">
        <v>32</v>
      </c>
      <c r="AX286" s="13" t="s">
        <v>79</v>
      </c>
      <c r="AY286" s="216" t="s">
        <v>126</v>
      </c>
    </row>
    <row r="287" spans="1:65" s="13" customFormat="1">
      <c r="B287" s="206"/>
      <c r="C287" s="207"/>
      <c r="D287" s="208" t="s">
        <v>135</v>
      </c>
      <c r="E287" s="209" t="s">
        <v>1</v>
      </c>
      <c r="F287" s="210" t="s">
        <v>184</v>
      </c>
      <c r="G287" s="207"/>
      <c r="H287" s="209" t="s">
        <v>1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135</v>
      </c>
      <c r="AU287" s="216" t="s">
        <v>89</v>
      </c>
      <c r="AV287" s="13" t="s">
        <v>87</v>
      </c>
      <c r="AW287" s="13" t="s">
        <v>32</v>
      </c>
      <c r="AX287" s="13" t="s">
        <v>79</v>
      </c>
      <c r="AY287" s="216" t="s">
        <v>126</v>
      </c>
    </row>
    <row r="288" spans="1:65" s="13" customFormat="1">
      <c r="B288" s="206"/>
      <c r="C288" s="207"/>
      <c r="D288" s="208" t="s">
        <v>135</v>
      </c>
      <c r="E288" s="209" t="s">
        <v>1</v>
      </c>
      <c r="F288" s="210" t="s">
        <v>185</v>
      </c>
      <c r="G288" s="207"/>
      <c r="H288" s="209" t="s">
        <v>1</v>
      </c>
      <c r="I288" s="211"/>
      <c r="J288" s="207"/>
      <c r="K288" s="207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135</v>
      </c>
      <c r="AU288" s="216" t="s">
        <v>89</v>
      </c>
      <c r="AV288" s="13" t="s">
        <v>87</v>
      </c>
      <c r="AW288" s="13" t="s">
        <v>32</v>
      </c>
      <c r="AX288" s="13" t="s">
        <v>79</v>
      </c>
      <c r="AY288" s="216" t="s">
        <v>126</v>
      </c>
    </row>
    <row r="289" spans="1:51" s="13" customFormat="1">
      <c r="B289" s="206"/>
      <c r="C289" s="207"/>
      <c r="D289" s="208" t="s">
        <v>135</v>
      </c>
      <c r="E289" s="209" t="s">
        <v>1</v>
      </c>
      <c r="F289" s="210" t="s">
        <v>186</v>
      </c>
      <c r="G289" s="207"/>
      <c r="H289" s="209" t="s">
        <v>1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135</v>
      </c>
      <c r="AU289" s="216" t="s">
        <v>89</v>
      </c>
      <c r="AV289" s="13" t="s">
        <v>87</v>
      </c>
      <c r="AW289" s="13" t="s">
        <v>32</v>
      </c>
      <c r="AX289" s="13" t="s">
        <v>79</v>
      </c>
      <c r="AY289" s="216" t="s">
        <v>126</v>
      </c>
    </row>
    <row r="290" spans="1:51" s="13" customFormat="1">
      <c r="B290" s="206"/>
      <c r="C290" s="207"/>
      <c r="D290" s="208" t="s">
        <v>135</v>
      </c>
      <c r="E290" s="209" t="s">
        <v>1</v>
      </c>
      <c r="F290" s="210" t="s">
        <v>187</v>
      </c>
      <c r="G290" s="207"/>
      <c r="H290" s="209" t="s">
        <v>1</v>
      </c>
      <c r="I290" s="211"/>
      <c r="J290" s="207"/>
      <c r="K290" s="207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135</v>
      </c>
      <c r="AU290" s="216" t="s">
        <v>89</v>
      </c>
      <c r="AV290" s="13" t="s">
        <v>87</v>
      </c>
      <c r="AW290" s="13" t="s">
        <v>32</v>
      </c>
      <c r="AX290" s="13" t="s">
        <v>79</v>
      </c>
      <c r="AY290" s="216" t="s">
        <v>126</v>
      </c>
    </row>
    <row r="291" spans="1:51" s="13" customFormat="1">
      <c r="B291" s="206"/>
      <c r="C291" s="207"/>
      <c r="D291" s="208" t="s">
        <v>135</v>
      </c>
      <c r="E291" s="209" t="s">
        <v>1</v>
      </c>
      <c r="F291" s="210" t="s">
        <v>188</v>
      </c>
      <c r="G291" s="207"/>
      <c r="H291" s="209" t="s">
        <v>1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135</v>
      </c>
      <c r="AU291" s="216" t="s">
        <v>89</v>
      </c>
      <c r="AV291" s="13" t="s">
        <v>87</v>
      </c>
      <c r="AW291" s="13" t="s">
        <v>32</v>
      </c>
      <c r="AX291" s="13" t="s">
        <v>79</v>
      </c>
      <c r="AY291" s="216" t="s">
        <v>126</v>
      </c>
    </row>
    <row r="292" spans="1:51" s="13" customFormat="1" ht="22.5">
      <c r="B292" s="206"/>
      <c r="C292" s="207"/>
      <c r="D292" s="208" t="s">
        <v>135</v>
      </c>
      <c r="E292" s="209" t="s">
        <v>1</v>
      </c>
      <c r="F292" s="210" t="s">
        <v>189</v>
      </c>
      <c r="G292" s="207"/>
      <c r="H292" s="209" t="s">
        <v>1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135</v>
      </c>
      <c r="AU292" s="216" t="s">
        <v>89</v>
      </c>
      <c r="AV292" s="13" t="s">
        <v>87</v>
      </c>
      <c r="AW292" s="13" t="s">
        <v>32</v>
      </c>
      <c r="AX292" s="13" t="s">
        <v>79</v>
      </c>
      <c r="AY292" s="216" t="s">
        <v>126</v>
      </c>
    </row>
    <row r="293" spans="1:51" s="13" customFormat="1">
      <c r="B293" s="206"/>
      <c r="C293" s="207"/>
      <c r="D293" s="208" t="s">
        <v>135</v>
      </c>
      <c r="E293" s="209" t="s">
        <v>1</v>
      </c>
      <c r="F293" s="210" t="s">
        <v>190</v>
      </c>
      <c r="G293" s="207"/>
      <c r="H293" s="209" t="s">
        <v>1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135</v>
      </c>
      <c r="AU293" s="216" t="s">
        <v>89</v>
      </c>
      <c r="AV293" s="13" t="s">
        <v>87</v>
      </c>
      <c r="AW293" s="13" t="s">
        <v>32</v>
      </c>
      <c r="AX293" s="13" t="s">
        <v>79</v>
      </c>
      <c r="AY293" s="216" t="s">
        <v>126</v>
      </c>
    </row>
    <row r="294" spans="1:51" s="14" customFormat="1">
      <c r="B294" s="217"/>
      <c r="C294" s="218"/>
      <c r="D294" s="208" t="s">
        <v>135</v>
      </c>
      <c r="E294" s="219" t="s">
        <v>1</v>
      </c>
      <c r="F294" s="220" t="s">
        <v>191</v>
      </c>
      <c r="G294" s="218"/>
      <c r="H294" s="221">
        <v>15652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135</v>
      </c>
      <c r="AU294" s="227" t="s">
        <v>89</v>
      </c>
      <c r="AV294" s="14" t="s">
        <v>89</v>
      </c>
      <c r="AW294" s="14" t="s">
        <v>32</v>
      </c>
      <c r="AX294" s="14" t="s">
        <v>79</v>
      </c>
      <c r="AY294" s="227" t="s">
        <v>126</v>
      </c>
    </row>
    <row r="295" spans="1:51" s="15" customFormat="1">
      <c r="B295" s="228"/>
      <c r="C295" s="229"/>
      <c r="D295" s="208" t="s">
        <v>135</v>
      </c>
      <c r="E295" s="230" t="s">
        <v>1</v>
      </c>
      <c r="F295" s="231" t="s">
        <v>149</v>
      </c>
      <c r="G295" s="229"/>
      <c r="H295" s="232">
        <v>15652</v>
      </c>
      <c r="I295" s="233"/>
      <c r="J295" s="229"/>
      <c r="K295" s="229"/>
      <c r="L295" s="234"/>
      <c r="M295" s="239"/>
      <c r="N295" s="240"/>
      <c r="O295" s="240"/>
      <c r="P295" s="240"/>
      <c r="Q295" s="240"/>
      <c r="R295" s="240"/>
      <c r="S295" s="240"/>
      <c r="T295" s="241"/>
      <c r="AT295" s="238" t="s">
        <v>135</v>
      </c>
      <c r="AU295" s="238" t="s">
        <v>89</v>
      </c>
      <c r="AV295" s="15" t="s">
        <v>133</v>
      </c>
      <c r="AW295" s="15" t="s">
        <v>32</v>
      </c>
      <c r="AX295" s="15" t="s">
        <v>87</v>
      </c>
      <c r="AY295" s="238" t="s">
        <v>126</v>
      </c>
    </row>
    <row r="296" spans="1:51" s="2" customFormat="1" ht="6.95" customHeight="1">
      <c r="A296" s="35"/>
      <c r="B296" s="55"/>
      <c r="C296" s="56"/>
      <c r="D296" s="56"/>
      <c r="E296" s="56"/>
      <c r="F296" s="56"/>
      <c r="G296" s="56"/>
      <c r="H296" s="56"/>
      <c r="I296" s="56"/>
      <c r="J296" s="56"/>
      <c r="K296" s="56"/>
      <c r="L296" s="38"/>
      <c r="M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</row>
  </sheetData>
  <sheetProtection algorithmName="SHA-512" hashValue="3SJw8a04PmXsQw1mtMZZM5sJLGjADGOxV1taNAb5lxoJEtuUOQaIwR2JSeoIRyMvgyeZPlUbphbbF5tjh29A3Q==" saltValue="9s+489JNslMJDDWcOnZSO8t0J/lH3LyAtlBTJIuR5dx6bA89I0DPrD3Uxah+bY2I0XQftdQv3sUHqUnzP0hIJw==" spinCount="100000" sheet="1" objects="1" scenarios="1" formatColumns="0" formatRows="0" autoFilter="0"/>
  <autoFilter ref="C119:K29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05 - NÁSLEDNÁ PÉČE 3ROKY</vt:lpstr>
      <vt:lpstr>'05 - NÁSLEDNÁ PÉČE 3ROKY'!Názvy_tisku</vt:lpstr>
      <vt:lpstr>'Rekapitulace stavby'!Názvy_tisku</vt:lpstr>
      <vt:lpstr>'05 - NÁSLEDNÁ PÉČE 3ROKY'!Oblast_tisku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DESKTOP-U7DN9O0\Magda</dc:creator>
  <cp:lastModifiedBy>Jochimová Lenka</cp:lastModifiedBy>
  <cp:lastPrinted>2021-08-18T10:05:06Z</cp:lastPrinted>
  <dcterms:created xsi:type="dcterms:W3CDTF">2021-08-18T08:34:10Z</dcterms:created>
  <dcterms:modified xsi:type="dcterms:W3CDTF">2022-01-19T09:44:27Z</dcterms:modified>
</cp:coreProperties>
</file>