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1 - Zřízení hygienickéh..." sheetId="2" r:id="rId2"/>
    <sheet name="002 - Zdravotechnika " sheetId="3" r:id="rId3"/>
    <sheet name="003 - Zřízení hygienickéh..." sheetId="4" r:id="rId4"/>
    <sheet name="004 - Elektroinstalace " sheetId="5" r:id="rId5"/>
  </sheets>
  <definedNames>
    <definedName name="_xlnm.Print_Area" localSheetId="0">'Rekapitulace stavby'!$D$4:$AO$76,'Rekapitulace stavby'!$C$82:$AQ$99</definedName>
    <definedName name="_xlnm._FilterDatabase" localSheetId="1" hidden="1">'001 - Zřízení hygienickéh...'!$C$134:$K$321</definedName>
    <definedName name="_xlnm.Print_Area" localSheetId="1">'001 - Zřízení hygienickéh...'!$C$82:$J$116,'001 - Zřízení hygienickéh...'!$C$122:$J$321</definedName>
    <definedName name="_xlnm._FilterDatabase" localSheetId="2" hidden="1">'002 - Zdravotechnika '!$C$126:$K$215</definedName>
    <definedName name="_xlnm.Print_Area" localSheetId="2">'002 - Zdravotechnika '!$C$82:$J$108,'002 - Zdravotechnika '!$C$114:$J$215</definedName>
    <definedName name="_xlnm._FilterDatabase" localSheetId="3" hidden="1">'003 - Zřízení hygienickéh...'!$C$132:$K$259</definedName>
    <definedName name="_xlnm.Print_Area" localSheetId="3">'003 - Zřízení hygienickéh...'!$C$82:$J$114,'003 - Zřízení hygienickéh...'!$C$120:$J$259</definedName>
    <definedName name="_xlnm._FilterDatabase" localSheetId="4" hidden="1">'004 - Elektroinstalace '!$C$122:$K$186</definedName>
    <definedName name="_xlnm.Print_Area" localSheetId="4">'004 - Elektroinstalace '!$C$82:$J$104,'004 - Elektroinstalace '!$C$110:$J$186</definedName>
    <definedName name="_xlnm.Print_Titles" localSheetId="0">'Rekapitulace stavby'!$92:$92</definedName>
    <definedName name="_xlnm.Print_Titles" localSheetId="1">'001 - Zřízení hygienickéh...'!$134:$134</definedName>
    <definedName name="_xlnm.Print_Titles" localSheetId="2">'002 - Zdravotechnika '!$126:$126</definedName>
    <definedName name="_xlnm.Print_Titles" localSheetId="3">'003 - Zřízení hygienickéh...'!$132:$132</definedName>
    <definedName name="_xlnm.Print_Titles" localSheetId="4">'004 - Elektroinstalace '!$122:$122</definedName>
  </definedNames>
  <calcPr fullCalcOnLoad="1"/>
</workbook>
</file>

<file path=xl/sharedStrings.xml><?xml version="1.0" encoding="utf-8"?>
<sst xmlns="http://schemas.openxmlformats.org/spreadsheetml/2006/main" count="5841" uniqueCount="909">
  <si>
    <t>Export Komplet</t>
  </si>
  <si>
    <t/>
  </si>
  <si>
    <t>2.0</t>
  </si>
  <si>
    <t>ZAMOK</t>
  </si>
  <si>
    <t>False</t>
  </si>
  <si>
    <t>{509b6f5b-c596-453a-b432-f58e6881059e}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</si>
  <si>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</si>
  <si>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</si>
  <si>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</si>
  <si>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</si>
  <si>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</si>
  <si>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</si>
  <si>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</si>
  <si>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</si>
  <si>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20200508001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</si>
  <si>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</si>
  <si>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</si>
  <si>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Zřízení hygienického zázemí gynekologického oddělení</t>
  </si>
  <si>
    <t>KSO:</t>
  </si>
  <si>
    <t>CC-CZ:</t>
  </si>
  <si>
    <t>Místo:</t>
  </si>
  <si>
    <t>Městská nemocnice Bohumín</t>
  </si>
  <si>
    <t>Datum:</t>
  </si>
  <si>
    <t>5. 8. 2020</t>
  </si>
  <si>
    <t>Zadavatel:</t>
  </si>
  <si>
    <t>IČ:</t>
  </si>
  <si>
    <t>DIČ:</t>
  </si>
  <si>
    <t>Uchazeč:</t>
  </si>
  <si>
    <t>Vyplň údaj</t>
  </si>
  <si>
    <t>Projektant:</t>
  </si>
  <si>
    <t>ATRIS s.r.o.</t>
  </si>
  <si>
    <t>True</t>
  </si>
  <si>
    <t>Zpracovatel:</t>
  </si>
  <si>
    <t>Barbora Kyšková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</si>
  <si>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</si>
  <si>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</si>
  <si>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</si>
  <si>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</si>
  <si>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</si>
  <si>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</si>
  <si>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</si>
  <si>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</si>
  <si>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</si>
  <si>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</si>
  <si>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</si>
  <si>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</si>
  <si>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</si>
  <si>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</si>
  <si>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</si>
  <si>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</si>
  <si>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</si>
  <si>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</si>
  <si>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</si>
  <si>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</si>
  <si>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</si>
  <si>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</si>
  <si>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</si>
  <si>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</si>
  <si>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</si>
  <si>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</si>
  <si>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</si>
  <si>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</si>
  <si>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</si>
  <si>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</si>
  <si>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</si>
  <si>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</si>
  <si>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</si>
  <si>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</si>
  <si>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</si>
  <si>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</si>
  <si>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</si>
  <si>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</si>
  <si>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</si>
  <si>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</si>
  <si>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</si>
  <si>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</si>
  <si>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</si>
  <si>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</si>
  <si>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</si>
  <si>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</si>
  <si>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001</t>
  </si>
  <si>
    <t>Zřízení hygienického zázemí gynekologického oddělení - 2 pokoje</t>
  </si>
  <si>
    <t>STA</t>
  </si>
  <si>
    <t>1</t>
  </si>
  <si>
    <t>{4d74c57b-bc3f-4dcc-86ff-e1ec48d2e8cc}</t>
  </si>
  <si>
    <t>2</t>
  </si>
  <si>
    <t>002</t>
  </si>
  <si>
    <t xml:space="preserve">Zdravotechnika </t>
  </si>
  <si>
    <t>{8aab6104-a8f2-41d9-aae2-682ba76fd12c}</t>
  </si>
  <si>
    <t>003</t>
  </si>
  <si>
    <t>Zřízení hygienického zázemí gynekologického oddělení - 1 pokoj</t>
  </si>
  <si>
    <t>{bb2f42d7-9bf2-44bd-8131-7cb3edc08a84}</t>
  </si>
  <si>
    <t>004</t>
  </si>
  <si>
    <t xml:space="preserve">Elektroinstalace </t>
  </si>
  <si>
    <t>{2a3997af-faa6-4b2a-9fed-9e90480f4d53}</t>
  </si>
  <si>
    <t>KRYCÍ LIST SOUPISU PRACÍ</t>
  </si>
  <si>
    <t>Objekt:</t>
  </si>
  <si>
    <t>001 - Zřízení hygienického zázemí gynekologického oddělení - 2 pokoje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</si>
  <si>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</si>
  <si>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</si>
  <si>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</si>
  <si>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</si>
  <si>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</si>
  <si>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</si>
  <si>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</si>
  <si>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</si>
  <si>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</si>
  <si>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</si>
  <si>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</si>
  <si>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</si>
  <si>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</si>
  <si>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</si>
  <si>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</si>
  <si>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</si>
  <si>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</si>
  <si>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</si>
  <si>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</si>
  <si>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</si>
  <si>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</si>
  <si>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</si>
  <si>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>M - Práce a dodávky M</t>
  </si>
  <si>
    <t xml:space="preserve">    21-M - Elektromontáže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</si>
  <si>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</si>
  <si>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</si>
  <si>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</si>
  <si>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</si>
  <si>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</si>
  <si>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</si>
  <si>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</si>
  <si>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</si>
  <si>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</si>
  <si>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</si>
  <si>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</si>
  <si>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</si>
  <si>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</si>
  <si>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</si>
  <si>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</si>
  <si>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</si>
  <si>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</si>
  <si>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</si>
  <si>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</si>
  <si>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311272131</t>
  </si>
  <si>
    <t>Zdivo z pórobetonových tvárnic hladkých přes P2 do P4 přes 450 do 600 kg/m3 na tenkovrstvou maltu tl 250 mm</t>
  </si>
  <si>
    <t>m2</t>
  </si>
  <si>
    <t>4</t>
  </si>
  <si>
    <t>-1207112189</t>
  </si>
  <si>
    <t>VV</t>
  </si>
  <si>
    <t>"zazdívka okna"3*1,2*2</t>
  </si>
  <si>
    <t>"zazdívka dveří"1*2*2</t>
  </si>
  <si>
    <t>Součet</t>
  </si>
  <si>
    <t>340271041</t>
  </si>
  <si>
    <t>Zazdívka otvorů v příčkách nebo stěnách plochy do 1 m2 tvárnicemi pórobetonovými tl 150 mm</t>
  </si>
  <si>
    <t>79853595</t>
  </si>
  <si>
    <t>"zazdívka okna"1,4*1,6</t>
  </si>
  <si>
    <t>342272245</t>
  </si>
  <si>
    <t>Příčka z pórobetonových hladkých tvárnic na tenkovrstvou maltu tl 150 mm</t>
  </si>
  <si>
    <t>787566235</t>
  </si>
  <si>
    <t>"nová koupelna"3,15*3+2,35*3</t>
  </si>
  <si>
    <t>"chodba"2,45*3-1,45*2</t>
  </si>
  <si>
    <t>Vodorovné konstrukce</t>
  </si>
  <si>
    <t>411386621</t>
  </si>
  <si>
    <t>Zabetonování prostupů v instalačních šachtách ze suchých směsí pl do 0,25 m2 ve stropech</t>
  </si>
  <si>
    <t>kus</t>
  </si>
  <si>
    <t>976530097</t>
  </si>
  <si>
    <t>6</t>
  </si>
  <si>
    <t>Úpravy povrchů, podlahy a osazování výplní</t>
  </si>
  <si>
    <t>5</t>
  </si>
  <si>
    <t>612131101</t>
  </si>
  <si>
    <t>Cementový postřik vnitřních stěn nanášený celoplošně ručně</t>
  </si>
  <si>
    <t>1079109267</t>
  </si>
  <si>
    <t>"pod obklady"7,4*2,1</t>
  </si>
  <si>
    <t>"pod oblklady ppokoj"2*1,5*2</t>
  </si>
  <si>
    <t>612142001</t>
  </si>
  <si>
    <t>Potažení vnitřních stěn sklovláknitým pletivem vtlačeným do tenkovrstvé hmoty</t>
  </si>
  <si>
    <t>521342373</t>
  </si>
  <si>
    <t>"vyspravení omítek"</t>
  </si>
  <si>
    <t>"pokoje"(3,825*2+4,85*2*2+2,525*2)*3</t>
  </si>
  <si>
    <t>"chodba"(4*2+3,15*2)*3</t>
  </si>
  <si>
    <t>"koupelna"2,2*0,9</t>
  </si>
  <si>
    <t>"zazdívka"1,6*1,4*2+3,2*1,2*2+1,1*2*2+2,45*3*2-1,45*2*2</t>
  </si>
  <si>
    <t>7</t>
  </si>
  <si>
    <t>612325401</t>
  </si>
  <si>
    <t>Oprava vnitřní vápenocementové hrubé omítky stěn v rozsahu plochy do 10%</t>
  </si>
  <si>
    <t>720144198</t>
  </si>
  <si>
    <t>8</t>
  </si>
  <si>
    <t>612331121</t>
  </si>
  <si>
    <t>Cementová omítka hladká jednovrstvá vnitřních stěn nanášená ručně</t>
  </si>
  <si>
    <t>-82614086</t>
  </si>
  <si>
    <t>9</t>
  </si>
  <si>
    <t>612341131</t>
  </si>
  <si>
    <t>Potažení vnitřních stěn sádrovým štukem tloušťky do 3 mm</t>
  </si>
  <si>
    <t>-920203940</t>
  </si>
  <si>
    <t>10</t>
  </si>
  <si>
    <t>619995001</t>
  </si>
  <si>
    <t>Začištění omítek kolem oken, dveří, podlah nebo obkladů</t>
  </si>
  <si>
    <t>m</t>
  </si>
  <si>
    <t>-104920872</t>
  </si>
  <si>
    <t>"dveře vedlejšího pokoje"1,2*2+2*4</t>
  </si>
  <si>
    <t>11</t>
  </si>
  <si>
    <t>R-6320010</t>
  </si>
  <si>
    <t>Vyčištění, vyrovnání stávající podlahy cem. potěrem tl. don 50 mm, vč. dodávky materiálu</t>
  </si>
  <si>
    <t>1047954605</t>
  </si>
  <si>
    <t>53</t>
  </si>
  <si>
    <t>Ostatní konstrukce a práce, bourání</t>
  </si>
  <si>
    <t>12</t>
  </si>
  <si>
    <t>952901111</t>
  </si>
  <si>
    <t>Vyčištění budov bytové a občanské výstavby při výšce podlaží do 4 m</t>
  </si>
  <si>
    <t>-1473677432</t>
  </si>
  <si>
    <t>"pokoje"4,85*3,825+4,85*2,525</t>
  </si>
  <si>
    <t>"chodba"4*3,15</t>
  </si>
  <si>
    <t>"koupelna"2,95*2,2</t>
  </si>
  <si>
    <t>"chodba"50</t>
  </si>
  <si>
    <t>13</t>
  </si>
  <si>
    <t>962031133</t>
  </si>
  <si>
    <t>Bourání příček z cihel pálených na MVC tl do 150 mm</t>
  </si>
  <si>
    <t>1269776476</t>
  </si>
  <si>
    <t>"viz. výkresy bouracích prací"2,45*3,8-1,45*2</t>
  </si>
  <si>
    <t>14</t>
  </si>
  <si>
    <t>962081141</t>
  </si>
  <si>
    <t>Bourání příček ze skleněných tvárnic tl do 150 mm</t>
  </si>
  <si>
    <t>-2129742371</t>
  </si>
  <si>
    <t>"viz. výkresy bouracích prací "1,6*1,4</t>
  </si>
  <si>
    <t>968062356</t>
  </si>
  <si>
    <t>Vybourání dřevěných rámů oken dvojitých včetně křídel pl do 4 m2</t>
  </si>
  <si>
    <t>-1365254454</t>
  </si>
  <si>
    <t>"viz. výkresy bouracích prací " 3*1,2</t>
  </si>
  <si>
    <t>16</t>
  </si>
  <si>
    <t>968072456</t>
  </si>
  <si>
    <t>Vybourání kovových dveřních zárubní pl přes 2 m2</t>
  </si>
  <si>
    <t>1891276327</t>
  </si>
  <si>
    <t>"viz. výkresy bouracích prací"1*2*2+1,1*2+1,45*2</t>
  </si>
  <si>
    <t>17</t>
  </si>
  <si>
    <t>971033461</t>
  </si>
  <si>
    <t>Vybourání otvorů ve zdivu cihelném pl do 0,25 m2 na MVC nebo MV tl do 600 mm</t>
  </si>
  <si>
    <t>-1052544556</t>
  </si>
  <si>
    <t>"rozšíření otvoru pro nové dveře"2</t>
  </si>
  <si>
    <t>18</t>
  </si>
  <si>
    <t>977151122</t>
  </si>
  <si>
    <t>Jádrové vrty diamantovými korunkami do D 130 mm do stavebních materiálů</t>
  </si>
  <si>
    <t>1009538223</t>
  </si>
  <si>
    <t>19</t>
  </si>
  <si>
    <t>978013121</t>
  </si>
  <si>
    <t>Otlučení (osekání) vnitřní vápenné nebo vápenocementové omítky stěn v rozsahu do 10 %</t>
  </si>
  <si>
    <t>-1098093148</t>
  </si>
  <si>
    <t>20</t>
  </si>
  <si>
    <t>978013191</t>
  </si>
  <si>
    <t>Otlučení (osekání) vnitřní vápenné nebo vápenocementové omítky stěn v rozsahu do 100 %</t>
  </si>
  <si>
    <t>-1242105814</t>
  </si>
  <si>
    <t>"stěna v nové koupelně pod obklady "2,95*2,1</t>
  </si>
  <si>
    <t>978059511</t>
  </si>
  <si>
    <t>Odsekání a odebrání obkladů stěn z vnitřních obkládaček plochy do 1 m2</t>
  </si>
  <si>
    <t>-1585618599</t>
  </si>
  <si>
    <t>"obklady za umyvadlem " 1,8*1,5*2</t>
  </si>
  <si>
    <t>997</t>
  </si>
  <si>
    <t>Přesun sutě</t>
  </si>
  <si>
    <t>22</t>
  </si>
  <si>
    <t>997013215</t>
  </si>
  <si>
    <t>Vnitrostaveništní doprava suti a vybouraných hmot pro budovy v do 18 m ručně</t>
  </si>
  <si>
    <t>t</t>
  </si>
  <si>
    <t>-1881652203</t>
  </si>
  <si>
    <t>23</t>
  </si>
  <si>
    <t>997013501</t>
  </si>
  <si>
    <t>Odvoz suti a vybouraných hmot na skládku nebo meziskládku do 1 km se složením</t>
  </si>
  <si>
    <t>-534273584</t>
  </si>
  <si>
    <t>24</t>
  </si>
  <si>
    <t>997013509</t>
  </si>
  <si>
    <t>Příplatek k odvozu suti a vybouraných hmot na skládku ZKD 1 km přes 1 km</t>
  </si>
  <si>
    <t>-1981252108</t>
  </si>
  <si>
    <t>4,811*14 'Přepočtené koeficientem množství</t>
  </si>
  <si>
    <t>25</t>
  </si>
  <si>
    <t>997013631</t>
  </si>
  <si>
    <t>Poplatek za uložení na skládce (skládkovné) stavebního odpadu směsného kód odpadu 17 09 04</t>
  </si>
  <si>
    <t>195554529</t>
  </si>
  <si>
    <t>998</t>
  </si>
  <si>
    <t>Přesun hmot</t>
  </si>
  <si>
    <t>26</t>
  </si>
  <si>
    <t>998018003</t>
  </si>
  <si>
    <t>Přesun hmot ruční pro budovy v do 24 m</t>
  </si>
  <si>
    <t>229776022</t>
  </si>
  <si>
    <t>PSV</t>
  </si>
  <si>
    <t>Práce a dodávky PSV</t>
  </si>
  <si>
    <t>711</t>
  </si>
  <si>
    <t>Izolace proti vodě, vlhkosti a plynům</t>
  </si>
  <si>
    <t>27</t>
  </si>
  <si>
    <t>711493111</t>
  </si>
  <si>
    <t>Izolace proti podpovrchové a tlakové vodě vodorovná těsnicí hmotou dvousložkovou na bázi cementu</t>
  </si>
  <si>
    <t>964756461</t>
  </si>
  <si>
    <t>P</t>
  </si>
  <si>
    <t xml:space="preserve">Poznámka k položce:
Položka obsahuje i koutové a rohové pásky a veškeré systémové příslušenství a doplňky </t>
  </si>
  <si>
    <t>"koupelna"2,2*2,1*2+2,95*2,1*2+2,2*2,95-1*2</t>
  </si>
  <si>
    <t>28</t>
  </si>
  <si>
    <t>998711203</t>
  </si>
  <si>
    <t>Přesun hmot procentní pro izolace proti vodě, vlhkosti a plynům v objektech v do 60 m</t>
  </si>
  <si>
    <t>%</t>
  </si>
  <si>
    <t>-1550794281</t>
  </si>
  <si>
    <t>725</t>
  </si>
  <si>
    <t>Zdravotechnika - zařizovací předměty</t>
  </si>
  <si>
    <t>29</t>
  </si>
  <si>
    <t>725210821</t>
  </si>
  <si>
    <t>Demontáž umyvadel bez výtokových armatur</t>
  </si>
  <si>
    <t>soubor</t>
  </si>
  <si>
    <t>-449387897</t>
  </si>
  <si>
    <t>30</t>
  </si>
  <si>
    <t>725820801</t>
  </si>
  <si>
    <t>Demontáž baterie nástěnné do G 3 / 4</t>
  </si>
  <si>
    <t>1484813701</t>
  </si>
  <si>
    <t>763</t>
  </si>
  <si>
    <t>Konstrukce suché výstavby</t>
  </si>
  <si>
    <t>31</t>
  </si>
  <si>
    <t>763121426</t>
  </si>
  <si>
    <t>SDK stěna předsazená tl 112,5 mm profil CW+UW 100 deska 1xH2 12,5 bez izolace EI 15</t>
  </si>
  <si>
    <t>-1916764036</t>
  </si>
  <si>
    <t>"nová koupelna"2,95*3</t>
  </si>
  <si>
    <t>32</t>
  </si>
  <si>
    <t>763131451</t>
  </si>
  <si>
    <t>SDK podhled deska 1xH2 12,5 bez izolace dvouvrstvá spodní kce profil CD+UD</t>
  </si>
  <si>
    <t>-2005038226</t>
  </si>
  <si>
    <t>"koupelna"2,2*2,95</t>
  </si>
  <si>
    <t>33</t>
  </si>
  <si>
    <t>998763202</t>
  </si>
  <si>
    <t>Přesun hmot procentní pro dřevostavby v objektech v do 24 m</t>
  </si>
  <si>
    <t>-169856053</t>
  </si>
  <si>
    <t>34</t>
  </si>
  <si>
    <t>R-7632020</t>
  </si>
  <si>
    <t>D+M akustického podhlledu vč. roštu, vč. všech příslušenství a doplňků</t>
  </si>
  <si>
    <t>360173039</t>
  </si>
  <si>
    <t xml:space="preserve">Poznámka k položce:
před objednáním materiálu a zahájením prací bude zpracována akustická studie dle konkrétního dodavatele podhledu, tato studie bude předložena projektantovi k odsouhlasení,   akustický podhled musí splňovat požadavky ČSN 730527
</t>
  </si>
  <si>
    <t>766</t>
  </si>
  <si>
    <t>Konstrukce truhlářské</t>
  </si>
  <si>
    <t>35</t>
  </si>
  <si>
    <t>998766203</t>
  </si>
  <si>
    <t>Přesun hmot procentní pro konstrukce truhlářské v objektech v do 24 m</t>
  </si>
  <si>
    <t>2021822413</t>
  </si>
  <si>
    <t>36</t>
  </si>
  <si>
    <t>R-7665020</t>
  </si>
  <si>
    <t xml:space="preserve">D+M vnitřních dveří jednokřídlových vč. obložkové zárubně, vč. kování, vč. madel, vč. všech příslušenství a doplńků </t>
  </si>
  <si>
    <t>106057550</t>
  </si>
  <si>
    <t xml:space="preserve">Poznámka k položce:
Dveře budou opatřeny do výšky 400  mm obkladem  typu ACROVYN , ze stejného materiálu bude proveden půlměsíc pod kováním. </t>
  </si>
  <si>
    <t>37</t>
  </si>
  <si>
    <t>R-7665021</t>
  </si>
  <si>
    <t xml:space="preserve">D+M vnitřních dveří dvoukřídlových  vč. obložkové zárubně, vč. kování, vč. madel, vč. všech příslušenství a doplńků </t>
  </si>
  <si>
    <t>-259494512</t>
  </si>
  <si>
    <t>767</t>
  </si>
  <si>
    <t>Konstrukce zámečnické</t>
  </si>
  <si>
    <t>38</t>
  </si>
  <si>
    <t>767995114</t>
  </si>
  <si>
    <t>Montáž atypických zámečnických konstrukcí hmotnosti do 50 kg</t>
  </si>
  <si>
    <t>kg</t>
  </si>
  <si>
    <t>1769721837</t>
  </si>
  <si>
    <t>"překlady nad vybouraný otvor"3*1,5*12,9</t>
  </si>
  <si>
    <t>39</t>
  </si>
  <si>
    <t>M</t>
  </si>
  <si>
    <t>R-7678900</t>
  </si>
  <si>
    <t>Ocelový nosník IPE 140 vč. nátěru</t>
  </si>
  <si>
    <t>410297144</t>
  </si>
  <si>
    <t>"překlady nad vybouraný otvor"3*1,5*12,9*1,1</t>
  </si>
  <si>
    <t>40</t>
  </si>
  <si>
    <t>998767203</t>
  </si>
  <si>
    <t>Přesun hmot procentní pro zámečnické konstrukce v objektech v do 24 m</t>
  </si>
  <si>
    <t>601798808</t>
  </si>
  <si>
    <t>771</t>
  </si>
  <si>
    <t>Podlahy z dlaždic</t>
  </si>
  <si>
    <t>41</t>
  </si>
  <si>
    <t>771121011</t>
  </si>
  <si>
    <t>Nátěr penetrační na podlahu</t>
  </si>
  <si>
    <t>-1755938078</t>
  </si>
  <si>
    <t>42</t>
  </si>
  <si>
    <t>771151024</t>
  </si>
  <si>
    <t>Samonivelační stěrka podlah pevnosti 30 MPa tl 10 mm</t>
  </si>
  <si>
    <t>-901700653</t>
  </si>
  <si>
    <t>43</t>
  </si>
  <si>
    <t>771574261</t>
  </si>
  <si>
    <t>Montáž podlah keramických velkoformát pro mechanické zatížení protiskluzných lepených flexibilním lepidlem do 4 ks/ m2</t>
  </si>
  <si>
    <t>2103583157</t>
  </si>
  <si>
    <t>44</t>
  </si>
  <si>
    <t>R-78120</t>
  </si>
  <si>
    <t>Dlažba keramická protiskluzná 600/600</t>
  </si>
  <si>
    <t>-1655235771</t>
  </si>
  <si>
    <t>"koupelna"2,2*2,95*1,1</t>
  </si>
  <si>
    <t>45</t>
  </si>
  <si>
    <t>998771203</t>
  </si>
  <si>
    <t>Přesun hmot procentní pro podlahy z dlaždic v objektech v do 24 m</t>
  </si>
  <si>
    <t>1042282250</t>
  </si>
  <si>
    <t>776</t>
  </si>
  <si>
    <t>Podlahy povlakové</t>
  </si>
  <si>
    <t>46</t>
  </si>
  <si>
    <t>776111115</t>
  </si>
  <si>
    <t>Broušení podkladu povlakových podlah před litím stěrky</t>
  </si>
  <si>
    <t>-1654744942</t>
  </si>
  <si>
    <t>47</t>
  </si>
  <si>
    <t>776111311</t>
  </si>
  <si>
    <t>Vysátí podkladu povlakových podlah</t>
  </si>
  <si>
    <t>84840502</t>
  </si>
  <si>
    <t>48</t>
  </si>
  <si>
    <t>776121111</t>
  </si>
  <si>
    <t>Vodou ředitelná penetrace savého podkladu povlakových podlah ředěná v poměru 1:3</t>
  </si>
  <si>
    <t>-845347954</t>
  </si>
  <si>
    <t>49</t>
  </si>
  <si>
    <t>776141124</t>
  </si>
  <si>
    <t>Vyrovnání podkladu povlakových podlah stěrkou pevnosti 30 MPa tl 10 mm</t>
  </si>
  <si>
    <t>735013862</t>
  </si>
  <si>
    <t>50</t>
  </si>
  <si>
    <t>776201812</t>
  </si>
  <si>
    <t>Demontáž lepených povlakových podlah s podložkou ručně</t>
  </si>
  <si>
    <t>325423490</t>
  </si>
  <si>
    <t>"stáv. podlahy"3,825*4,85+2,525*4,85+3,15*6,5</t>
  </si>
  <si>
    <t>51</t>
  </si>
  <si>
    <t>776410811</t>
  </si>
  <si>
    <t>Odstranění soklíků a lišt pryžových nebo plastových</t>
  </si>
  <si>
    <t>-171595557</t>
  </si>
  <si>
    <t>3,825*2+4,85*4+2,525*2+19,3</t>
  </si>
  <si>
    <t>52</t>
  </si>
  <si>
    <t>998776203</t>
  </si>
  <si>
    <t>Přesun hmot procentní pro podlahy povlakové v objektech v do 24 m</t>
  </si>
  <si>
    <t>264867601</t>
  </si>
  <si>
    <t>R-7762030</t>
  </si>
  <si>
    <t xml:space="preserve">D+M PVC podlahy </t>
  </si>
  <si>
    <t>-422874399</t>
  </si>
  <si>
    <t>54</t>
  </si>
  <si>
    <t>R-7762031</t>
  </si>
  <si>
    <t xml:space="preserve">D+M fabionu </t>
  </si>
  <si>
    <t>-1467702630</t>
  </si>
  <si>
    <t>"pokoje"4,85*4+2,525*2+3,825*2</t>
  </si>
  <si>
    <t>"chodba"4*2+3,15*2</t>
  </si>
  <si>
    <t>781</t>
  </si>
  <si>
    <t>Dokončovací práce - obklady</t>
  </si>
  <si>
    <t>55</t>
  </si>
  <si>
    <t>781121011</t>
  </si>
  <si>
    <t>Nátěr penetrační na stěnu</t>
  </si>
  <si>
    <t>-1816708885</t>
  </si>
  <si>
    <t>"koupelna"2,2*2,1*2+2,95*2,1*2-1*2</t>
  </si>
  <si>
    <t>56</t>
  </si>
  <si>
    <t>781474154</t>
  </si>
  <si>
    <t>Montáž obkladů vnitřních keramických velkoformátových hladkých do 6 ks/m2 lepených flexibilním lepidlem</t>
  </si>
  <si>
    <t>1827634143</t>
  </si>
  <si>
    <t>57</t>
  </si>
  <si>
    <t>R-78120000</t>
  </si>
  <si>
    <t xml:space="preserve">Oblad keramický 600/300 </t>
  </si>
  <si>
    <t>1234920447</t>
  </si>
  <si>
    <t>58</t>
  </si>
  <si>
    <t>998781203</t>
  </si>
  <si>
    <t>Přesun hmot procentní pro obklady keramické v objektech v do 24 m</t>
  </si>
  <si>
    <t>-2010062168</t>
  </si>
  <si>
    <t>784</t>
  </si>
  <si>
    <t>Dokončovací práce - malby a tapety</t>
  </si>
  <si>
    <t>59</t>
  </si>
  <si>
    <t>784121001</t>
  </si>
  <si>
    <t>Oškrabání malby v mísnostech výšky do 3,80 m</t>
  </si>
  <si>
    <t>196709869</t>
  </si>
  <si>
    <t>17,35*3+14,75*3+19,3*3</t>
  </si>
  <si>
    <t>60</t>
  </si>
  <si>
    <t>784181111</t>
  </si>
  <si>
    <t>Základní silikátová jednonásobná penetrace podkladu v místnostech výšky do 3,80m</t>
  </si>
  <si>
    <t>2119027452</t>
  </si>
  <si>
    <t>"pokoje"4,85*3*4+3,825*3*2+2,525*3*2</t>
  </si>
  <si>
    <t>"chodba"3,15*3*2+2,95*3*2</t>
  </si>
  <si>
    <t>"koupelna"2,2*2,95+2,2*0,9*2+2,95*0,9*2</t>
  </si>
  <si>
    <t>61</t>
  </si>
  <si>
    <t>784221101</t>
  </si>
  <si>
    <t>Dvojnásobné bílé malby ze směsí za sucha dobře otěruvzdorných v místnostech do 3,80 m</t>
  </si>
  <si>
    <t>-426263914</t>
  </si>
  <si>
    <t>Práce a dodávky M</t>
  </si>
  <si>
    <t>21-M</t>
  </si>
  <si>
    <t>Elektromontáže</t>
  </si>
  <si>
    <t>62</t>
  </si>
  <si>
    <t>R-210002</t>
  </si>
  <si>
    <t xml:space="preserve">Přeložení stávajících rozvodů slabproudých rozvodů a mediciálních plynů </t>
  </si>
  <si>
    <t>64</t>
  </si>
  <si>
    <t>-1755816153</t>
  </si>
  <si>
    <t xml:space="preserve">Poznámka k položce:
Veškeré podlahy, nábytek a zařízení vpokojích v hygienických zázemích  a na sesterne musí být zakryto a zabezpečeny proti poškození a proti prachu pevnou fólií.
Rovněž již nové osazené dveře, dveře na oddělení a balkon musí být chráněny proti poškození pevnou fólií. </t>
  </si>
  <si>
    <t>63</t>
  </si>
  <si>
    <t>R-2100020</t>
  </si>
  <si>
    <t xml:space="preserve">Zařízení staveniště </t>
  </si>
  <si>
    <t>-1201800169</t>
  </si>
  <si>
    <t>R-2100021</t>
  </si>
  <si>
    <t xml:space="preserve">Zpracování akustické studie </t>
  </si>
  <si>
    <t>1916231940</t>
  </si>
  <si>
    <t>65</t>
  </si>
  <si>
    <t>R-2100022</t>
  </si>
  <si>
    <t xml:space="preserve">Zakrývání podlah , nábytku, dveří, oken - před znečištěšním, vč. dodávky folie </t>
  </si>
  <si>
    <t>1766000255</t>
  </si>
  <si>
    <t>66</t>
  </si>
  <si>
    <t>R-2100023</t>
  </si>
  <si>
    <t xml:space="preserve">Stavební práce pro provedení nové stoupyčky a rozvodů vody </t>
  </si>
  <si>
    <t>1337375382</t>
  </si>
  <si>
    <t xml:space="preserve">Poznámka k položce:
Položka obsahuje vybourání otvorů pro provedení prostupů pro nové stoupací potrubí, zpětné zapravení potrubí, demontáž podhledů, opláštění potrubí sádrokartonem, malířské práce dotčených stěn, zpětná montáž podhledů a veškeré ostatní práce související se zřízením nového stoupacího potrubí - vč. dodávky materiálů 
</t>
  </si>
  <si>
    <t>67</t>
  </si>
  <si>
    <t>R-2100024</t>
  </si>
  <si>
    <t>Obklady stěn  typu ACROVYN - 27 m2</t>
  </si>
  <si>
    <t>903177115</t>
  </si>
  <si>
    <t xml:space="preserve">002 - Zdravotechnika </t>
  </si>
  <si>
    <t xml:space="preserve">    722 - Zdravotechnika - vnitřní vodovod</t>
  </si>
  <si>
    <t xml:space="preserve">    713 - Izolace tepelné</t>
  </si>
  <si>
    <t xml:space="preserve">    721 - Zdravotechnika - vnitřní kanalizace</t>
  </si>
  <si>
    <t>310238211</t>
  </si>
  <si>
    <t>Zazdívka otvorů pl do 1 m2 ve zdivu nadzákladovém cihlami pálenými na MVC</t>
  </si>
  <si>
    <t>m3</t>
  </si>
  <si>
    <t>1463931819</t>
  </si>
  <si>
    <t>0,25*0,45*4</t>
  </si>
  <si>
    <t>612135101</t>
  </si>
  <si>
    <t>Hrubá výplň rýh ve stěnách maltou jakékoli šířky rýhy</t>
  </si>
  <si>
    <t>-929433641</t>
  </si>
  <si>
    <t>10*0,3</t>
  </si>
  <si>
    <t>971033451</t>
  </si>
  <si>
    <t>Vybourání otvorů ve zdivu cihelném pl do 0,25 m2 na MVC nebo MV tl do 450 mm</t>
  </si>
  <si>
    <t>-2039484331</t>
  </si>
  <si>
    <t>974032164</t>
  </si>
  <si>
    <t>Vysekání rýh ve stěnách nebo příčkách z dutých cihel nebo tvárnic hl do 150 mm š do 150 mm</t>
  </si>
  <si>
    <t>1968360373</t>
  </si>
  <si>
    <t>998276101</t>
  </si>
  <si>
    <t>Přesun hmot pro trubní vedení z trub z plastických hmot otevřený výkop</t>
  </si>
  <si>
    <t>-652229373</t>
  </si>
  <si>
    <t>722</t>
  </si>
  <si>
    <t>Zdravotechnika - vnitřní vodovod</t>
  </si>
  <si>
    <t>722174002</t>
  </si>
  <si>
    <t>Potrubí vodovodní plastové PPR svar polyfuze PN 16 D 20 x 2,8 mm</t>
  </si>
  <si>
    <t>-949253324</t>
  </si>
  <si>
    <t>722190901</t>
  </si>
  <si>
    <t>Uzavření nebo otevření vodovodního potrubí při opravách</t>
  </si>
  <si>
    <t>1523897378</t>
  </si>
  <si>
    <t>722212440</t>
  </si>
  <si>
    <t>Orientační štítky</t>
  </si>
  <si>
    <t>-94207052</t>
  </si>
  <si>
    <t>722220121</t>
  </si>
  <si>
    <t>Nástěnka závitová K 247 pro baterii G 1/2 s jedním závitem</t>
  </si>
  <si>
    <t>pár</t>
  </si>
  <si>
    <t>1874438505</t>
  </si>
  <si>
    <t>722232043</t>
  </si>
  <si>
    <t>Kohout kulový přímý DN 20</t>
  </si>
  <si>
    <t>-1441754328</t>
  </si>
  <si>
    <t>722290229</t>
  </si>
  <si>
    <t>Zkouška těsnosti vodovodního potrubí závitového do DN 100</t>
  </si>
  <si>
    <t>334447961</t>
  </si>
  <si>
    <t>722290234</t>
  </si>
  <si>
    <t>Proplach a dezinfekce vodovodního potrubí do DN 80</t>
  </si>
  <si>
    <t>-1079246548</t>
  </si>
  <si>
    <t>998722203</t>
  </si>
  <si>
    <t>Přesun hmot procentní pro vnitřní vodovod v objektech v do 24 m</t>
  </si>
  <si>
    <t>-67214268</t>
  </si>
  <si>
    <t>R-7221003</t>
  </si>
  <si>
    <t xml:space="preserve">Hygienický rozbor vody </t>
  </si>
  <si>
    <t>-802138296</t>
  </si>
  <si>
    <t>R-7225060</t>
  </si>
  <si>
    <t>Zaslepení stávajícího potrubí vody po demontáži umyvadlové baterie</t>
  </si>
  <si>
    <t>-1549103037</t>
  </si>
  <si>
    <t>R-7225061</t>
  </si>
  <si>
    <t>Napojení nového rozvodu vody na stávající potrubí vody</t>
  </si>
  <si>
    <t>-1325393764</t>
  </si>
  <si>
    <t>713</t>
  </si>
  <si>
    <t>Izolace tepelné</t>
  </si>
  <si>
    <t>713463121</t>
  </si>
  <si>
    <t>Montáž izolace tepelné potrubí potrubními pouzdry bez úpravy uchycenými sponami 1x</t>
  </si>
  <si>
    <t>-1804179001</t>
  </si>
  <si>
    <t>283771040</t>
  </si>
  <si>
    <t xml:space="preserve">izolace potrubí  22 x 13 mm vč. T-kusů a spojek </t>
  </si>
  <si>
    <t>-1573801357</t>
  </si>
  <si>
    <t>Poznámka k položce:
návlekové trubice dutého profilu z pěnového polyetylenu</t>
  </si>
  <si>
    <t>283771030</t>
  </si>
  <si>
    <t xml:space="preserve">izolace potrubí 22 x 9 mm vč. T kusů a spojek </t>
  </si>
  <si>
    <t>-224168751</t>
  </si>
  <si>
    <t>998713203</t>
  </si>
  <si>
    <t>Přesun hmot procentní pro izolace tepelné v objektech v do 24 m</t>
  </si>
  <si>
    <t>232960117</t>
  </si>
  <si>
    <t>721</t>
  </si>
  <si>
    <t>Zdravotechnika - vnitřní kanalizace</t>
  </si>
  <si>
    <t>721001213</t>
  </si>
  <si>
    <t>D+M čist. tvarovky DN 110</t>
  </si>
  <si>
    <t>-520859651</t>
  </si>
  <si>
    <t>721173402</t>
  </si>
  <si>
    <t xml:space="preserve">Potrubí kanalizační plastové svodné systém KG DN 125 vč. tvarovek </t>
  </si>
  <si>
    <t>654829745</t>
  </si>
  <si>
    <t>721174025</t>
  </si>
  <si>
    <t>Potrubí kanalizační z PP odpadní systém HT DN 110</t>
  </si>
  <si>
    <t>-2021448634</t>
  </si>
  <si>
    <t>721174043</t>
  </si>
  <si>
    <t xml:space="preserve">Potrubí kanalizační z PP připojovací systém HT DN 50 </t>
  </si>
  <si>
    <t>1294321962</t>
  </si>
  <si>
    <t>721174045</t>
  </si>
  <si>
    <t>Potrubí kanalizační z PP připojovací systém HT DN 110</t>
  </si>
  <si>
    <t>341575398</t>
  </si>
  <si>
    <t>721194104</t>
  </si>
  <si>
    <t>Vyvedení a upevnění odpadních výpustek DN 40/50</t>
  </si>
  <si>
    <t>-1354318503</t>
  </si>
  <si>
    <t>721194109</t>
  </si>
  <si>
    <t>Vyvedení a upevnění odpadních výpustek DN 110</t>
  </si>
  <si>
    <t>578051167</t>
  </si>
  <si>
    <t>721290112</t>
  </si>
  <si>
    <t>Zkouška těsnosti potrubí kanalizace vodou do DN 200</t>
  </si>
  <si>
    <t>-994212811</t>
  </si>
  <si>
    <t>998721203</t>
  </si>
  <si>
    <t>Přesun hmot procentní pro vnitřní kanalizace v objektech v do 24 m</t>
  </si>
  <si>
    <t>-1853199884</t>
  </si>
  <si>
    <t>R-7210050</t>
  </si>
  <si>
    <t>Napojení nové splaškové kanalizace na ležatý rozvod v základech</t>
  </si>
  <si>
    <t>-1659576490</t>
  </si>
  <si>
    <t>R-7210051</t>
  </si>
  <si>
    <t>Napojení nové splaškové kanalizace na stávající stoupačku</t>
  </si>
  <si>
    <t>1938394185</t>
  </si>
  <si>
    <t>R-7212740</t>
  </si>
  <si>
    <t>D+M Přivzdušňovací ventil vnitřní odpadního potrubí DN 100</t>
  </si>
  <si>
    <t>-1572662153</t>
  </si>
  <si>
    <t xml:space="preserve">Poznámka k položce:
dodávka, montáž </t>
  </si>
  <si>
    <t>725112173</t>
  </si>
  <si>
    <t>Klozet keramický závěsný pro invalidy s hlubokým splachováním</t>
  </si>
  <si>
    <t>426207993</t>
  </si>
  <si>
    <t>725113914</t>
  </si>
  <si>
    <t>Montáž manžety WC</t>
  </si>
  <si>
    <t>2138942189</t>
  </si>
  <si>
    <t>28651610</t>
  </si>
  <si>
    <t>Manžeta flexi WC</t>
  </si>
  <si>
    <t>-213296100</t>
  </si>
  <si>
    <t>725219101</t>
  </si>
  <si>
    <t>Montáž umyvadla  vč. polosloupu</t>
  </si>
  <si>
    <t>-1274841836</t>
  </si>
  <si>
    <t>642143320</t>
  </si>
  <si>
    <t xml:space="preserve">umyvadlo keramické s otvorem oválné 60 cm bílé </t>
  </si>
  <si>
    <t>-1411533235</t>
  </si>
  <si>
    <t>642913910</t>
  </si>
  <si>
    <t>polosloup</t>
  </si>
  <si>
    <t>-2104760517</t>
  </si>
  <si>
    <t>725219105</t>
  </si>
  <si>
    <t>Montáž umyvadla  pro invalidy vč.   montáže podomítkového sifonu , vč. montáže baterie</t>
  </si>
  <si>
    <t>1579956571</t>
  </si>
  <si>
    <t>642137910</t>
  </si>
  <si>
    <t>umyvadlo keramické s otvorem pro baterii pro invalidy  bílé  650x550</t>
  </si>
  <si>
    <t>72013039</t>
  </si>
  <si>
    <t>642137911</t>
  </si>
  <si>
    <t xml:space="preserve">podomítkový sifon </t>
  </si>
  <si>
    <t>1104304354</t>
  </si>
  <si>
    <t>551440471</t>
  </si>
  <si>
    <t>baterie umyvadlová páková stojánková - pro invalidy - viz. technické podmínky výrobků</t>
  </si>
  <si>
    <t>-1248209344</t>
  </si>
  <si>
    <t>725244213</t>
  </si>
  <si>
    <t>Zástěna sprchová skleněná tl. 8 mm pevná bezdveřová  šířky 900 mm</t>
  </si>
  <si>
    <t>-870291415</t>
  </si>
  <si>
    <t>725829111</t>
  </si>
  <si>
    <t>Montáž baterie stojánkové umyvadlové a dřezové  G 1/2</t>
  </si>
  <si>
    <t>-2058844103</t>
  </si>
  <si>
    <t>551440473</t>
  </si>
  <si>
    <t>baterie páková stojánková   - viz. technické podmínky výrobků</t>
  </si>
  <si>
    <t>-477685974</t>
  </si>
  <si>
    <t>726111041</t>
  </si>
  <si>
    <t xml:space="preserve">Instalační předstěna pro invalidy  - klozet  závěsný do lehké stěny </t>
  </si>
  <si>
    <t>-1545297210</t>
  </si>
  <si>
    <t>998725203</t>
  </si>
  <si>
    <t>Přesun hmot procentní pro zařizovací předměty v objektech v do 24 m</t>
  </si>
  <si>
    <t>440479524</t>
  </si>
  <si>
    <t>R-72502</t>
  </si>
  <si>
    <t xml:space="preserve">D+M zásobník na tekuté mýdlo  vč. kotvení a dodávky kotevních prvků - viz. technické podmínky výrobků </t>
  </si>
  <si>
    <t>1180378791</t>
  </si>
  <si>
    <t>R-725025</t>
  </si>
  <si>
    <t xml:space="preserve">D+M zásobník na toal. papír   vč. kotvení  a dodávky kotevních prvků - viz. technické podmínky výrobků </t>
  </si>
  <si>
    <t>821993175</t>
  </si>
  <si>
    <t>R-7250403</t>
  </si>
  <si>
    <t xml:space="preserve">D+M sklopného zrcadla do koupelen  vč. kotvení a dodávky kotevních prvků  - viz. technické podmínky výrobků </t>
  </si>
  <si>
    <t>1101697336</t>
  </si>
  <si>
    <t>R-7250404</t>
  </si>
  <si>
    <t xml:space="preserve">D+M o zrcadla do koupelen  vč. kotvení a dodávky kotevních prvků  - viz. technické podmínky výrobků </t>
  </si>
  <si>
    <t>-70849136</t>
  </si>
  <si>
    <t>R-72505</t>
  </si>
  <si>
    <t xml:space="preserve">D+M WC štětky a držáku , vč. kotvení - viz. technické podmínky výrobků </t>
  </si>
  <si>
    <t>1566378411</t>
  </si>
  <si>
    <t>R-7250706</t>
  </si>
  <si>
    <t xml:space="preserve">D+M sklopné madlo k WC s držákem toal. papíru nerez , dl. 800mm vč. kotvení a dodávky kotevních prvků </t>
  </si>
  <si>
    <t>-60425907</t>
  </si>
  <si>
    <t xml:space="preserve">Poznámka k položce:
viz. technické podmínky výrobků </t>
  </si>
  <si>
    <t>R-7250807</t>
  </si>
  <si>
    <t xml:space="preserve">D+M pevné  madlo k WC nerez  dl. 900 mm  , vč. kotvení a  dodávky kotevních prvků - viz. technické podmínky výrobků </t>
  </si>
  <si>
    <t>1355797408</t>
  </si>
  <si>
    <t>R-7251109</t>
  </si>
  <si>
    <t xml:space="preserve">D+M svislé  madlo k umyvadlu nerez   dl. 500m, vč. kotvení a dodávky kotevních prvků - viz. technické podmínky výrobků </t>
  </si>
  <si>
    <t>85625893</t>
  </si>
  <si>
    <t>R-7251110</t>
  </si>
  <si>
    <t xml:space="preserve">D+M pevné   madlo k umyvadlu nerez   dl. 600m s možností zavěšení ručníku , vč. kotvení a dodávky kotevních prvků - viz. technické podmínky výrobků </t>
  </si>
  <si>
    <t>-551829919</t>
  </si>
  <si>
    <t>R-7251112</t>
  </si>
  <si>
    <t xml:space="preserve">D+M sklopné madlo ke sprše nerezové dl. 800 mm, vč. kotvení a dodávky kotevních prvků - viz. technické podmínky výrobků </t>
  </si>
  <si>
    <t>1676589346</t>
  </si>
  <si>
    <t>R-7251113</t>
  </si>
  <si>
    <t xml:space="preserve">D+M kombinované madlo ke sprše, nerezové, pro zavěšení sprchového sedátkavč. kotvení a dodávky kotevních prvků - viz. technické podmínky výrobků </t>
  </si>
  <si>
    <t>-1796384690</t>
  </si>
  <si>
    <t>R-7251114</t>
  </si>
  <si>
    <t xml:space="preserve">D+M sprchového sedátka vč. kotvení a dodávky kotevních prvků - viz. technické podmínky výrobků </t>
  </si>
  <si>
    <t>-985011526</t>
  </si>
  <si>
    <t>R-7251115</t>
  </si>
  <si>
    <t xml:space="preserve">D+M svislé  madlo ke sprše nerezové dl. 500 mm, vč. kotvení a dodávky kotevních prvků - viz. technické podmínky výrobků </t>
  </si>
  <si>
    <t>-1306428186</t>
  </si>
  <si>
    <t>R-72519</t>
  </si>
  <si>
    <t xml:space="preserve">D+M odpadkový koš nášlapný do koupelen a WC - viz. technické podmínky výrobků </t>
  </si>
  <si>
    <t>-1200952362</t>
  </si>
  <si>
    <t>R-72520</t>
  </si>
  <si>
    <t xml:space="preserve">D+M odkládací police pod zrcadlo  vč. kotvení a dodávky kotevních prvků  - viz. technické podmínky výrobků </t>
  </si>
  <si>
    <t>1288635964</t>
  </si>
  <si>
    <t>R-72521</t>
  </si>
  <si>
    <t xml:space="preserve">D+M zásobníku na papírové ručníky   vč. kotvení a dodávky kotevních prvků  - viz. technické podmínky výrobků </t>
  </si>
  <si>
    <t>-688029951</t>
  </si>
  <si>
    <t>R-72522</t>
  </si>
  <si>
    <t xml:space="preserve">D+M  háček na oděvy   vč. kotvení a dodávky kotevních prvků - viz. technické podmínky výrobků </t>
  </si>
  <si>
    <t>-2101281059</t>
  </si>
  <si>
    <t>R-72528</t>
  </si>
  <si>
    <t xml:space="preserve">D+M odpadkový koš bez víka  do koupelen a WC - viz. technické podmínky výrobků </t>
  </si>
  <si>
    <t>-1660329079</t>
  </si>
  <si>
    <t>R-7256000</t>
  </si>
  <si>
    <t xml:space="preserve">D+M liniového odvodňovacího žlabu -dl. 900 mm </t>
  </si>
  <si>
    <t>2043511225</t>
  </si>
  <si>
    <t>R-7258413</t>
  </si>
  <si>
    <t xml:space="preserve">D+M sprchové baterie - viz. technické podmínky výrobků - pro invalidu </t>
  </si>
  <si>
    <t>-1052419040</t>
  </si>
  <si>
    <t>Poznámka k položce:
Sprchová baterie určená pro invalidu, včetně sprchové sprchy a přívodní hadice</t>
  </si>
  <si>
    <t>68</t>
  </si>
  <si>
    <t>R-7259802</t>
  </si>
  <si>
    <t xml:space="preserve">D+M Dvířka 300/300 </t>
  </si>
  <si>
    <t>-2116457953</t>
  </si>
  <si>
    <t>69</t>
  </si>
  <si>
    <t>R-7259803</t>
  </si>
  <si>
    <t xml:space="preserve">D+M Dvířka 150/300 </t>
  </si>
  <si>
    <t>1362255680</t>
  </si>
  <si>
    <t>70</t>
  </si>
  <si>
    <t>R-7259804</t>
  </si>
  <si>
    <t>D+M mřížky 300/300</t>
  </si>
  <si>
    <t>-1503282259</t>
  </si>
  <si>
    <t>003 - Zřízení hygienického zázemí gynekologického oddělení - 1 pokoj</t>
  </si>
  <si>
    <t>"nová koupelna"2,6*3+2,25*3</t>
  </si>
  <si>
    <t>"pod obklady"2,25*2,1</t>
  </si>
  <si>
    <t>"pokoje"20*3</t>
  </si>
  <si>
    <t>"koupelna"2,25*0,9</t>
  </si>
  <si>
    <t>1751827690</t>
  </si>
  <si>
    <t>5,6*4,46</t>
  </si>
  <si>
    <t>"pokoje"18,1</t>
  </si>
  <si>
    <t>"koupelna"2,25*2,35</t>
  </si>
  <si>
    <t>"stěna v nové koupelně pod obklady "2,25*2,1</t>
  </si>
  <si>
    <t>"obklady za umyvadlem " 2,7*1,5</t>
  </si>
  <si>
    <t>0,862*14 'Přepočtené koeficientem množství</t>
  </si>
  <si>
    <t>"koupelna"2,25*2,1*2+2,45*2,1*2+2,25*2,45</t>
  </si>
  <si>
    <t>"nová koupelna"2,45*3</t>
  </si>
  <si>
    <t>"koupelna"2,25*2,45</t>
  </si>
  <si>
    <t>Poznámka k položce:
před objednáním materiálu a zahájením prací bude zpracována akustická studie dle konkrétního dodavatele podhledu, tato studie bude předložena projektantovi k odsouhlasení,   akustický podhled musí splňovat požadavky ČSN 730527</t>
  </si>
  <si>
    <t>"koupelna"5,513*1,1</t>
  </si>
  <si>
    <t>"stáv. podlahy"5,6*4,46</t>
  </si>
  <si>
    <t>5,6*2+4,46*2</t>
  </si>
  <si>
    <t>"pokoje"20</t>
  </si>
  <si>
    <t>"koupelna"2,25*2,1*2+2,45*2,1*2-1*2</t>
  </si>
  <si>
    <t>5,6*3*2+4,46*3*2</t>
  </si>
  <si>
    <t>"koupelna"2,25*0,9*2+2,45*0,9*2</t>
  </si>
  <si>
    <t>R-61200</t>
  </si>
  <si>
    <t>Stavební úpravy chodba</t>
  </si>
  <si>
    <t>-1941883765</t>
  </si>
  <si>
    <t xml:space="preserve">Poznámka k položce:
Položka obsahuje - vyspravení omítek, úprava podlahy po vybourané příčce a měněných dveřích , malby,úprava podhledu - vč. dodávky materiálu
</t>
  </si>
  <si>
    <t>R-61202</t>
  </si>
  <si>
    <t xml:space="preserve"> Obklady stěn  typu ACROVYN -  16m2</t>
  </si>
  <si>
    <t>-2107641958</t>
  </si>
  <si>
    <t xml:space="preserve">004 - Elektroinstalace </t>
  </si>
  <si>
    <t xml:space="preserve"> </t>
  </si>
  <si>
    <t>D1 - Elektromontáže</t>
  </si>
  <si>
    <t>D2 - Sdělovací, signal. a zabezpečovací zařízení</t>
  </si>
  <si>
    <t>D3 - Stavební práce</t>
  </si>
  <si>
    <t>D4 - Materiály</t>
  </si>
  <si>
    <t>D5 - Dodávky zařízení (specifikace )</t>
  </si>
  <si>
    <t>D6 - HZS</t>
  </si>
  <si>
    <t>D7 - Materiály</t>
  </si>
  <si>
    <t>D1</t>
  </si>
  <si>
    <t>Pol1</t>
  </si>
  <si>
    <t>lišta vklád.PH 40x40</t>
  </si>
  <si>
    <t>Pol2</t>
  </si>
  <si>
    <t>krab.přístrojová 1901,68L/1,KP 68  bez zapojení</t>
  </si>
  <si>
    <t>ks</t>
  </si>
  <si>
    <t>Pol3</t>
  </si>
  <si>
    <t>krab.odb. (1903;KR 68, KU68/3L)  vč.zap.</t>
  </si>
  <si>
    <t>Pol4</t>
  </si>
  <si>
    <t>ukonč.kab.smršt.zákl.do 4x10 mm2</t>
  </si>
  <si>
    <t>Pol5</t>
  </si>
  <si>
    <t>spín. včet.zap. č.1</t>
  </si>
  <si>
    <t>Pol6</t>
  </si>
  <si>
    <t>schodišť. automat SA 10/220, časové relé</t>
  </si>
  <si>
    <t>Pol7</t>
  </si>
  <si>
    <t>transformátor pro signalizač.syst. do krabice(FLM1000)</t>
  </si>
  <si>
    <t>Pol8</t>
  </si>
  <si>
    <t>spínač tahový se  šňůrkou  signální FAP3002</t>
  </si>
  <si>
    <t>Pol9</t>
  </si>
  <si>
    <t>spínač tlačítko reset.  modul  FAP2001</t>
  </si>
  <si>
    <t>Pol10</t>
  </si>
  <si>
    <t>alarm modul do krabice  FEH 2001</t>
  </si>
  <si>
    <t>Pol11</t>
  </si>
  <si>
    <t>svit.LED 14(27)W podhled., IP20,</t>
  </si>
  <si>
    <t>Pol12</t>
  </si>
  <si>
    <t>svit.nouzové LED 3Wpodhled., IP41,</t>
  </si>
  <si>
    <t>Pol13</t>
  </si>
  <si>
    <t>svorka na potrubí "Bernard" vč.pásku (nebo ZS4)</t>
  </si>
  <si>
    <t>Pol14</t>
  </si>
  <si>
    <t>ochran.pospoj. v prádel.apod. Cu 4-16 mm2 (vu+po)</t>
  </si>
  <si>
    <t>Pol15</t>
  </si>
  <si>
    <t>mont.ventilátorů - do 1.5 kW</t>
  </si>
  <si>
    <t>Pol16</t>
  </si>
  <si>
    <t>CYKY J 3x1.5 mm2 750V (PO) (do LV nebo žlabu)</t>
  </si>
  <si>
    <t>Pol17</t>
  </si>
  <si>
    <t>CYKY O 3x1.5 mm2 750V (PO) (do LV nebo žlabu)</t>
  </si>
  <si>
    <t>Pol18</t>
  </si>
  <si>
    <t>osaz.hmožd.do zdi tvrd.kamene/žel.bet. HM 8</t>
  </si>
  <si>
    <t>D2</t>
  </si>
  <si>
    <t>Sdělovací, signal. a zabezpečovací zařízení</t>
  </si>
  <si>
    <t>Pol19</t>
  </si>
  <si>
    <t>SYK(F)Y 1x2x0,5 až  15x2x0,5mm  (PO)</t>
  </si>
  <si>
    <t>Pol20</t>
  </si>
  <si>
    <t>zapojení 10 drátů vč. vyformování</t>
  </si>
  <si>
    <t>D3</t>
  </si>
  <si>
    <t>Stavební práce</t>
  </si>
  <si>
    <t>Pol21</t>
  </si>
  <si>
    <t>vybour.otv.cihl.malt.cem. do R=60mm tl.do 150mm</t>
  </si>
  <si>
    <t>Pol22</t>
  </si>
  <si>
    <t>vybour.otv.cihl.malt.cem. do R=60mm tl.do 300mm</t>
  </si>
  <si>
    <t>Pol23</t>
  </si>
  <si>
    <t>vysek.zdi cihl.kapsy-krab.&lt;100x100x50mm</t>
  </si>
  <si>
    <t>Pol24</t>
  </si>
  <si>
    <t>vysek.rýh cihla do hl.50mm š.do 70mm</t>
  </si>
  <si>
    <t>D4</t>
  </si>
  <si>
    <t>Materiály</t>
  </si>
  <si>
    <t>Pol25</t>
  </si>
  <si>
    <t>CY  2,5 ZEL.ZLUTY H07V-U</t>
  </si>
  <si>
    <t>Pol26</t>
  </si>
  <si>
    <t>CYKY-O  3X1,5 (A)</t>
  </si>
  <si>
    <t>Pol27</t>
  </si>
  <si>
    <t>CYKY-J  3X1,5 (C)</t>
  </si>
  <si>
    <t>Pol28</t>
  </si>
  <si>
    <t>SYKY  2X2X0.5</t>
  </si>
  <si>
    <t>Pol29</t>
  </si>
  <si>
    <t>WAGO 273-104 3X1-2,5</t>
  </si>
  <si>
    <t>Ks</t>
  </si>
  <si>
    <t>Pol30</t>
  </si>
  <si>
    <t>WAGO 273-112 2X1-2,5</t>
  </si>
  <si>
    <t>KS</t>
  </si>
  <si>
    <t>Pol31</t>
  </si>
  <si>
    <t>WAGO 273-102 4X1-2,5</t>
  </si>
  <si>
    <t>Pol32</t>
  </si>
  <si>
    <t>SP.TG.3558-651B KRYT JEDNODUCHY</t>
  </si>
  <si>
    <t>Pol33</t>
  </si>
  <si>
    <t>SP.TG.3901-B10B RAM.JEDN.</t>
  </si>
  <si>
    <t>Pol34</t>
  </si>
  <si>
    <t>SP.TLAČ.TAHOVÝ  SIGNÁLNÍ    FAP 3002</t>
  </si>
  <si>
    <t>Pol35</t>
  </si>
  <si>
    <t>SP.  FAP 2001 tlačítko reset.</t>
  </si>
  <si>
    <t>Pol36</t>
  </si>
  <si>
    <t>SP.CS 3-1B CASOVY SPINAC VENT.25MIN</t>
  </si>
  <si>
    <t>72</t>
  </si>
  <si>
    <t>Pol37</t>
  </si>
  <si>
    <t>A-FEH 2001 70 607 17-1 ALARM</t>
  </si>
  <si>
    <t>74</t>
  </si>
  <si>
    <t>Pol38</t>
  </si>
  <si>
    <t>A-FLM 1000  TRAFO</t>
  </si>
  <si>
    <t>76</t>
  </si>
  <si>
    <t>Pol39</t>
  </si>
  <si>
    <t>SP.3559-A01345 STROJEK SPINACE</t>
  </si>
  <si>
    <t>78</t>
  </si>
  <si>
    <t>Pol40</t>
  </si>
  <si>
    <t>KR.KP 68  KA</t>
  </si>
  <si>
    <t>80</t>
  </si>
  <si>
    <t>Pol41</t>
  </si>
  <si>
    <t>KR.KU 68-1902</t>
  </si>
  <si>
    <t>82</t>
  </si>
  <si>
    <t>Pol42</t>
  </si>
  <si>
    <t>LISTA LV  40X40 2M LH</t>
  </si>
  <si>
    <t>84</t>
  </si>
  <si>
    <t>Pol43</t>
  </si>
  <si>
    <t>PASKA CU 50CM</t>
  </si>
  <si>
    <t>86</t>
  </si>
  <si>
    <t>Pol44</t>
  </si>
  <si>
    <t>ZEM.SVORKA ZSA16 /BERNARD/</t>
  </si>
  <si>
    <t>88</t>
  </si>
  <si>
    <t>Pol45</t>
  </si>
  <si>
    <t>ZEM.SVORKA ZS 4</t>
  </si>
  <si>
    <t>90</t>
  </si>
  <si>
    <t>Pol46</t>
  </si>
  <si>
    <t>SV.LED  1x20W,  IP43 , SPMI2000KO4V2DB/ND  2100lm</t>
  </si>
  <si>
    <t>92</t>
  </si>
  <si>
    <t>Pol47</t>
  </si>
  <si>
    <t>SV.LED  NOUZ., 3W/1,5H IP20,PODHLED</t>
  </si>
  <si>
    <t>94</t>
  </si>
  <si>
    <t>D5</t>
  </si>
  <si>
    <t>Dodávky zařízení (specifikace )</t>
  </si>
  <si>
    <t>Pol48</t>
  </si>
  <si>
    <t>VENTILATOR EB250/180m3,  prum.: 100</t>
  </si>
  <si>
    <t>96</t>
  </si>
  <si>
    <t>D6</t>
  </si>
  <si>
    <t>HZS</t>
  </si>
  <si>
    <t>Pol49</t>
  </si>
  <si>
    <t>Vyhledání původ.obvodů</t>
  </si>
  <si>
    <t>hod.</t>
  </si>
  <si>
    <t>98</t>
  </si>
  <si>
    <t>Pol50</t>
  </si>
  <si>
    <t>Revize elektro</t>
  </si>
  <si>
    <t>100</t>
  </si>
  <si>
    <t>Pol51</t>
  </si>
  <si>
    <t>Demontáž el.zařízení</t>
  </si>
  <si>
    <t>102</t>
  </si>
  <si>
    <t>D7</t>
  </si>
  <si>
    <t>R-95200</t>
  </si>
  <si>
    <t>Podružný materiál</t>
  </si>
  <si>
    <t>-1451429919</t>
  </si>
  <si>
    <t>R-95201</t>
  </si>
  <si>
    <t xml:space="preserve">Podíl přidružených výkonů a navázaného materiálu </t>
  </si>
  <si>
    <t>1531254289</t>
  </si>
  <si>
    <t>R-95202</t>
  </si>
  <si>
    <t xml:space="preserve">Přesun dodávek </t>
  </si>
  <si>
    <t>-1651008880</t>
  </si>
  <si>
    <t>R-95203</t>
  </si>
  <si>
    <t xml:space="preserve">Doprava dodávek </t>
  </si>
  <si>
    <t>-1332817557</t>
  </si>
  <si>
    <t>R-95204</t>
  </si>
  <si>
    <t>Prořez materiálu</t>
  </si>
  <si>
    <t>633904748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</si>
</sst>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8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28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28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26</v>
      </c>
      <c r="AL14" s="22"/>
      <c r="AM14" s="22"/>
      <c r="AN14" s="34" t="s">
        <v>28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31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33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31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34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35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36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37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38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39</v>
      </c>
      <c r="E29" s="47"/>
      <c r="F29" s="32" t="s">
        <v>40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41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42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43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44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45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46</v>
      </c>
      <c r="U35" s="54"/>
      <c r="V35" s="54"/>
      <c r="W35" s="54"/>
      <c r="X35" s="56" t="s">
        <v>47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48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49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50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51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50</v>
      </c>
      <c r="AI60" s="42"/>
      <c r="AJ60" s="42"/>
      <c r="AK60" s="42"/>
      <c r="AL60" s="42"/>
      <c r="AM60" s="64" t="s">
        <v>51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52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53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50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51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50</v>
      </c>
      <c r="AI75" s="42"/>
      <c r="AJ75" s="42"/>
      <c r="AK75" s="42"/>
      <c r="AL75" s="42"/>
      <c r="AM75" s="64" t="s">
        <v>51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54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20200508001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Zřízení hygienického zázemí gynekologického oddělení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Městská nemocnice Bohumín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5. 8. 2020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Městská nemocnice Bohumín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29</v>
      </c>
      <c r="AJ89" s="40"/>
      <c r="AK89" s="40"/>
      <c r="AL89" s="40"/>
      <c r="AM89" s="80" t="str">
        <f>IF(E17="","",E17)</f>
        <v>ATRIS s.r.o.</v>
      </c>
      <c r="AN89" s="71"/>
      <c r="AO89" s="71"/>
      <c r="AP89" s="71"/>
      <c r="AQ89" s="40"/>
      <c r="AR89" s="44"/>
      <c r="AS89" s="81" t="s">
        <v>55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27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32</v>
      </c>
      <c r="AJ90" s="40"/>
      <c r="AK90" s="40"/>
      <c r="AL90" s="40"/>
      <c r="AM90" s="80" t="str">
        <f>IF(E20="","",E20)</f>
        <v>Barbora Kyšková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56</v>
      </c>
      <c r="D92" s="94"/>
      <c r="E92" s="94"/>
      <c r="F92" s="94"/>
      <c r="G92" s="94"/>
      <c r="H92" s="95"/>
      <c r="I92" s="96" t="s">
        <v>57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58</v>
      </c>
      <c r="AH92" s="94"/>
      <c r="AI92" s="94"/>
      <c r="AJ92" s="94"/>
      <c r="AK92" s="94"/>
      <c r="AL92" s="94"/>
      <c r="AM92" s="94"/>
      <c r="AN92" s="96" t="s">
        <v>59</v>
      </c>
      <c r="AO92" s="94"/>
      <c r="AP92" s="98"/>
      <c r="AQ92" s="99" t="s">
        <v>60</v>
      </c>
      <c r="AR92" s="44"/>
      <c r="AS92" s="100" t="s">
        <v>61</v>
      </c>
      <c r="AT92" s="101" t="s">
        <v>62</v>
      </c>
      <c r="AU92" s="101" t="s">
        <v>63</v>
      </c>
      <c r="AV92" s="101" t="s">
        <v>64</v>
      </c>
      <c r="AW92" s="101" t="s">
        <v>65</v>
      </c>
      <c r="AX92" s="101" t="s">
        <v>66</v>
      </c>
      <c r="AY92" s="101" t="s">
        <v>67</v>
      </c>
      <c r="AZ92" s="101" t="s">
        <v>68</v>
      </c>
      <c r="BA92" s="101" t="s">
        <v>69</v>
      </c>
      <c r="BB92" s="101" t="s">
        <v>70</v>
      </c>
      <c r="BC92" s="101" t="s">
        <v>71</v>
      </c>
      <c r="BD92" s="102" t="s">
        <v>72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73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ROUND(SUM(AG95:AG98),2)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ROUND(SUM(AS95:AS98),2)</f>
        <v>0</v>
      </c>
      <c r="AT94" s="114">
        <f>ROUND(SUM(AV94:AW94),2)</f>
        <v>0</v>
      </c>
      <c r="AU94" s="115">
        <f>ROUND(SUM(AU95:AU98),5)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ROUND(SUM(AZ95:AZ98),2)</f>
        <v>0</v>
      </c>
      <c r="BA94" s="114">
        <f>ROUND(SUM(BA95:BA98),2)</f>
        <v>0</v>
      </c>
      <c r="BB94" s="114">
        <f>ROUND(SUM(BB95:BB98),2)</f>
        <v>0</v>
      </c>
      <c r="BC94" s="114">
        <f>ROUND(SUM(BC95:BC98),2)</f>
        <v>0</v>
      </c>
      <c r="BD94" s="116">
        <f>ROUND(SUM(BD95:BD98),2)</f>
        <v>0</v>
      </c>
      <c r="BE94" s="6"/>
      <c r="BS94" s="117" t="s">
        <v>74</v>
      </c>
      <c r="BT94" s="117" t="s">
        <v>75</v>
      </c>
      <c r="BU94" s="118" t="s">
        <v>76</v>
      </c>
      <c r="BV94" s="117" t="s">
        <v>77</v>
      </c>
      <c r="BW94" s="117" t="s">
        <v>5</v>
      </c>
      <c r="BX94" s="117" t="s">
        <v>78</v>
      </c>
      <c r="CL94" s="117" t="s">
        <v>1</v>
      </c>
    </row>
    <row r="95" spans="1:91" s="7" customFormat="1" ht="24.75" customHeight="1">
      <c r="A95" s="119" t="s">
        <v>79</v>
      </c>
      <c r="B95" s="120"/>
      <c r="C95" s="121"/>
      <c r="D95" s="122" t="s">
        <v>80</v>
      </c>
      <c r="E95" s="122"/>
      <c r="F95" s="122"/>
      <c r="G95" s="122"/>
      <c r="H95" s="122"/>
      <c r="I95" s="123"/>
      <c r="J95" s="122" t="s">
        <v>81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'001 - Zřízení hygienickéh...'!J30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82</v>
      </c>
      <c r="AR95" s="126"/>
      <c r="AS95" s="127">
        <v>0</v>
      </c>
      <c r="AT95" s="128">
        <f>ROUND(SUM(AV95:AW95),2)</f>
        <v>0</v>
      </c>
      <c r="AU95" s="129">
        <f>'001 - Zřízení hygienickéh...'!P135</f>
        <v>0</v>
      </c>
      <c r="AV95" s="128">
        <f>'001 - Zřízení hygienickéh...'!J33</f>
        <v>0</v>
      </c>
      <c r="AW95" s="128">
        <f>'001 - Zřízení hygienickéh...'!J34</f>
        <v>0</v>
      </c>
      <c r="AX95" s="128">
        <f>'001 - Zřízení hygienickéh...'!J35</f>
        <v>0</v>
      </c>
      <c r="AY95" s="128">
        <f>'001 - Zřízení hygienickéh...'!J36</f>
        <v>0</v>
      </c>
      <c r="AZ95" s="128">
        <f>'001 - Zřízení hygienickéh...'!F33</f>
        <v>0</v>
      </c>
      <c r="BA95" s="128">
        <f>'001 - Zřízení hygienickéh...'!F34</f>
        <v>0</v>
      </c>
      <c r="BB95" s="128">
        <f>'001 - Zřízení hygienickéh...'!F35</f>
        <v>0</v>
      </c>
      <c r="BC95" s="128">
        <f>'001 - Zřízení hygienickéh...'!F36</f>
        <v>0</v>
      </c>
      <c r="BD95" s="130">
        <f>'001 - Zřízení hygienickéh...'!F37</f>
        <v>0</v>
      </c>
      <c r="BE95" s="7"/>
      <c r="BT95" s="131" t="s">
        <v>83</v>
      </c>
      <c r="BV95" s="131" t="s">
        <v>77</v>
      </c>
      <c r="BW95" s="131" t="s">
        <v>84</v>
      </c>
      <c r="BX95" s="131" t="s">
        <v>5</v>
      </c>
      <c r="CL95" s="131" t="s">
        <v>1</v>
      </c>
      <c r="CM95" s="131" t="s">
        <v>85</v>
      </c>
    </row>
    <row r="96" spans="1:91" s="7" customFormat="1" ht="16.5" customHeight="1">
      <c r="A96" s="119" t="s">
        <v>79</v>
      </c>
      <c r="B96" s="120"/>
      <c r="C96" s="121"/>
      <c r="D96" s="122" t="s">
        <v>86</v>
      </c>
      <c r="E96" s="122"/>
      <c r="F96" s="122"/>
      <c r="G96" s="122"/>
      <c r="H96" s="122"/>
      <c r="I96" s="123"/>
      <c r="J96" s="122" t="s">
        <v>87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'002 - Zdravotechnika 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82</v>
      </c>
      <c r="AR96" s="126"/>
      <c r="AS96" s="127">
        <v>0</v>
      </c>
      <c r="AT96" s="128">
        <f>ROUND(SUM(AV96:AW96),2)</f>
        <v>0</v>
      </c>
      <c r="AU96" s="129">
        <f>'002 - Zdravotechnika '!P127</f>
        <v>0</v>
      </c>
      <c r="AV96" s="128">
        <f>'002 - Zdravotechnika '!J33</f>
        <v>0</v>
      </c>
      <c r="AW96" s="128">
        <f>'002 - Zdravotechnika '!J34</f>
        <v>0</v>
      </c>
      <c r="AX96" s="128">
        <f>'002 - Zdravotechnika '!J35</f>
        <v>0</v>
      </c>
      <c r="AY96" s="128">
        <f>'002 - Zdravotechnika '!J36</f>
        <v>0</v>
      </c>
      <c r="AZ96" s="128">
        <f>'002 - Zdravotechnika '!F33</f>
        <v>0</v>
      </c>
      <c r="BA96" s="128">
        <f>'002 - Zdravotechnika '!F34</f>
        <v>0</v>
      </c>
      <c r="BB96" s="128">
        <f>'002 - Zdravotechnika '!F35</f>
        <v>0</v>
      </c>
      <c r="BC96" s="128">
        <f>'002 - Zdravotechnika '!F36</f>
        <v>0</v>
      </c>
      <c r="BD96" s="130">
        <f>'002 - Zdravotechnika '!F37</f>
        <v>0</v>
      </c>
      <c r="BE96" s="7"/>
      <c r="BT96" s="131" t="s">
        <v>83</v>
      </c>
      <c r="BV96" s="131" t="s">
        <v>77</v>
      </c>
      <c r="BW96" s="131" t="s">
        <v>88</v>
      </c>
      <c r="BX96" s="131" t="s">
        <v>5</v>
      </c>
      <c r="CL96" s="131" t="s">
        <v>1</v>
      </c>
      <c r="CM96" s="131" t="s">
        <v>85</v>
      </c>
    </row>
    <row r="97" spans="1:91" s="7" customFormat="1" ht="24.75" customHeight="1">
      <c r="A97" s="119" t="s">
        <v>79</v>
      </c>
      <c r="B97" s="120"/>
      <c r="C97" s="121"/>
      <c r="D97" s="122" t="s">
        <v>89</v>
      </c>
      <c r="E97" s="122"/>
      <c r="F97" s="122"/>
      <c r="G97" s="122"/>
      <c r="H97" s="122"/>
      <c r="I97" s="123"/>
      <c r="J97" s="122" t="s">
        <v>90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'003 - Zřízení hygienickéh...'!J30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82</v>
      </c>
      <c r="AR97" s="126"/>
      <c r="AS97" s="127">
        <v>0</v>
      </c>
      <c r="AT97" s="128">
        <f>ROUND(SUM(AV97:AW97),2)</f>
        <v>0</v>
      </c>
      <c r="AU97" s="129">
        <f>'003 - Zřízení hygienickéh...'!P133</f>
        <v>0</v>
      </c>
      <c r="AV97" s="128">
        <f>'003 - Zřízení hygienickéh...'!J33</f>
        <v>0</v>
      </c>
      <c r="AW97" s="128">
        <f>'003 - Zřízení hygienickéh...'!J34</f>
        <v>0</v>
      </c>
      <c r="AX97" s="128">
        <f>'003 - Zřízení hygienickéh...'!J35</f>
        <v>0</v>
      </c>
      <c r="AY97" s="128">
        <f>'003 - Zřízení hygienickéh...'!J36</f>
        <v>0</v>
      </c>
      <c r="AZ97" s="128">
        <f>'003 - Zřízení hygienickéh...'!F33</f>
        <v>0</v>
      </c>
      <c r="BA97" s="128">
        <f>'003 - Zřízení hygienickéh...'!F34</f>
        <v>0</v>
      </c>
      <c r="BB97" s="128">
        <f>'003 - Zřízení hygienickéh...'!F35</f>
        <v>0</v>
      </c>
      <c r="BC97" s="128">
        <f>'003 - Zřízení hygienickéh...'!F36</f>
        <v>0</v>
      </c>
      <c r="BD97" s="130">
        <f>'003 - Zřízení hygienickéh...'!F37</f>
        <v>0</v>
      </c>
      <c r="BE97" s="7"/>
      <c r="BT97" s="131" t="s">
        <v>83</v>
      </c>
      <c r="BV97" s="131" t="s">
        <v>77</v>
      </c>
      <c r="BW97" s="131" t="s">
        <v>91</v>
      </c>
      <c r="BX97" s="131" t="s">
        <v>5</v>
      </c>
      <c r="CL97" s="131" t="s">
        <v>1</v>
      </c>
      <c r="CM97" s="131" t="s">
        <v>85</v>
      </c>
    </row>
    <row r="98" spans="1:91" s="7" customFormat="1" ht="16.5" customHeight="1">
      <c r="A98" s="119" t="s">
        <v>79</v>
      </c>
      <c r="B98" s="120"/>
      <c r="C98" s="121"/>
      <c r="D98" s="122" t="s">
        <v>92</v>
      </c>
      <c r="E98" s="122"/>
      <c r="F98" s="122"/>
      <c r="G98" s="122"/>
      <c r="H98" s="122"/>
      <c r="I98" s="123"/>
      <c r="J98" s="122" t="s">
        <v>93</v>
      </c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4">
        <f>'004 - Elektroinstalace '!J30</f>
        <v>0</v>
      </c>
      <c r="AH98" s="123"/>
      <c r="AI98" s="123"/>
      <c r="AJ98" s="123"/>
      <c r="AK98" s="123"/>
      <c r="AL98" s="123"/>
      <c r="AM98" s="123"/>
      <c r="AN98" s="124">
        <f>SUM(AG98,AT98)</f>
        <v>0</v>
      </c>
      <c r="AO98" s="123"/>
      <c r="AP98" s="123"/>
      <c r="AQ98" s="125" t="s">
        <v>82</v>
      </c>
      <c r="AR98" s="126"/>
      <c r="AS98" s="132">
        <v>0</v>
      </c>
      <c r="AT98" s="133">
        <f>ROUND(SUM(AV98:AW98),2)</f>
        <v>0</v>
      </c>
      <c r="AU98" s="134">
        <f>'004 - Elektroinstalace '!P123</f>
        <v>0</v>
      </c>
      <c r="AV98" s="133">
        <f>'004 - Elektroinstalace '!J33</f>
        <v>0</v>
      </c>
      <c r="AW98" s="133">
        <f>'004 - Elektroinstalace '!J34</f>
        <v>0</v>
      </c>
      <c r="AX98" s="133">
        <f>'004 - Elektroinstalace '!J35</f>
        <v>0</v>
      </c>
      <c r="AY98" s="133">
        <f>'004 - Elektroinstalace '!J36</f>
        <v>0</v>
      </c>
      <c r="AZ98" s="133">
        <f>'004 - Elektroinstalace '!F33</f>
        <v>0</v>
      </c>
      <c r="BA98" s="133">
        <f>'004 - Elektroinstalace '!F34</f>
        <v>0</v>
      </c>
      <c r="BB98" s="133">
        <f>'004 - Elektroinstalace '!F35</f>
        <v>0</v>
      </c>
      <c r="BC98" s="133">
        <f>'004 - Elektroinstalace '!F36</f>
        <v>0</v>
      </c>
      <c r="BD98" s="135">
        <f>'004 - Elektroinstalace '!F37</f>
        <v>0</v>
      </c>
      <c r="BE98" s="7"/>
      <c r="BT98" s="131" t="s">
        <v>83</v>
      </c>
      <c r="BV98" s="131" t="s">
        <v>77</v>
      </c>
      <c r="BW98" s="131" t="s">
        <v>94</v>
      </c>
      <c r="BX98" s="131" t="s">
        <v>5</v>
      </c>
      <c r="CL98" s="131" t="s">
        <v>1</v>
      </c>
      <c r="CM98" s="131" t="s">
        <v>85</v>
      </c>
    </row>
    <row r="99" spans="1:57" s="2" customFormat="1" ht="30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4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  <row r="100" spans="1:57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44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</sheetData>
  <sheetProtection password="CC35" sheet="1" objects="1" scenarios="1" formatColumns="0" formatRows="0"/>
  <mergeCells count="54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001 - Zřízení hygienickéh...'!C2" display="/"/>
    <hyperlink ref="A96" location="'002 - Zdravotechnika '!C2" display="/"/>
    <hyperlink ref="A97" location="'003 - Zřízení hygienickéh...'!C2" display="/"/>
    <hyperlink ref="A98" location="'004 - Elektroinstalace 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84</v>
      </c>
    </row>
    <row r="3" spans="2:46" s="1" customFormat="1" ht="6.95" customHeight="1" hidden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85</v>
      </c>
    </row>
    <row r="4" spans="2:46" s="1" customFormat="1" ht="24.95" customHeight="1" hidden="1">
      <c r="B4" s="20"/>
      <c r="D4" s="138" t="s">
        <v>95</v>
      </c>
      <c r="L4" s="20"/>
      <c r="M4" s="139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40" t="s">
        <v>16</v>
      </c>
      <c r="L6" s="20"/>
    </row>
    <row r="7" spans="2:12" s="1" customFormat="1" ht="16.5" customHeight="1" hidden="1">
      <c r="B7" s="20"/>
      <c r="E7" s="141" t="str">
        <f>'Rekapitulace stavby'!K6</f>
        <v>Zřízení hygienického zázemí gynekologického oddělení</v>
      </c>
      <c r="F7" s="140"/>
      <c r="G7" s="140"/>
      <c r="H7" s="140"/>
      <c r="L7" s="20"/>
    </row>
    <row r="8" spans="1:31" s="2" customFormat="1" ht="12" customHeight="1" hidden="1">
      <c r="A8" s="38"/>
      <c r="B8" s="44"/>
      <c r="C8" s="38"/>
      <c r="D8" s="140" t="s">
        <v>96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30" customHeight="1" hidden="1">
      <c r="A9" s="38"/>
      <c r="B9" s="44"/>
      <c r="C9" s="38"/>
      <c r="D9" s="38"/>
      <c r="E9" s="142" t="s">
        <v>97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5. 8. 2020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43" t="s">
        <v>21</v>
      </c>
      <c r="F15" s="38"/>
      <c r="G15" s="38"/>
      <c r="H15" s="38"/>
      <c r="I15" s="140" t="s">
        <v>26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40" t="s">
        <v>27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40" t="s">
        <v>29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43" t="s">
        <v>30</v>
      </c>
      <c r="F21" s="38"/>
      <c r="G21" s="38"/>
      <c r="H21" s="38"/>
      <c r="I21" s="140" t="s">
        <v>26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40" t="s">
        <v>32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43" t="s">
        <v>33</v>
      </c>
      <c r="F24" s="38"/>
      <c r="G24" s="38"/>
      <c r="H24" s="38"/>
      <c r="I24" s="140" t="s">
        <v>26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40" t="s">
        <v>34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 hidden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50" t="s">
        <v>35</v>
      </c>
      <c r="E30" s="38"/>
      <c r="F30" s="38"/>
      <c r="G30" s="38"/>
      <c r="H30" s="38"/>
      <c r="I30" s="38"/>
      <c r="J30" s="151">
        <f>ROUND(J135,2)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52" t="s">
        <v>37</v>
      </c>
      <c r="G32" s="38"/>
      <c r="H32" s="38"/>
      <c r="I32" s="152" t="s">
        <v>36</v>
      </c>
      <c r="J32" s="152" t="s">
        <v>38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53" t="s">
        <v>39</v>
      </c>
      <c r="E33" s="140" t="s">
        <v>40</v>
      </c>
      <c r="F33" s="154">
        <f>ROUND((SUM(BE135:BE321)),2)</f>
        <v>0</v>
      </c>
      <c r="G33" s="38"/>
      <c r="H33" s="38"/>
      <c r="I33" s="155">
        <v>0.21</v>
      </c>
      <c r="J33" s="154">
        <f>ROUND(((SUM(BE135:BE321))*I33),2)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40" t="s">
        <v>41</v>
      </c>
      <c r="F34" s="154">
        <f>ROUND((SUM(BF135:BF321)),2)</f>
        <v>0</v>
      </c>
      <c r="G34" s="38"/>
      <c r="H34" s="38"/>
      <c r="I34" s="155">
        <v>0.15</v>
      </c>
      <c r="J34" s="154">
        <f>ROUND(((SUM(BF135:BF321))*I34),2)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42</v>
      </c>
      <c r="F35" s="154">
        <f>ROUND((SUM(BG135:BG321)),2)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43</v>
      </c>
      <c r="F36" s="154">
        <f>ROUND((SUM(BH135:BH321)),2)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44</v>
      </c>
      <c r="F37" s="154">
        <f>ROUND((SUM(BI135:BI321)),2)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56"/>
      <c r="D39" s="157" t="s">
        <v>45</v>
      </c>
      <c r="E39" s="158"/>
      <c r="F39" s="158"/>
      <c r="G39" s="159" t="s">
        <v>46</v>
      </c>
      <c r="H39" s="160" t="s">
        <v>47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 hidden="1">
      <c r="B41" s="20"/>
      <c r="L41" s="20"/>
    </row>
    <row r="42" spans="2:12" s="1" customFormat="1" ht="14.4" customHeight="1" hidden="1">
      <c r="B42" s="20"/>
      <c r="L42" s="20"/>
    </row>
    <row r="43" spans="2:12" s="1" customFormat="1" ht="14.4" customHeight="1" hidden="1">
      <c r="B43" s="20"/>
      <c r="L43" s="20"/>
    </row>
    <row r="44" spans="2:12" s="1" customFormat="1" ht="14.4" customHeight="1" hidden="1">
      <c r="B44" s="20"/>
      <c r="L44" s="20"/>
    </row>
    <row r="45" spans="2:12" s="1" customFormat="1" ht="14.4" customHeight="1" hidden="1">
      <c r="B45" s="20"/>
      <c r="L45" s="20"/>
    </row>
    <row r="46" spans="2:12" s="1" customFormat="1" ht="14.4" customHeight="1" hidden="1">
      <c r="B46" s="20"/>
      <c r="L46" s="20"/>
    </row>
    <row r="47" spans="2:12" s="1" customFormat="1" ht="14.4" customHeight="1" hidden="1">
      <c r="B47" s="20"/>
      <c r="L47" s="20"/>
    </row>
    <row r="48" spans="2:12" s="1" customFormat="1" ht="14.4" customHeight="1" hidden="1">
      <c r="B48" s="20"/>
      <c r="L48" s="20"/>
    </row>
    <row r="49" spans="2:12" s="1" customFormat="1" ht="14.4" customHeight="1" hidden="1">
      <c r="B49" s="20"/>
      <c r="L49" s="20"/>
    </row>
    <row r="50" spans="2:12" s="2" customFormat="1" ht="14.4" customHeight="1" hidden="1">
      <c r="B50" s="63"/>
      <c r="D50" s="163" t="s">
        <v>48</v>
      </c>
      <c r="E50" s="164"/>
      <c r="F50" s="164"/>
      <c r="G50" s="163" t="s">
        <v>49</v>
      </c>
      <c r="H50" s="164"/>
      <c r="I50" s="164"/>
      <c r="J50" s="164"/>
      <c r="K50" s="164"/>
      <c r="L50" s="63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1:31" s="2" customFormat="1" ht="12" hidden="1">
      <c r="A61" s="38"/>
      <c r="B61" s="44"/>
      <c r="C61" s="38"/>
      <c r="D61" s="165" t="s">
        <v>50</v>
      </c>
      <c r="E61" s="166"/>
      <c r="F61" s="167" t="s">
        <v>51</v>
      </c>
      <c r="G61" s="165" t="s">
        <v>50</v>
      </c>
      <c r="H61" s="166"/>
      <c r="I61" s="166"/>
      <c r="J61" s="168" t="s">
        <v>51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1:31" s="2" customFormat="1" ht="12" hidden="1">
      <c r="A65" s="38"/>
      <c r="B65" s="44"/>
      <c r="C65" s="38"/>
      <c r="D65" s="163" t="s">
        <v>52</v>
      </c>
      <c r="E65" s="169"/>
      <c r="F65" s="169"/>
      <c r="G65" s="163" t="s">
        <v>53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1:31" s="2" customFormat="1" ht="12" hidden="1">
      <c r="A76" s="38"/>
      <c r="B76" s="44"/>
      <c r="C76" s="38"/>
      <c r="D76" s="165" t="s">
        <v>50</v>
      </c>
      <c r="E76" s="166"/>
      <c r="F76" s="167" t="s">
        <v>51</v>
      </c>
      <c r="G76" s="165" t="s">
        <v>50</v>
      </c>
      <c r="H76" s="166"/>
      <c r="I76" s="166"/>
      <c r="J76" s="168" t="s">
        <v>51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 hidden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ht="12" hidden="1"/>
    <row r="79" ht="12" hidden="1"/>
    <row r="80" ht="12" hidden="1"/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98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Zřízení hygienického zázemí gynekologického oddělení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96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30" customHeight="1">
      <c r="A87" s="38"/>
      <c r="B87" s="39"/>
      <c r="C87" s="40"/>
      <c r="D87" s="40"/>
      <c r="E87" s="76" t="str">
        <f>E9</f>
        <v>001 - Zřízení hygienického zázemí gynekologického oddělení - 2 pokoje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Městská nemocnice Bohumín</v>
      </c>
      <c r="G89" s="40"/>
      <c r="H89" s="40"/>
      <c r="I89" s="32" t="s">
        <v>22</v>
      </c>
      <c r="J89" s="79" t="str">
        <f>IF(J12="","",J12)</f>
        <v>5. 8. 2020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Městská nemocnice Bohumín</v>
      </c>
      <c r="G91" s="40"/>
      <c r="H91" s="40"/>
      <c r="I91" s="32" t="s">
        <v>29</v>
      </c>
      <c r="J91" s="36" t="str">
        <f>E21</f>
        <v>ATRIS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32</v>
      </c>
      <c r="J92" s="36" t="str">
        <f>E24</f>
        <v>Barbora Kyšková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99</v>
      </c>
      <c r="D94" s="176"/>
      <c r="E94" s="176"/>
      <c r="F94" s="176"/>
      <c r="G94" s="176"/>
      <c r="H94" s="176"/>
      <c r="I94" s="176"/>
      <c r="J94" s="177" t="s">
        <v>100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101</v>
      </c>
      <c r="D96" s="40"/>
      <c r="E96" s="40"/>
      <c r="F96" s="40"/>
      <c r="G96" s="40"/>
      <c r="H96" s="40"/>
      <c r="I96" s="40"/>
      <c r="J96" s="110">
        <f>J135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102</v>
      </c>
    </row>
    <row r="97" spans="1:31" s="9" customFormat="1" ht="24.95" customHeight="1">
      <c r="A97" s="9"/>
      <c r="B97" s="179"/>
      <c r="C97" s="180"/>
      <c r="D97" s="181" t="s">
        <v>103</v>
      </c>
      <c r="E97" s="182"/>
      <c r="F97" s="182"/>
      <c r="G97" s="182"/>
      <c r="H97" s="182"/>
      <c r="I97" s="182"/>
      <c r="J97" s="183">
        <f>J136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104</v>
      </c>
      <c r="E98" s="188"/>
      <c r="F98" s="188"/>
      <c r="G98" s="188"/>
      <c r="H98" s="188"/>
      <c r="I98" s="188"/>
      <c r="J98" s="189">
        <f>J137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105</v>
      </c>
      <c r="E99" s="188"/>
      <c r="F99" s="188"/>
      <c r="G99" s="188"/>
      <c r="H99" s="188"/>
      <c r="I99" s="188"/>
      <c r="J99" s="189">
        <f>J148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106</v>
      </c>
      <c r="E100" s="188"/>
      <c r="F100" s="188"/>
      <c r="G100" s="188"/>
      <c r="H100" s="188"/>
      <c r="I100" s="188"/>
      <c r="J100" s="189">
        <f>J150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107</v>
      </c>
      <c r="E101" s="188"/>
      <c r="F101" s="188"/>
      <c r="G101" s="188"/>
      <c r="H101" s="188"/>
      <c r="I101" s="188"/>
      <c r="J101" s="189">
        <f>J183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108</v>
      </c>
      <c r="E102" s="188"/>
      <c r="F102" s="188"/>
      <c r="G102" s="188"/>
      <c r="H102" s="188"/>
      <c r="I102" s="188"/>
      <c r="J102" s="189">
        <f>J211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109</v>
      </c>
      <c r="E103" s="188"/>
      <c r="F103" s="188"/>
      <c r="G103" s="188"/>
      <c r="H103" s="188"/>
      <c r="I103" s="188"/>
      <c r="J103" s="189">
        <f>J217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79"/>
      <c r="C104" s="180"/>
      <c r="D104" s="181" t="s">
        <v>110</v>
      </c>
      <c r="E104" s="182"/>
      <c r="F104" s="182"/>
      <c r="G104" s="182"/>
      <c r="H104" s="182"/>
      <c r="I104" s="182"/>
      <c r="J104" s="183">
        <f>J219</f>
        <v>0</v>
      </c>
      <c r="K104" s="180"/>
      <c r="L104" s="18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85"/>
      <c r="C105" s="186"/>
      <c r="D105" s="187" t="s">
        <v>111</v>
      </c>
      <c r="E105" s="188"/>
      <c r="F105" s="188"/>
      <c r="G105" s="188"/>
      <c r="H105" s="188"/>
      <c r="I105" s="188"/>
      <c r="J105" s="189">
        <f>J220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5"/>
      <c r="C106" s="186"/>
      <c r="D106" s="187" t="s">
        <v>112</v>
      </c>
      <c r="E106" s="188"/>
      <c r="F106" s="188"/>
      <c r="G106" s="188"/>
      <c r="H106" s="188"/>
      <c r="I106" s="188"/>
      <c r="J106" s="189">
        <f>J225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5"/>
      <c r="C107" s="186"/>
      <c r="D107" s="187" t="s">
        <v>113</v>
      </c>
      <c r="E107" s="188"/>
      <c r="F107" s="188"/>
      <c r="G107" s="188"/>
      <c r="H107" s="188"/>
      <c r="I107" s="188"/>
      <c r="J107" s="189">
        <f>J228</f>
        <v>0</v>
      </c>
      <c r="K107" s="186"/>
      <c r="L107" s="19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5"/>
      <c r="C108" s="186"/>
      <c r="D108" s="187" t="s">
        <v>114</v>
      </c>
      <c r="E108" s="188"/>
      <c r="F108" s="188"/>
      <c r="G108" s="188"/>
      <c r="H108" s="188"/>
      <c r="I108" s="188"/>
      <c r="J108" s="189">
        <f>J239</f>
        <v>0</v>
      </c>
      <c r="K108" s="186"/>
      <c r="L108" s="19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5"/>
      <c r="C109" s="186"/>
      <c r="D109" s="187" t="s">
        <v>115</v>
      </c>
      <c r="E109" s="188"/>
      <c r="F109" s="188"/>
      <c r="G109" s="188"/>
      <c r="H109" s="188"/>
      <c r="I109" s="188"/>
      <c r="J109" s="189">
        <f>J245</f>
        <v>0</v>
      </c>
      <c r="K109" s="186"/>
      <c r="L109" s="19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5"/>
      <c r="C110" s="186"/>
      <c r="D110" s="187" t="s">
        <v>116</v>
      </c>
      <c r="E110" s="188"/>
      <c r="F110" s="188"/>
      <c r="G110" s="188"/>
      <c r="H110" s="188"/>
      <c r="I110" s="188"/>
      <c r="J110" s="189">
        <f>J251</f>
        <v>0</v>
      </c>
      <c r="K110" s="186"/>
      <c r="L110" s="19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5"/>
      <c r="C111" s="186"/>
      <c r="D111" s="187" t="s">
        <v>117</v>
      </c>
      <c r="E111" s="188"/>
      <c r="F111" s="188"/>
      <c r="G111" s="188"/>
      <c r="H111" s="188"/>
      <c r="I111" s="188"/>
      <c r="J111" s="189">
        <f>J261</f>
        <v>0</v>
      </c>
      <c r="K111" s="186"/>
      <c r="L111" s="19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5"/>
      <c r="C112" s="186"/>
      <c r="D112" s="187" t="s">
        <v>118</v>
      </c>
      <c r="E112" s="188"/>
      <c r="F112" s="188"/>
      <c r="G112" s="188"/>
      <c r="H112" s="188"/>
      <c r="I112" s="188"/>
      <c r="J112" s="189">
        <f>J291</f>
        <v>0</v>
      </c>
      <c r="K112" s="186"/>
      <c r="L112" s="19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85"/>
      <c r="C113" s="186"/>
      <c r="D113" s="187" t="s">
        <v>119</v>
      </c>
      <c r="E113" s="188"/>
      <c r="F113" s="188"/>
      <c r="G113" s="188"/>
      <c r="H113" s="188"/>
      <c r="I113" s="188"/>
      <c r="J113" s="189">
        <f>J298</f>
        <v>0</v>
      </c>
      <c r="K113" s="186"/>
      <c r="L113" s="19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9" customFormat="1" ht="24.95" customHeight="1">
      <c r="A114" s="9"/>
      <c r="B114" s="179"/>
      <c r="C114" s="180"/>
      <c r="D114" s="181" t="s">
        <v>120</v>
      </c>
      <c r="E114" s="182"/>
      <c r="F114" s="182"/>
      <c r="G114" s="182"/>
      <c r="H114" s="182"/>
      <c r="I114" s="182"/>
      <c r="J114" s="183">
        <f>J311</f>
        <v>0</v>
      </c>
      <c r="K114" s="180"/>
      <c r="L114" s="184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pans="1:31" s="10" customFormat="1" ht="19.9" customHeight="1">
      <c r="A115" s="10"/>
      <c r="B115" s="185"/>
      <c r="C115" s="186"/>
      <c r="D115" s="187" t="s">
        <v>121</v>
      </c>
      <c r="E115" s="188"/>
      <c r="F115" s="188"/>
      <c r="G115" s="188"/>
      <c r="H115" s="188"/>
      <c r="I115" s="188"/>
      <c r="J115" s="189">
        <f>J312</f>
        <v>0</v>
      </c>
      <c r="K115" s="186"/>
      <c r="L115" s="19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2" customFormat="1" ht="21.8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66"/>
      <c r="C117" s="67"/>
      <c r="D117" s="67"/>
      <c r="E117" s="67"/>
      <c r="F117" s="67"/>
      <c r="G117" s="67"/>
      <c r="H117" s="67"/>
      <c r="I117" s="67"/>
      <c r="J117" s="67"/>
      <c r="K117" s="67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21" spans="1:31" s="2" customFormat="1" ht="6.95" customHeight="1">
      <c r="A121" s="38"/>
      <c r="B121" s="68"/>
      <c r="C121" s="69"/>
      <c r="D121" s="69"/>
      <c r="E121" s="69"/>
      <c r="F121" s="69"/>
      <c r="G121" s="69"/>
      <c r="H121" s="69"/>
      <c r="I121" s="69"/>
      <c r="J121" s="69"/>
      <c r="K121" s="69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24.95" customHeight="1">
      <c r="A122" s="38"/>
      <c r="B122" s="39"/>
      <c r="C122" s="23" t="s">
        <v>122</v>
      </c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2" customHeight="1">
      <c r="A124" s="38"/>
      <c r="B124" s="39"/>
      <c r="C124" s="32" t="s">
        <v>16</v>
      </c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6.5" customHeight="1">
      <c r="A125" s="38"/>
      <c r="B125" s="39"/>
      <c r="C125" s="40"/>
      <c r="D125" s="40"/>
      <c r="E125" s="174" t="str">
        <f>E7</f>
        <v>Zřízení hygienického zázemí gynekologického oddělení</v>
      </c>
      <c r="F125" s="32"/>
      <c r="G125" s="32"/>
      <c r="H125" s="32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2" customHeight="1">
      <c r="A126" s="38"/>
      <c r="B126" s="39"/>
      <c r="C126" s="32" t="s">
        <v>96</v>
      </c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30" customHeight="1">
      <c r="A127" s="38"/>
      <c r="B127" s="39"/>
      <c r="C127" s="40"/>
      <c r="D127" s="40"/>
      <c r="E127" s="76" t="str">
        <f>E9</f>
        <v>001 - Zřízení hygienického zázemí gynekologického oddělení - 2 pokoje</v>
      </c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6.95" customHeight="1">
      <c r="A128" s="38"/>
      <c r="B128" s="39"/>
      <c r="C128" s="40"/>
      <c r="D128" s="40"/>
      <c r="E128" s="40"/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2" customHeight="1">
      <c r="A129" s="38"/>
      <c r="B129" s="39"/>
      <c r="C129" s="32" t="s">
        <v>20</v>
      </c>
      <c r="D129" s="40"/>
      <c r="E129" s="40"/>
      <c r="F129" s="27" t="str">
        <f>F12</f>
        <v>Městská nemocnice Bohumín</v>
      </c>
      <c r="G129" s="40"/>
      <c r="H129" s="40"/>
      <c r="I129" s="32" t="s">
        <v>22</v>
      </c>
      <c r="J129" s="79" t="str">
        <f>IF(J12="","",J12)</f>
        <v>5. 8. 2020</v>
      </c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6.95" customHeight="1">
      <c r="A130" s="38"/>
      <c r="B130" s="39"/>
      <c r="C130" s="40"/>
      <c r="D130" s="40"/>
      <c r="E130" s="40"/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5.15" customHeight="1">
      <c r="A131" s="38"/>
      <c r="B131" s="39"/>
      <c r="C131" s="32" t="s">
        <v>24</v>
      </c>
      <c r="D131" s="40"/>
      <c r="E131" s="40"/>
      <c r="F131" s="27" t="str">
        <f>E15</f>
        <v>Městská nemocnice Bohumín</v>
      </c>
      <c r="G131" s="40"/>
      <c r="H131" s="40"/>
      <c r="I131" s="32" t="s">
        <v>29</v>
      </c>
      <c r="J131" s="36" t="str">
        <f>E21</f>
        <v>ATRIS s.r.o.</v>
      </c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5.15" customHeight="1">
      <c r="A132" s="38"/>
      <c r="B132" s="39"/>
      <c r="C132" s="32" t="s">
        <v>27</v>
      </c>
      <c r="D132" s="40"/>
      <c r="E132" s="40"/>
      <c r="F132" s="27" t="str">
        <f>IF(E18="","",E18)</f>
        <v>Vyplň údaj</v>
      </c>
      <c r="G132" s="40"/>
      <c r="H132" s="40"/>
      <c r="I132" s="32" t="s">
        <v>32</v>
      </c>
      <c r="J132" s="36" t="str">
        <f>E24</f>
        <v>Barbora Kyšková</v>
      </c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0.3" customHeight="1">
      <c r="A133" s="38"/>
      <c r="B133" s="39"/>
      <c r="C133" s="40"/>
      <c r="D133" s="40"/>
      <c r="E133" s="40"/>
      <c r="F133" s="40"/>
      <c r="G133" s="40"/>
      <c r="H133" s="40"/>
      <c r="I133" s="40"/>
      <c r="J133" s="40"/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11" customFormat="1" ht="29.25" customHeight="1">
      <c r="A134" s="191"/>
      <c r="B134" s="192"/>
      <c r="C134" s="193" t="s">
        <v>123</v>
      </c>
      <c r="D134" s="194" t="s">
        <v>60</v>
      </c>
      <c r="E134" s="194" t="s">
        <v>56</v>
      </c>
      <c r="F134" s="194" t="s">
        <v>57</v>
      </c>
      <c r="G134" s="194" t="s">
        <v>124</v>
      </c>
      <c r="H134" s="194" t="s">
        <v>125</v>
      </c>
      <c r="I134" s="194" t="s">
        <v>126</v>
      </c>
      <c r="J134" s="195" t="s">
        <v>100</v>
      </c>
      <c r="K134" s="196" t="s">
        <v>127</v>
      </c>
      <c r="L134" s="197"/>
      <c r="M134" s="100" t="s">
        <v>1</v>
      </c>
      <c r="N134" s="101" t="s">
        <v>39</v>
      </c>
      <c r="O134" s="101" t="s">
        <v>128</v>
      </c>
      <c r="P134" s="101" t="s">
        <v>129</v>
      </c>
      <c r="Q134" s="101" t="s">
        <v>130</v>
      </c>
      <c r="R134" s="101" t="s">
        <v>131</v>
      </c>
      <c r="S134" s="101" t="s">
        <v>132</v>
      </c>
      <c r="T134" s="102" t="s">
        <v>133</v>
      </c>
      <c r="U134" s="191"/>
      <c r="V134" s="191"/>
      <c r="W134" s="191"/>
      <c r="X134" s="191"/>
      <c r="Y134" s="191"/>
      <c r="Z134" s="191"/>
      <c r="AA134" s="191"/>
      <c r="AB134" s="191"/>
      <c r="AC134" s="191"/>
      <c r="AD134" s="191"/>
      <c r="AE134" s="191"/>
    </row>
    <row r="135" spans="1:63" s="2" customFormat="1" ht="22.8" customHeight="1">
      <c r="A135" s="38"/>
      <c r="B135" s="39"/>
      <c r="C135" s="107" t="s">
        <v>134</v>
      </c>
      <c r="D135" s="40"/>
      <c r="E135" s="40"/>
      <c r="F135" s="40"/>
      <c r="G135" s="40"/>
      <c r="H135" s="40"/>
      <c r="I135" s="40"/>
      <c r="J135" s="198">
        <f>BK135</f>
        <v>0</v>
      </c>
      <c r="K135" s="40"/>
      <c r="L135" s="44"/>
      <c r="M135" s="103"/>
      <c r="N135" s="199"/>
      <c r="O135" s="104"/>
      <c r="P135" s="200">
        <f>P136+P219+P311</f>
        <v>0</v>
      </c>
      <c r="Q135" s="104"/>
      <c r="R135" s="200">
        <f>R136+R219+R311</f>
        <v>8.768390859999998</v>
      </c>
      <c r="S135" s="104"/>
      <c r="T135" s="201">
        <f>T136+T219+T311</f>
        <v>4.811361000000001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74</v>
      </c>
      <c r="AU135" s="17" t="s">
        <v>102</v>
      </c>
      <c r="BK135" s="202">
        <f>BK136+BK219+BK311</f>
        <v>0</v>
      </c>
    </row>
    <row r="136" spans="1:63" s="12" customFormat="1" ht="25.9" customHeight="1">
      <c r="A136" s="12"/>
      <c r="B136" s="203"/>
      <c r="C136" s="204"/>
      <c r="D136" s="205" t="s">
        <v>74</v>
      </c>
      <c r="E136" s="206" t="s">
        <v>135</v>
      </c>
      <c r="F136" s="206" t="s">
        <v>136</v>
      </c>
      <c r="G136" s="204"/>
      <c r="H136" s="204"/>
      <c r="I136" s="207"/>
      <c r="J136" s="208">
        <f>BK136</f>
        <v>0</v>
      </c>
      <c r="K136" s="204"/>
      <c r="L136" s="209"/>
      <c r="M136" s="210"/>
      <c r="N136" s="211"/>
      <c r="O136" s="211"/>
      <c r="P136" s="212">
        <f>P137+P148+P150+P183+P211+P217</f>
        <v>0</v>
      </c>
      <c r="Q136" s="211"/>
      <c r="R136" s="212">
        <f>R137+R148+R150+R183+R211+R217</f>
        <v>7.224992619999999</v>
      </c>
      <c r="S136" s="211"/>
      <c r="T136" s="213">
        <f>T137+T148+T150+T183+T211+T217</f>
        <v>4.5522800000000005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4" t="s">
        <v>83</v>
      </c>
      <c r="AT136" s="215" t="s">
        <v>74</v>
      </c>
      <c r="AU136" s="215" t="s">
        <v>75</v>
      </c>
      <c r="AY136" s="214" t="s">
        <v>137</v>
      </c>
      <c r="BK136" s="216">
        <f>BK137+BK148+BK150+BK183+BK211+BK217</f>
        <v>0</v>
      </c>
    </row>
    <row r="137" spans="1:63" s="12" customFormat="1" ht="22.8" customHeight="1">
      <c r="A137" s="12"/>
      <c r="B137" s="203"/>
      <c r="C137" s="204"/>
      <c r="D137" s="205" t="s">
        <v>74</v>
      </c>
      <c r="E137" s="217" t="s">
        <v>138</v>
      </c>
      <c r="F137" s="217" t="s">
        <v>139</v>
      </c>
      <c r="G137" s="204"/>
      <c r="H137" s="204"/>
      <c r="I137" s="207"/>
      <c r="J137" s="218">
        <f>BK137</f>
        <v>0</v>
      </c>
      <c r="K137" s="204"/>
      <c r="L137" s="209"/>
      <c r="M137" s="210"/>
      <c r="N137" s="211"/>
      <c r="O137" s="211"/>
      <c r="P137" s="212">
        <f>SUM(P138:P147)</f>
        <v>0</v>
      </c>
      <c r="Q137" s="211"/>
      <c r="R137" s="212">
        <f>SUM(R138:R147)</f>
        <v>4.384578899999999</v>
      </c>
      <c r="S137" s="211"/>
      <c r="T137" s="213">
        <f>SUM(T138:T147)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4" t="s">
        <v>83</v>
      </c>
      <c r="AT137" s="215" t="s">
        <v>74</v>
      </c>
      <c r="AU137" s="215" t="s">
        <v>83</v>
      </c>
      <c r="AY137" s="214" t="s">
        <v>137</v>
      </c>
      <c r="BK137" s="216">
        <f>SUM(BK138:BK147)</f>
        <v>0</v>
      </c>
    </row>
    <row r="138" spans="1:65" s="2" customFormat="1" ht="33" customHeight="1">
      <c r="A138" s="38"/>
      <c r="B138" s="39"/>
      <c r="C138" s="219" t="s">
        <v>83</v>
      </c>
      <c r="D138" s="219" t="s">
        <v>140</v>
      </c>
      <c r="E138" s="220" t="s">
        <v>141</v>
      </c>
      <c r="F138" s="221" t="s">
        <v>142</v>
      </c>
      <c r="G138" s="222" t="s">
        <v>143</v>
      </c>
      <c r="H138" s="223">
        <v>11.2</v>
      </c>
      <c r="I138" s="224"/>
      <c r="J138" s="225">
        <f>ROUND(I138*H138,2)</f>
        <v>0</v>
      </c>
      <c r="K138" s="226"/>
      <c r="L138" s="44"/>
      <c r="M138" s="227" t="s">
        <v>1</v>
      </c>
      <c r="N138" s="228" t="s">
        <v>40</v>
      </c>
      <c r="O138" s="91"/>
      <c r="P138" s="229">
        <f>O138*H138</f>
        <v>0</v>
      </c>
      <c r="Q138" s="229">
        <v>0.23374</v>
      </c>
      <c r="R138" s="229">
        <f>Q138*H138</f>
        <v>2.6178879999999998</v>
      </c>
      <c r="S138" s="229">
        <v>0</v>
      </c>
      <c r="T138" s="23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1" t="s">
        <v>144</v>
      </c>
      <c r="AT138" s="231" t="s">
        <v>140</v>
      </c>
      <c r="AU138" s="231" t="s">
        <v>85</v>
      </c>
      <c r="AY138" s="17" t="s">
        <v>137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7" t="s">
        <v>83</v>
      </c>
      <c r="BK138" s="232">
        <f>ROUND(I138*H138,2)</f>
        <v>0</v>
      </c>
      <c r="BL138" s="17" t="s">
        <v>144</v>
      </c>
      <c r="BM138" s="231" t="s">
        <v>145</v>
      </c>
    </row>
    <row r="139" spans="1:51" s="13" customFormat="1" ht="12">
      <c r="A139" s="13"/>
      <c r="B139" s="233"/>
      <c r="C139" s="234"/>
      <c r="D139" s="235" t="s">
        <v>146</v>
      </c>
      <c r="E139" s="236" t="s">
        <v>1</v>
      </c>
      <c r="F139" s="237" t="s">
        <v>147</v>
      </c>
      <c r="G139" s="234"/>
      <c r="H139" s="238">
        <v>7.2</v>
      </c>
      <c r="I139" s="239"/>
      <c r="J139" s="234"/>
      <c r="K139" s="234"/>
      <c r="L139" s="240"/>
      <c r="M139" s="241"/>
      <c r="N139" s="242"/>
      <c r="O139" s="242"/>
      <c r="P139" s="242"/>
      <c r="Q139" s="242"/>
      <c r="R139" s="242"/>
      <c r="S139" s="242"/>
      <c r="T139" s="24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4" t="s">
        <v>146</v>
      </c>
      <c r="AU139" s="244" t="s">
        <v>85</v>
      </c>
      <c r="AV139" s="13" t="s">
        <v>85</v>
      </c>
      <c r="AW139" s="13" t="s">
        <v>31</v>
      </c>
      <c r="AX139" s="13" t="s">
        <v>75</v>
      </c>
      <c r="AY139" s="244" t="s">
        <v>137</v>
      </c>
    </row>
    <row r="140" spans="1:51" s="13" customFormat="1" ht="12">
      <c r="A140" s="13"/>
      <c r="B140" s="233"/>
      <c r="C140" s="234"/>
      <c r="D140" s="235" t="s">
        <v>146</v>
      </c>
      <c r="E140" s="236" t="s">
        <v>1</v>
      </c>
      <c r="F140" s="237" t="s">
        <v>148</v>
      </c>
      <c r="G140" s="234"/>
      <c r="H140" s="238">
        <v>4</v>
      </c>
      <c r="I140" s="239"/>
      <c r="J140" s="234"/>
      <c r="K140" s="234"/>
      <c r="L140" s="240"/>
      <c r="M140" s="241"/>
      <c r="N140" s="242"/>
      <c r="O140" s="242"/>
      <c r="P140" s="242"/>
      <c r="Q140" s="242"/>
      <c r="R140" s="242"/>
      <c r="S140" s="242"/>
      <c r="T140" s="24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4" t="s">
        <v>146</v>
      </c>
      <c r="AU140" s="244" t="s">
        <v>85</v>
      </c>
      <c r="AV140" s="13" t="s">
        <v>85</v>
      </c>
      <c r="AW140" s="13" t="s">
        <v>31</v>
      </c>
      <c r="AX140" s="13" t="s">
        <v>75</v>
      </c>
      <c r="AY140" s="244" t="s">
        <v>137</v>
      </c>
    </row>
    <row r="141" spans="1:51" s="14" customFormat="1" ht="12">
      <c r="A141" s="14"/>
      <c r="B141" s="245"/>
      <c r="C141" s="246"/>
      <c r="D141" s="235" t="s">
        <v>146</v>
      </c>
      <c r="E141" s="247" t="s">
        <v>1</v>
      </c>
      <c r="F141" s="248" t="s">
        <v>149</v>
      </c>
      <c r="G141" s="246"/>
      <c r="H141" s="249">
        <v>11.2</v>
      </c>
      <c r="I141" s="250"/>
      <c r="J141" s="246"/>
      <c r="K141" s="246"/>
      <c r="L141" s="251"/>
      <c r="M141" s="252"/>
      <c r="N141" s="253"/>
      <c r="O141" s="253"/>
      <c r="P141" s="253"/>
      <c r="Q141" s="253"/>
      <c r="R141" s="253"/>
      <c r="S141" s="253"/>
      <c r="T141" s="25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5" t="s">
        <v>146</v>
      </c>
      <c r="AU141" s="255" t="s">
        <v>85</v>
      </c>
      <c r="AV141" s="14" t="s">
        <v>144</v>
      </c>
      <c r="AW141" s="14" t="s">
        <v>31</v>
      </c>
      <c r="AX141" s="14" t="s">
        <v>83</v>
      </c>
      <c r="AY141" s="255" t="s">
        <v>137</v>
      </c>
    </row>
    <row r="142" spans="1:65" s="2" customFormat="1" ht="21.75" customHeight="1">
      <c r="A142" s="38"/>
      <c r="B142" s="39"/>
      <c r="C142" s="219" t="s">
        <v>85</v>
      </c>
      <c r="D142" s="219" t="s">
        <v>140</v>
      </c>
      <c r="E142" s="220" t="s">
        <v>150</v>
      </c>
      <c r="F142" s="221" t="s">
        <v>151</v>
      </c>
      <c r="G142" s="222" t="s">
        <v>143</v>
      </c>
      <c r="H142" s="223">
        <v>2.24</v>
      </c>
      <c r="I142" s="224"/>
      <c r="J142" s="225">
        <f>ROUND(I142*H142,2)</f>
        <v>0</v>
      </c>
      <c r="K142" s="226"/>
      <c r="L142" s="44"/>
      <c r="M142" s="227" t="s">
        <v>1</v>
      </c>
      <c r="N142" s="228" t="s">
        <v>40</v>
      </c>
      <c r="O142" s="91"/>
      <c r="P142" s="229">
        <f>O142*H142</f>
        <v>0</v>
      </c>
      <c r="Q142" s="229">
        <v>0.08061</v>
      </c>
      <c r="R142" s="229">
        <f>Q142*H142</f>
        <v>0.18056640000000002</v>
      </c>
      <c r="S142" s="229">
        <v>0</v>
      </c>
      <c r="T142" s="23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1" t="s">
        <v>144</v>
      </c>
      <c r="AT142" s="231" t="s">
        <v>140</v>
      </c>
      <c r="AU142" s="231" t="s">
        <v>85</v>
      </c>
      <c r="AY142" s="17" t="s">
        <v>137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7" t="s">
        <v>83</v>
      </c>
      <c r="BK142" s="232">
        <f>ROUND(I142*H142,2)</f>
        <v>0</v>
      </c>
      <c r="BL142" s="17" t="s">
        <v>144</v>
      </c>
      <c r="BM142" s="231" t="s">
        <v>152</v>
      </c>
    </row>
    <row r="143" spans="1:51" s="13" customFormat="1" ht="12">
      <c r="A143" s="13"/>
      <c r="B143" s="233"/>
      <c r="C143" s="234"/>
      <c r="D143" s="235" t="s">
        <v>146</v>
      </c>
      <c r="E143" s="236" t="s">
        <v>1</v>
      </c>
      <c r="F143" s="237" t="s">
        <v>153</v>
      </c>
      <c r="G143" s="234"/>
      <c r="H143" s="238">
        <v>2.24</v>
      </c>
      <c r="I143" s="239"/>
      <c r="J143" s="234"/>
      <c r="K143" s="234"/>
      <c r="L143" s="240"/>
      <c r="M143" s="241"/>
      <c r="N143" s="242"/>
      <c r="O143" s="242"/>
      <c r="P143" s="242"/>
      <c r="Q143" s="242"/>
      <c r="R143" s="242"/>
      <c r="S143" s="242"/>
      <c r="T143" s="24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4" t="s">
        <v>146</v>
      </c>
      <c r="AU143" s="244" t="s">
        <v>85</v>
      </c>
      <c r="AV143" s="13" t="s">
        <v>85</v>
      </c>
      <c r="AW143" s="13" t="s">
        <v>31</v>
      </c>
      <c r="AX143" s="13" t="s">
        <v>83</v>
      </c>
      <c r="AY143" s="244" t="s">
        <v>137</v>
      </c>
    </row>
    <row r="144" spans="1:65" s="2" customFormat="1" ht="21.75" customHeight="1">
      <c r="A144" s="38"/>
      <c r="B144" s="39"/>
      <c r="C144" s="219" t="s">
        <v>138</v>
      </c>
      <c r="D144" s="219" t="s">
        <v>140</v>
      </c>
      <c r="E144" s="220" t="s">
        <v>154</v>
      </c>
      <c r="F144" s="221" t="s">
        <v>155</v>
      </c>
      <c r="G144" s="222" t="s">
        <v>143</v>
      </c>
      <c r="H144" s="223">
        <v>20.95</v>
      </c>
      <c r="I144" s="224"/>
      <c r="J144" s="225">
        <f>ROUND(I144*H144,2)</f>
        <v>0</v>
      </c>
      <c r="K144" s="226"/>
      <c r="L144" s="44"/>
      <c r="M144" s="227" t="s">
        <v>1</v>
      </c>
      <c r="N144" s="228" t="s">
        <v>40</v>
      </c>
      <c r="O144" s="91"/>
      <c r="P144" s="229">
        <f>O144*H144</f>
        <v>0</v>
      </c>
      <c r="Q144" s="229">
        <v>0.07571</v>
      </c>
      <c r="R144" s="229">
        <f>Q144*H144</f>
        <v>1.5861245</v>
      </c>
      <c r="S144" s="229">
        <v>0</v>
      </c>
      <c r="T144" s="23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1" t="s">
        <v>144</v>
      </c>
      <c r="AT144" s="231" t="s">
        <v>140</v>
      </c>
      <c r="AU144" s="231" t="s">
        <v>85</v>
      </c>
      <c r="AY144" s="17" t="s">
        <v>137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7" t="s">
        <v>83</v>
      </c>
      <c r="BK144" s="232">
        <f>ROUND(I144*H144,2)</f>
        <v>0</v>
      </c>
      <c r="BL144" s="17" t="s">
        <v>144</v>
      </c>
      <c r="BM144" s="231" t="s">
        <v>156</v>
      </c>
    </row>
    <row r="145" spans="1:51" s="13" customFormat="1" ht="12">
      <c r="A145" s="13"/>
      <c r="B145" s="233"/>
      <c r="C145" s="234"/>
      <c r="D145" s="235" t="s">
        <v>146</v>
      </c>
      <c r="E145" s="236" t="s">
        <v>1</v>
      </c>
      <c r="F145" s="237" t="s">
        <v>157</v>
      </c>
      <c r="G145" s="234"/>
      <c r="H145" s="238">
        <v>16.5</v>
      </c>
      <c r="I145" s="239"/>
      <c r="J145" s="234"/>
      <c r="K145" s="234"/>
      <c r="L145" s="240"/>
      <c r="M145" s="241"/>
      <c r="N145" s="242"/>
      <c r="O145" s="242"/>
      <c r="P145" s="242"/>
      <c r="Q145" s="242"/>
      <c r="R145" s="242"/>
      <c r="S145" s="242"/>
      <c r="T145" s="24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4" t="s">
        <v>146</v>
      </c>
      <c r="AU145" s="244" t="s">
        <v>85</v>
      </c>
      <c r="AV145" s="13" t="s">
        <v>85</v>
      </c>
      <c r="AW145" s="13" t="s">
        <v>31</v>
      </c>
      <c r="AX145" s="13" t="s">
        <v>75</v>
      </c>
      <c r="AY145" s="244" t="s">
        <v>137</v>
      </c>
    </row>
    <row r="146" spans="1:51" s="13" customFormat="1" ht="12">
      <c r="A146" s="13"/>
      <c r="B146" s="233"/>
      <c r="C146" s="234"/>
      <c r="D146" s="235" t="s">
        <v>146</v>
      </c>
      <c r="E146" s="236" t="s">
        <v>1</v>
      </c>
      <c r="F146" s="237" t="s">
        <v>158</v>
      </c>
      <c r="G146" s="234"/>
      <c r="H146" s="238">
        <v>4.45</v>
      </c>
      <c r="I146" s="239"/>
      <c r="J146" s="234"/>
      <c r="K146" s="234"/>
      <c r="L146" s="240"/>
      <c r="M146" s="241"/>
      <c r="N146" s="242"/>
      <c r="O146" s="242"/>
      <c r="P146" s="242"/>
      <c r="Q146" s="242"/>
      <c r="R146" s="242"/>
      <c r="S146" s="242"/>
      <c r="T146" s="24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4" t="s">
        <v>146</v>
      </c>
      <c r="AU146" s="244" t="s">
        <v>85</v>
      </c>
      <c r="AV146" s="13" t="s">
        <v>85</v>
      </c>
      <c r="AW146" s="13" t="s">
        <v>31</v>
      </c>
      <c r="AX146" s="13" t="s">
        <v>75</v>
      </c>
      <c r="AY146" s="244" t="s">
        <v>137</v>
      </c>
    </row>
    <row r="147" spans="1:51" s="14" customFormat="1" ht="12">
      <c r="A147" s="14"/>
      <c r="B147" s="245"/>
      <c r="C147" s="246"/>
      <c r="D147" s="235" t="s">
        <v>146</v>
      </c>
      <c r="E147" s="247" t="s">
        <v>1</v>
      </c>
      <c r="F147" s="248" t="s">
        <v>149</v>
      </c>
      <c r="G147" s="246"/>
      <c r="H147" s="249">
        <v>20.95</v>
      </c>
      <c r="I147" s="250"/>
      <c r="J147" s="246"/>
      <c r="K147" s="246"/>
      <c r="L147" s="251"/>
      <c r="M147" s="252"/>
      <c r="N147" s="253"/>
      <c r="O147" s="253"/>
      <c r="P147" s="253"/>
      <c r="Q147" s="253"/>
      <c r="R147" s="253"/>
      <c r="S147" s="253"/>
      <c r="T147" s="25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5" t="s">
        <v>146</v>
      </c>
      <c r="AU147" s="255" t="s">
        <v>85</v>
      </c>
      <c r="AV147" s="14" t="s">
        <v>144</v>
      </c>
      <c r="AW147" s="14" t="s">
        <v>31</v>
      </c>
      <c r="AX147" s="14" t="s">
        <v>83</v>
      </c>
      <c r="AY147" s="255" t="s">
        <v>137</v>
      </c>
    </row>
    <row r="148" spans="1:63" s="12" customFormat="1" ht="22.8" customHeight="1">
      <c r="A148" s="12"/>
      <c r="B148" s="203"/>
      <c r="C148" s="204"/>
      <c r="D148" s="205" t="s">
        <v>74</v>
      </c>
      <c r="E148" s="217" t="s">
        <v>144</v>
      </c>
      <c r="F148" s="217" t="s">
        <v>159</v>
      </c>
      <c r="G148" s="204"/>
      <c r="H148" s="204"/>
      <c r="I148" s="207"/>
      <c r="J148" s="218">
        <f>BK148</f>
        <v>0</v>
      </c>
      <c r="K148" s="204"/>
      <c r="L148" s="209"/>
      <c r="M148" s="210"/>
      <c r="N148" s="211"/>
      <c r="O148" s="211"/>
      <c r="P148" s="212">
        <f>P149</f>
        <v>0</v>
      </c>
      <c r="Q148" s="211"/>
      <c r="R148" s="212">
        <f>R149</f>
        <v>0.16053</v>
      </c>
      <c r="S148" s="211"/>
      <c r="T148" s="213">
        <f>T149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14" t="s">
        <v>83</v>
      </c>
      <c r="AT148" s="215" t="s">
        <v>74</v>
      </c>
      <c r="AU148" s="215" t="s">
        <v>83</v>
      </c>
      <c r="AY148" s="214" t="s">
        <v>137</v>
      </c>
      <c r="BK148" s="216">
        <f>BK149</f>
        <v>0</v>
      </c>
    </row>
    <row r="149" spans="1:65" s="2" customFormat="1" ht="21.75" customHeight="1">
      <c r="A149" s="38"/>
      <c r="B149" s="39"/>
      <c r="C149" s="219" t="s">
        <v>144</v>
      </c>
      <c r="D149" s="219" t="s">
        <v>140</v>
      </c>
      <c r="E149" s="220" t="s">
        <v>160</v>
      </c>
      <c r="F149" s="221" t="s">
        <v>161</v>
      </c>
      <c r="G149" s="222" t="s">
        <v>162</v>
      </c>
      <c r="H149" s="223">
        <v>3</v>
      </c>
      <c r="I149" s="224"/>
      <c r="J149" s="225">
        <f>ROUND(I149*H149,2)</f>
        <v>0</v>
      </c>
      <c r="K149" s="226"/>
      <c r="L149" s="44"/>
      <c r="M149" s="227" t="s">
        <v>1</v>
      </c>
      <c r="N149" s="228" t="s">
        <v>40</v>
      </c>
      <c r="O149" s="91"/>
      <c r="P149" s="229">
        <f>O149*H149</f>
        <v>0</v>
      </c>
      <c r="Q149" s="229">
        <v>0.05351</v>
      </c>
      <c r="R149" s="229">
        <f>Q149*H149</f>
        <v>0.16053</v>
      </c>
      <c r="S149" s="229">
        <v>0</v>
      </c>
      <c r="T149" s="23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1" t="s">
        <v>144</v>
      </c>
      <c r="AT149" s="231" t="s">
        <v>140</v>
      </c>
      <c r="AU149" s="231" t="s">
        <v>85</v>
      </c>
      <c r="AY149" s="17" t="s">
        <v>137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7" t="s">
        <v>83</v>
      </c>
      <c r="BK149" s="232">
        <f>ROUND(I149*H149,2)</f>
        <v>0</v>
      </c>
      <c r="BL149" s="17" t="s">
        <v>144</v>
      </c>
      <c r="BM149" s="231" t="s">
        <v>163</v>
      </c>
    </row>
    <row r="150" spans="1:63" s="12" customFormat="1" ht="22.8" customHeight="1">
      <c r="A150" s="12"/>
      <c r="B150" s="203"/>
      <c r="C150" s="204"/>
      <c r="D150" s="205" t="s">
        <v>74</v>
      </c>
      <c r="E150" s="217" t="s">
        <v>164</v>
      </c>
      <c r="F150" s="217" t="s">
        <v>165</v>
      </c>
      <c r="G150" s="204"/>
      <c r="H150" s="204"/>
      <c r="I150" s="207"/>
      <c r="J150" s="218">
        <f>BK150</f>
        <v>0</v>
      </c>
      <c r="K150" s="204"/>
      <c r="L150" s="209"/>
      <c r="M150" s="210"/>
      <c r="N150" s="211"/>
      <c r="O150" s="211"/>
      <c r="P150" s="212">
        <f>SUM(P151:P182)</f>
        <v>0</v>
      </c>
      <c r="Q150" s="211"/>
      <c r="R150" s="212">
        <f>SUM(R151:R182)</f>
        <v>2.6735182</v>
      </c>
      <c r="S150" s="211"/>
      <c r="T150" s="213">
        <f>SUM(T151:T182)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14" t="s">
        <v>83</v>
      </c>
      <c r="AT150" s="215" t="s">
        <v>74</v>
      </c>
      <c r="AU150" s="215" t="s">
        <v>83</v>
      </c>
      <c r="AY150" s="214" t="s">
        <v>137</v>
      </c>
      <c r="BK150" s="216">
        <f>SUM(BK151:BK182)</f>
        <v>0</v>
      </c>
    </row>
    <row r="151" spans="1:65" s="2" customFormat="1" ht="21.75" customHeight="1">
      <c r="A151" s="38"/>
      <c r="B151" s="39"/>
      <c r="C151" s="219" t="s">
        <v>166</v>
      </c>
      <c r="D151" s="219" t="s">
        <v>140</v>
      </c>
      <c r="E151" s="220" t="s">
        <v>167</v>
      </c>
      <c r="F151" s="221" t="s">
        <v>168</v>
      </c>
      <c r="G151" s="222" t="s">
        <v>143</v>
      </c>
      <c r="H151" s="223">
        <v>21.54</v>
      </c>
      <c r="I151" s="224"/>
      <c r="J151" s="225">
        <f>ROUND(I151*H151,2)</f>
        <v>0</v>
      </c>
      <c r="K151" s="226"/>
      <c r="L151" s="44"/>
      <c r="M151" s="227" t="s">
        <v>1</v>
      </c>
      <c r="N151" s="228" t="s">
        <v>40</v>
      </c>
      <c r="O151" s="91"/>
      <c r="P151" s="229">
        <f>O151*H151</f>
        <v>0</v>
      </c>
      <c r="Q151" s="229">
        <v>0.00735</v>
      </c>
      <c r="R151" s="229">
        <f>Q151*H151</f>
        <v>0.158319</v>
      </c>
      <c r="S151" s="229">
        <v>0</v>
      </c>
      <c r="T151" s="23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1" t="s">
        <v>144</v>
      </c>
      <c r="AT151" s="231" t="s">
        <v>140</v>
      </c>
      <c r="AU151" s="231" t="s">
        <v>85</v>
      </c>
      <c r="AY151" s="17" t="s">
        <v>137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7" t="s">
        <v>83</v>
      </c>
      <c r="BK151" s="232">
        <f>ROUND(I151*H151,2)</f>
        <v>0</v>
      </c>
      <c r="BL151" s="17" t="s">
        <v>144</v>
      </c>
      <c r="BM151" s="231" t="s">
        <v>169</v>
      </c>
    </row>
    <row r="152" spans="1:51" s="13" customFormat="1" ht="12">
      <c r="A152" s="13"/>
      <c r="B152" s="233"/>
      <c r="C152" s="234"/>
      <c r="D152" s="235" t="s">
        <v>146</v>
      </c>
      <c r="E152" s="236" t="s">
        <v>1</v>
      </c>
      <c r="F152" s="237" t="s">
        <v>170</v>
      </c>
      <c r="G152" s="234"/>
      <c r="H152" s="238">
        <v>15.54</v>
      </c>
      <c r="I152" s="239"/>
      <c r="J152" s="234"/>
      <c r="K152" s="234"/>
      <c r="L152" s="240"/>
      <c r="M152" s="241"/>
      <c r="N152" s="242"/>
      <c r="O152" s="242"/>
      <c r="P152" s="242"/>
      <c r="Q152" s="242"/>
      <c r="R152" s="242"/>
      <c r="S152" s="242"/>
      <c r="T152" s="24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4" t="s">
        <v>146</v>
      </c>
      <c r="AU152" s="244" t="s">
        <v>85</v>
      </c>
      <c r="AV152" s="13" t="s">
        <v>85</v>
      </c>
      <c r="AW152" s="13" t="s">
        <v>31</v>
      </c>
      <c r="AX152" s="13" t="s">
        <v>75</v>
      </c>
      <c r="AY152" s="244" t="s">
        <v>137</v>
      </c>
    </row>
    <row r="153" spans="1:51" s="13" customFormat="1" ht="12">
      <c r="A153" s="13"/>
      <c r="B153" s="233"/>
      <c r="C153" s="234"/>
      <c r="D153" s="235" t="s">
        <v>146</v>
      </c>
      <c r="E153" s="236" t="s">
        <v>1</v>
      </c>
      <c r="F153" s="237" t="s">
        <v>171</v>
      </c>
      <c r="G153" s="234"/>
      <c r="H153" s="238">
        <v>6</v>
      </c>
      <c r="I153" s="239"/>
      <c r="J153" s="234"/>
      <c r="K153" s="234"/>
      <c r="L153" s="240"/>
      <c r="M153" s="241"/>
      <c r="N153" s="242"/>
      <c r="O153" s="242"/>
      <c r="P153" s="242"/>
      <c r="Q153" s="242"/>
      <c r="R153" s="242"/>
      <c r="S153" s="242"/>
      <c r="T153" s="24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4" t="s">
        <v>146</v>
      </c>
      <c r="AU153" s="244" t="s">
        <v>85</v>
      </c>
      <c r="AV153" s="13" t="s">
        <v>85</v>
      </c>
      <c r="AW153" s="13" t="s">
        <v>31</v>
      </c>
      <c r="AX153" s="13" t="s">
        <v>75</v>
      </c>
      <c r="AY153" s="244" t="s">
        <v>137</v>
      </c>
    </row>
    <row r="154" spans="1:51" s="14" customFormat="1" ht="12">
      <c r="A154" s="14"/>
      <c r="B154" s="245"/>
      <c r="C154" s="246"/>
      <c r="D154" s="235" t="s">
        <v>146</v>
      </c>
      <c r="E154" s="247" t="s">
        <v>1</v>
      </c>
      <c r="F154" s="248" t="s">
        <v>149</v>
      </c>
      <c r="G154" s="246"/>
      <c r="H154" s="249">
        <v>21.54</v>
      </c>
      <c r="I154" s="250"/>
      <c r="J154" s="246"/>
      <c r="K154" s="246"/>
      <c r="L154" s="251"/>
      <c r="M154" s="252"/>
      <c r="N154" s="253"/>
      <c r="O154" s="253"/>
      <c r="P154" s="253"/>
      <c r="Q154" s="253"/>
      <c r="R154" s="253"/>
      <c r="S154" s="253"/>
      <c r="T154" s="25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5" t="s">
        <v>146</v>
      </c>
      <c r="AU154" s="255" t="s">
        <v>85</v>
      </c>
      <c r="AV154" s="14" t="s">
        <v>144</v>
      </c>
      <c r="AW154" s="14" t="s">
        <v>31</v>
      </c>
      <c r="AX154" s="14" t="s">
        <v>83</v>
      </c>
      <c r="AY154" s="255" t="s">
        <v>137</v>
      </c>
    </row>
    <row r="155" spans="1:65" s="2" customFormat="1" ht="21.75" customHeight="1">
      <c r="A155" s="38"/>
      <c r="B155" s="39"/>
      <c r="C155" s="219" t="s">
        <v>164</v>
      </c>
      <c r="D155" s="219" t="s">
        <v>140</v>
      </c>
      <c r="E155" s="220" t="s">
        <v>172</v>
      </c>
      <c r="F155" s="221" t="s">
        <v>173</v>
      </c>
      <c r="G155" s="222" t="s">
        <v>143</v>
      </c>
      <c r="H155" s="223">
        <v>166.64</v>
      </c>
      <c r="I155" s="224"/>
      <c r="J155" s="225">
        <f>ROUND(I155*H155,2)</f>
        <v>0</v>
      </c>
      <c r="K155" s="226"/>
      <c r="L155" s="44"/>
      <c r="M155" s="227" t="s">
        <v>1</v>
      </c>
      <c r="N155" s="228" t="s">
        <v>40</v>
      </c>
      <c r="O155" s="91"/>
      <c r="P155" s="229">
        <f>O155*H155</f>
        <v>0</v>
      </c>
      <c r="Q155" s="229">
        <v>0.00438</v>
      </c>
      <c r="R155" s="229">
        <f>Q155*H155</f>
        <v>0.7298832</v>
      </c>
      <c r="S155" s="229">
        <v>0</v>
      </c>
      <c r="T155" s="23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1" t="s">
        <v>144</v>
      </c>
      <c r="AT155" s="231" t="s">
        <v>140</v>
      </c>
      <c r="AU155" s="231" t="s">
        <v>85</v>
      </c>
      <c r="AY155" s="17" t="s">
        <v>137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7" t="s">
        <v>83</v>
      </c>
      <c r="BK155" s="232">
        <f>ROUND(I155*H155,2)</f>
        <v>0</v>
      </c>
      <c r="BL155" s="17" t="s">
        <v>144</v>
      </c>
      <c r="BM155" s="231" t="s">
        <v>174</v>
      </c>
    </row>
    <row r="156" spans="1:51" s="15" customFormat="1" ht="12">
      <c r="A156" s="15"/>
      <c r="B156" s="256"/>
      <c r="C156" s="257"/>
      <c r="D156" s="235" t="s">
        <v>146</v>
      </c>
      <c r="E156" s="258" t="s">
        <v>1</v>
      </c>
      <c r="F156" s="259" t="s">
        <v>175</v>
      </c>
      <c r="G156" s="257"/>
      <c r="H156" s="258" t="s">
        <v>1</v>
      </c>
      <c r="I156" s="260"/>
      <c r="J156" s="257"/>
      <c r="K156" s="257"/>
      <c r="L156" s="261"/>
      <c r="M156" s="262"/>
      <c r="N156" s="263"/>
      <c r="O156" s="263"/>
      <c r="P156" s="263"/>
      <c r="Q156" s="263"/>
      <c r="R156" s="263"/>
      <c r="S156" s="263"/>
      <c r="T156" s="264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65" t="s">
        <v>146</v>
      </c>
      <c r="AU156" s="265" t="s">
        <v>85</v>
      </c>
      <c r="AV156" s="15" t="s">
        <v>83</v>
      </c>
      <c r="AW156" s="15" t="s">
        <v>31</v>
      </c>
      <c r="AX156" s="15" t="s">
        <v>75</v>
      </c>
      <c r="AY156" s="265" t="s">
        <v>137</v>
      </c>
    </row>
    <row r="157" spans="1:51" s="13" customFormat="1" ht="12">
      <c r="A157" s="13"/>
      <c r="B157" s="233"/>
      <c r="C157" s="234"/>
      <c r="D157" s="235" t="s">
        <v>146</v>
      </c>
      <c r="E157" s="236" t="s">
        <v>1</v>
      </c>
      <c r="F157" s="237" t="s">
        <v>176</v>
      </c>
      <c r="G157" s="234"/>
      <c r="H157" s="238">
        <v>96.3</v>
      </c>
      <c r="I157" s="239"/>
      <c r="J157" s="234"/>
      <c r="K157" s="234"/>
      <c r="L157" s="240"/>
      <c r="M157" s="241"/>
      <c r="N157" s="242"/>
      <c r="O157" s="242"/>
      <c r="P157" s="242"/>
      <c r="Q157" s="242"/>
      <c r="R157" s="242"/>
      <c r="S157" s="242"/>
      <c r="T157" s="24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146</v>
      </c>
      <c r="AU157" s="244" t="s">
        <v>85</v>
      </c>
      <c r="AV157" s="13" t="s">
        <v>85</v>
      </c>
      <c r="AW157" s="13" t="s">
        <v>31</v>
      </c>
      <c r="AX157" s="13" t="s">
        <v>75</v>
      </c>
      <c r="AY157" s="244" t="s">
        <v>137</v>
      </c>
    </row>
    <row r="158" spans="1:51" s="13" customFormat="1" ht="12">
      <c r="A158" s="13"/>
      <c r="B158" s="233"/>
      <c r="C158" s="234"/>
      <c r="D158" s="235" t="s">
        <v>146</v>
      </c>
      <c r="E158" s="236" t="s">
        <v>1</v>
      </c>
      <c r="F158" s="237" t="s">
        <v>177</v>
      </c>
      <c r="G158" s="234"/>
      <c r="H158" s="238">
        <v>42.9</v>
      </c>
      <c r="I158" s="239"/>
      <c r="J158" s="234"/>
      <c r="K158" s="234"/>
      <c r="L158" s="240"/>
      <c r="M158" s="241"/>
      <c r="N158" s="242"/>
      <c r="O158" s="242"/>
      <c r="P158" s="242"/>
      <c r="Q158" s="242"/>
      <c r="R158" s="242"/>
      <c r="S158" s="242"/>
      <c r="T158" s="24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4" t="s">
        <v>146</v>
      </c>
      <c r="AU158" s="244" t="s">
        <v>85</v>
      </c>
      <c r="AV158" s="13" t="s">
        <v>85</v>
      </c>
      <c r="AW158" s="13" t="s">
        <v>31</v>
      </c>
      <c r="AX158" s="13" t="s">
        <v>75</v>
      </c>
      <c r="AY158" s="244" t="s">
        <v>137</v>
      </c>
    </row>
    <row r="159" spans="1:51" s="13" customFormat="1" ht="12">
      <c r="A159" s="13"/>
      <c r="B159" s="233"/>
      <c r="C159" s="234"/>
      <c r="D159" s="235" t="s">
        <v>146</v>
      </c>
      <c r="E159" s="236" t="s">
        <v>1</v>
      </c>
      <c r="F159" s="237" t="s">
        <v>178</v>
      </c>
      <c r="G159" s="234"/>
      <c r="H159" s="238">
        <v>1.98</v>
      </c>
      <c r="I159" s="239"/>
      <c r="J159" s="234"/>
      <c r="K159" s="234"/>
      <c r="L159" s="240"/>
      <c r="M159" s="241"/>
      <c r="N159" s="242"/>
      <c r="O159" s="242"/>
      <c r="P159" s="242"/>
      <c r="Q159" s="242"/>
      <c r="R159" s="242"/>
      <c r="S159" s="242"/>
      <c r="T159" s="24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4" t="s">
        <v>146</v>
      </c>
      <c r="AU159" s="244" t="s">
        <v>85</v>
      </c>
      <c r="AV159" s="13" t="s">
        <v>85</v>
      </c>
      <c r="AW159" s="13" t="s">
        <v>31</v>
      </c>
      <c r="AX159" s="13" t="s">
        <v>75</v>
      </c>
      <c r="AY159" s="244" t="s">
        <v>137</v>
      </c>
    </row>
    <row r="160" spans="1:51" s="13" customFormat="1" ht="12">
      <c r="A160" s="13"/>
      <c r="B160" s="233"/>
      <c r="C160" s="234"/>
      <c r="D160" s="235" t="s">
        <v>146</v>
      </c>
      <c r="E160" s="236" t="s">
        <v>1</v>
      </c>
      <c r="F160" s="237" t="s">
        <v>179</v>
      </c>
      <c r="G160" s="234"/>
      <c r="H160" s="238">
        <v>25.46</v>
      </c>
      <c r="I160" s="239"/>
      <c r="J160" s="234"/>
      <c r="K160" s="234"/>
      <c r="L160" s="240"/>
      <c r="M160" s="241"/>
      <c r="N160" s="242"/>
      <c r="O160" s="242"/>
      <c r="P160" s="242"/>
      <c r="Q160" s="242"/>
      <c r="R160" s="242"/>
      <c r="S160" s="242"/>
      <c r="T160" s="24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4" t="s">
        <v>146</v>
      </c>
      <c r="AU160" s="244" t="s">
        <v>85</v>
      </c>
      <c r="AV160" s="13" t="s">
        <v>85</v>
      </c>
      <c r="AW160" s="13" t="s">
        <v>31</v>
      </c>
      <c r="AX160" s="13" t="s">
        <v>75</v>
      </c>
      <c r="AY160" s="244" t="s">
        <v>137</v>
      </c>
    </row>
    <row r="161" spans="1:51" s="14" customFormat="1" ht="12">
      <c r="A161" s="14"/>
      <c r="B161" s="245"/>
      <c r="C161" s="246"/>
      <c r="D161" s="235" t="s">
        <v>146</v>
      </c>
      <c r="E161" s="247" t="s">
        <v>1</v>
      </c>
      <c r="F161" s="248" t="s">
        <v>149</v>
      </c>
      <c r="G161" s="246"/>
      <c r="H161" s="249">
        <v>166.64</v>
      </c>
      <c r="I161" s="250"/>
      <c r="J161" s="246"/>
      <c r="K161" s="246"/>
      <c r="L161" s="251"/>
      <c r="M161" s="252"/>
      <c r="N161" s="253"/>
      <c r="O161" s="253"/>
      <c r="P161" s="253"/>
      <c r="Q161" s="253"/>
      <c r="R161" s="253"/>
      <c r="S161" s="253"/>
      <c r="T161" s="25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5" t="s">
        <v>146</v>
      </c>
      <c r="AU161" s="255" t="s">
        <v>85</v>
      </c>
      <c r="AV161" s="14" t="s">
        <v>144</v>
      </c>
      <c r="AW161" s="14" t="s">
        <v>31</v>
      </c>
      <c r="AX161" s="14" t="s">
        <v>83</v>
      </c>
      <c r="AY161" s="255" t="s">
        <v>137</v>
      </c>
    </row>
    <row r="162" spans="1:65" s="2" customFormat="1" ht="21.75" customHeight="1">
      <c r="A162" s="38"/>
      <c r="B162" s="39"/>
      <c r="C162" s="219" t="s">
        <v>180</v>
      </c>
      <c r="D162" s="219" t="s">
        <v>140</v>
      </c>
      <c r="E162" s="220" t="s">
        <v>181</v>
      </c>
      <c r="F162" s="221" t="s">
        <v>182</v>
      </c>
      <c r="G162" s="222" t="s">
        <v>143</v>
      </c>
      <c r="H162" s="223">
        <v>141.18</v>
      </c>
      <c r="I162" s="224"/>
      <c r="J162" s="225">
        <f>ROUND(I162*H162,2)</f>
        <v>0</v>
      </c>
      <c r="K162" s="226"/>
      <c r="L162" s="44"/>
      <c r="M162" s="227" t="s">
        <v>1</v>
      </c>
      <c r="N162" s="228" t="s">
        <v>40</v>
      </c>
      <c r="O162" s="91"/>
      <c r="P162" s="229">
        <f>O162*H162</f>
        <v>0</v>
      </c>
      <c r="Q162" s="229">
        <v>0.0052</v>
      </c>
      <c r="R162" s="229">
        <f>Q162*H162</f>
        <v>0.734136</v>
      </c>
      <c r="S162" s="229">
        <v>0</v>
      </c>
      <c r="T162" s="23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1" t="s">
        <v>144</v>
      </c>
      <c r="AT162" s="231" t="s">
        <v>140</v>
      </c>
      <c r="AU162" s="231" t="s">
        <v>85</v>
      </c>
      <c r="AY162" s="17" t="s">
        <v>137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7" t="s">
        <v>83</v>
      </c>
      <c r="BK162" s="232">
        <f>ROUND(I162*H162,2)</f>
        <v>0</v>
      </c>
      <c r="BL162" s="17" t="s">
        <v>144</v>
      </c>
      <c r="BM162" s="231" t="s">
        <v>183</v>
      </c>
    </row>
    <row r="163" spans="1:51" s="15" customFormat="1" ht="12">
      <c r="A163" s="15"/>
      <c r="B163" s="256"/>
      <c r="C163" s="257"/>
      <c r="D163" s="235" t="s">
        <v>146</v>
      </c>
      <c r="E163" s="258" t="s">
        <v>1</v>
      </c>
      <c r="F163" s="259" t="s">
        <v>175</v>
      </c>
      <c r="G163" s="257"/>
      <c r="H163" s="258" t="s">
        <v>1</v>
      </c>
      <c r="I163" s="260"/>
      <c r="J163" s="257"/>
      <c r="K163" s="257"/>
      <c r="L163" s="261"/>
      <c r="M163" s="262"/>
      <c r="N163" s="263"/>
      <c r="O163" s="263"/>
      <c r="P163" s="263"/>
      <c r="Q163" s="263"/>
      <c r="R163" s="263"/>
      <c r="S163" s="263"/>
      <c r="T163" s="264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65" t="s">
        <v>146</v>
      </c>
      <c r="AU163" s="265" t="s">
        <v>85</v>
      </c>
      <c r="AV163" s="15" t="s">
        <v>83</v>
      </c>
      <c r="AW163" s="15" t="s">
        <v>31</v>
      </c>
      <c r="AX163" s="15" t="s">
        <v>75</v>
      </c>
      <c r="AY163" s="265" t="s">
        <v>137</v>
      </c>
    </row>
    <row r="164" spans="1:51" s="13" customFormat="1" ht="12">
      <c r="A164" s="13"/>
      <c r="B164" s="233"/>
      <c r="C164" s="234"/>
      <c r="D164" s="235" t="s">
        <v>146</v>
      </c>
      <c r="E164" s="236" t="s">
        <v>1</v>
      </c>
      <c r="F164" s="237" t="s">
        <v>176</v>
      </c>
      <c r="G164" s="234"/>
      <c r="H164" s="238">
        <v>96.3</v>
      </c>
      <c r="I164" s="239"/>
      <c r="J164" s="234"/>
      <c r="K164" s="234"/>
      <c r="L164" s="240"/>
      <c r="M164" s="241"/>
      <c r="N164" s="242"/>
      <c r="O164" s="242"/>
      <c r="P164" s="242"/>
      <c r="Q164" s="242"/>
      <c r="R164" s="242"/>
      <c r="S164" s="242"/>
      <c r="T164" s="24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4" t="s">
        <v>146</v>
      </c>
      <c r="AU164" s="244" t="s">
        <v>85</v>
      </c>
      <c r="AV164" s="13" t="s">
        <v>85</v>
      </c>
      <c r="AW164" s="13" t="s">
        <v>31</v>
      </c>
      <c r="AX164" s="13" t="s">
        <v>75</v>
      </c>
      <c r="AY164" s="244" t="s">
        <v>137</v>
      </c>
    </row>
    <row r="165" spans="1:51" s="13" customFormat="1" ht="12">
      <c r="A165" s="13"/>
      <c r="B165" s="233"/>
      <c r="C165" s="234"/>
      <c r="D165" s="235" t="s">
        <v>146</v>
      </c>
      <c r="E165" s="236" t="s">
        <v>1</v>
      </c>
      <c r="F165" s="237" t="s">
        <v>177</v>
      </c>
      <c r="G165" s="234"/>
      <c r="H165" s="238">
        <v>42.9</v>
      </c>
      <c r="I165" s="239"/>
      <c r="J165" s="234"/>
      <c r="K165" s="234"/>
      <c r="L165" s="240"/>
      <c r="M165" s="241"/>
      <c r="N165" s="242"/>
      <c r="O165" s="242"/>
      <c r="P165" s="242"/>
      <c r="Q165" s="242"/>
      <c r="R165" s="242"/>
      <c r="S165" s="242"/>
      <c r="T165" s="24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4" t="s">
        <v>146</v>
      </c>
      <c r="AU165" s="244" t="s">
        <v>85</v>
      </c>
      <c r="AV165" s="13" t="s">
        <v>85</v>
      </c>
      <c r="AW165" s="13" t="s">
        <v>31</v>
      </c>
      <c r="AX165" s="13" t="s">
        <v>75</v>
      </c>
      <c r="AY165" s="244" t="s">
        <v>137</v>
      </c>
    </row>
    <row r="166" spans="1:51" s="13" customFormat="1" ht="12">
      <c r="A166" s="13"/>
      <c r="B166" s="233"/>
      <c r="C166" s="234"/>
      <c r="D166" s="235" t="s">
        <v>146</v>
      </c>
      <c r="E166" s="236" t="s">
        <v>1</v>
      </c>
      <c r="F166" s="237" t="s">
        <v>178</v>
      </c>
      <c r="G166" s="234"/>
      <c r="H166" s="238">
        <v>1.98</v>
      </c>
      <c r="I166" s="239"/>
      <c r="J166" s="234"/>
      <c r="K166" s="234"/>
      <c r="L166" s="240"/>
      <c r="M166" s="241"/>
      <c r="N166" s="242"/>
      <c r="O166" s="242"/>
      <c r="P166" s="242"/>
      <c r="Q166" s="242"/>
      <c r="R166" s="242"/>
      <c r="S166" s="242"/>
      <c r="T166" s="24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4" t="s">
        <v>146</v>
      </c>
      <c r="AU166" s="244" t="s">
        <v>85</v>
      </c>
      <c r="AV166" s="13" t="s">
        <v>85</v>
      </c>
      <c r="AW166" s="13" t="s">
        <v>31</v>
      </c>
      <c r="AX166" s="13" t="s">
        <v>75</v>
      </c>
      <c r="AY166" s="244" t="s">
        <v>137</v>
      </c>
    </row>
    <row r="167" spans="1:51" s="14" customFormat="1" ht="12">
      <c r="A167" s="14"/>
      <c r="B167" s="245"/>
      <c r="C167" s="246"/>
      <c r="D167" s="235" t="s">
        <v>146</v>
      </c>
      <c r="E167" s="247" t="s">
        <v>1</v>
      </c>
      <c r="F167" s="248" t="s">
        <v>149</v>
      </c>
      <c r="G167" s="246"/>
      <c r="H167" s="249">
        <v>141.17999999999998</v>
      </c>
      <c r="I167" s="250"/>
      <c r="J167" s="246"/>
      <c r="K167" s="246"/>
      <c r="L167" s="251"/>
      <c r="M167" s="252"/>
      <c r="N167" s="253"/>
      <c r="O167" s="253"/>
      <c r="P167" s="253"/>
      <c r="Q167" s="253"/>
      <c r="R167" s="253"/>
      <c r="S167" s="253"/>
      <c r="T167" s="25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5" t="s">
        <v>146</v>
      </c>
      <c r="AU167" s="255" t="s">
        <v>85</v>
      </c>
      <c r="AV167" s="14" t="s">
        <v>144</v>
      </c>
      <c r="AW167" s="14" t="s">
        <v>31</v>
      </c>
      <c r="AX167" s="14" t="s">
        <v>83</v>
      </c>
      <c r="AY167" s="255" t="s">
        <v>137</v>
      </c>
    </row>
    <row r="168" spans="1:65" s="2" customFormat="1" ht="21.75" customHeight="1">
      <c r="A168" s="38"/>
      <c r="B168" s="39"/>
      <c r="C168" s="219" t="s">
        <v>184</v>
      </c>
      <c r="D168" s="219" t="s">
        <v>140</v>
      </c>
      <c r="E168" s="220" t="s">
        <v>185</v>
      </c>
      <c r="F168" s="221" t="s">
        <v>186</v>
      </c>
      <c r="G168" s="222" t="s">
        <v>143</v>
      </c>
      <c r="H168" s="223">
        <v>21.54</v>
      </c>
      <c r="I168" s="224"/>
      <c r="J168" s="225">
        <f>ROUND(I168*H168,2)</f>
        <v>0</v>
      </c>
      <c r="K168" s="226"/>
      <c r="L168" s="44"/>
      <c r="M168" s="227" t="s">
        <v>1</v>
      </c>
      <c r="N168" s="228" t="s">
        <v>40</v>
      </c>
      <c r="O168" s="91"/>
      <c r="P168" s="229">
        <f>O168*H168</f>
        <v>0</v>
      </c>
      <c r="Q168" s="229">
        <v>0.021</v>
      </c>
      <c r="R168" s="229">
        <f>Q168*H168</f>
        <v>0.45234</v>
      </c>
      <c r="S168" s="229">
        <v>0</v>
      </c>
      <c r="T168" s="23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1" t="s">
        <v>144</v>
      </c>
      <c r="AT168" s="231" t="s">
        <v>140</v>
      </c>
      <c r="AU168" s="231" t="s">
        <v>85</v>
      </c>
      <c r="AY168" s="17" t="s">
        <v>137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17" t="s">
        <v>83</v>
      </c>
      <c r="BK168" s="232">
        <f>ROUND(I168*H168,2)</f>
        <v>0</v>
      </c>
      <c r="BL168" s="17" t="s">
        <v>144</v>
      </c>
      <c r="BM168" s="231" t="s">
        <v>187</v>
      </c>
    </row>
    <row r="169" spans="1:51" s="13" customFormat="1" ht="12">
      <c r="A169" s="13"/>
      <c r="B169" s="233"/>
      <c r="C169" s="234"/>
      <c r="D169" s="235" t="s">
        <v>146</v>
      </c>
      <c r="E169" s="236" t="s">
        <v>1</v>
      </c>
      <c r="F169" s="237" t="s">
        <v>170</v>
      </c>
      <c r="G169" s="234"/>
      <c r="H169" s="238">
        <v>15.54</v>
      </c>
      <c r="I169" s="239"/>
      <c r="J169" s="234"/>
      <c r="K169" s="234"/>
      <c r="L169" s="240"/>
      <c r="M169" s="241"/>
      <c r="N169" s="242"/>
      <c r="O169" s="242"/>
      <c r="P169" s="242"/>
      <c r="Q169" s="242"/>
      <c r="R169" s="242"/>
      <c r="S169" s="242"/>
      <c r="T169" s="24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4" t="s">
        <v>146</v>
      </c>
      <c r="AU169" s="244" t="s">
        <v>85</v>
      </c>
      <c r="AV169" s="13" t="s">
        <v>85</v>
      </c>
      <c r="AW169" s="13" t="s">
        <v>31</v>
      </c>
      <c r="AX169" s="13" t="s">
        <v>75</v>
      </c>
      <c r="AY169" s="244" t="s">
        <v>137</v>
      </c>
    </row>
    <row r="170" spans="1:51" s="13" customFormat="1" ht="12">
      <c r="A170" s="13"/>
      <c r="B170" s="233"/>
      <c r="C170" s="234"/>
      <c r="D170" s="235" t="s">
        <v>146</v>
      </c>
      <c r="E170" s="236" t="s">
        <v>1</v>
      </c>
      <c r="F170" s="237" t="s">
        <v>171</v>
      </c>
      <c r="G170" s="234"/>
      <c r="H170" s="238">
        <v>6</v>
      </c>
      <c r="I170" s="239"/>
      <c r="J170" s="234"/>
      <c r="K170" s="234"/>
      <c r="L170" s="240"/>
      <c r="M170" s="241"/>
      <c r="N170" s="242"/>
      <c r="O170" s="242"/>
      <c r="P170" s="242"/>
      <c r="Q170" s="242"/>
      <c r="R170" s="242"/>
      <c r="S170" s="242"/>
      <c r="T170" s="24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4" t="s">
        <v>146</v>
      </c>
      <c r="AU170" s="244" t="s">
        <v>85</v>
      </c>
      <c r="AV170" s="13" t="s">
        <v>85</v>
      </c>
      <c r="AW170" s="13" t="s">
        <v>31</v>
      </c>
      <c r="AX170" s="13" t="s">
        <v>75</v>
      </c>
      <c r="AY170" s="244" t="s">
        <v>137</v>
      </c>
    </row>
    <row r="171" spans="1:51" s="14" customFormat="1" ht="12">
      <c r="A171" s="14"/>
      <c r="B171" s="245"/>
      <c r="C171" s="246"/>
      <c r="D171" s="235" t="s">
        <v>146</v>
      </c>
      <c r="E171" s="247" t="s">
        <v>1</v>
      </c>
      <c r="F171" s="248" t="s">
        <v>149</v>
      </c>
      <c r="G171" s="246"/>
      <c r="H171" s="249">
        <v>21.54</v>
      </c>
      <c r="I171" s="250"/>
      <c r="J171" s="246"/>
      <c r="K171" s="246"/>
      <c r="L171" s="251"/>
      <c r="M171" s="252"/>
      <c r="N171" s="253"/>
      <c r="O171" s="253"/>
      <c r="P171" s="253"/>
      <c r="Q171" s="253"/>
      <c r="R171" s="253"/>
      <c r="S171" s="253"/>
      <c r="T171" s="25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5" t="s">
        <v>146</v>
      </c>
      <c r="AU171" s="255" t="s">
        <v>85</v>
      </c>
      <c r="AV171" s="14" t="s">
        <v>144</v>
      </c>
      <c r="AW171" s="14" t="s">
        <v>31</v>
      </c>
      <c r="AX171" s="14" t="s">
        <v>83</v>
      </c>
      <c r="AY171" s="255" t="s">
        <v>137</v>
      </c>
    </row>
    <row r="172" spans="1:65" s="2" customFormat="1" ht="21.75" customHeight="1">
      <c r="A172" s="38"/>
      <c r="B172" s="39"/>
      <c r="C172" s="219" t="s">
        <v>188</v>
      </c>
      <c r="D172" s="219" t="s">
        <v>140</v>
      </c>
      <c r="E172" s="220" t="s">
        <v>189</v>
      </c>
      <c r="F172" s="221" t="s">
        <v>190</v>
      </c>
      <c r="G172" s="222" t="s">
        <v>143</v>
      </c>
      <c r="H172" s="223">
        <v>166.64</v>
      </c>
      <c r="I172" s="224"/>
      <c r="J172" s="225">
        <f>ROUND(I172*H172,2)</f>
        <v>0</v>
      </c>
      <c r="K172" s="226"/>
      <c r="L172" s="44"/>
      <c r="M172" s="227" t="s">
        <v>1</v>
      </c>
      <c r="N172" s="228" t="s">
        <v>40</v>
      </c>
      <c r="O172" s="91"/>
      <c r="P172" s="229">
        <f>O172*H172</f>
        <v>0</v>
      </c>
      <c r="Q172" s="229">
        <v>0.0035</v>
      </c>
      <c r="R172" s="229">
        <f>Q172*H172</f>
        <v>0.58324</v>
      </c>
      <c r="S172" s="229">
        <v>0</v>
      </c>
      <c r="T172" s="230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1" t="s">
        <v>144</v>
      </c>
      <c r="AT172" s="231" t="s">
        <v>140</v>
      </c>
      <c r="AU172" s="231" t="s">
        <v>85</v>
      </c>
      <c r="AY172" s="17" t="s">
        <v>137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17" t="s">
        <v>83</v>
      </c>
      <c r="BK172" s="232">
        <f>ROUND(I172*H172,2)</f>
        <v>0</v>
      </c>
      <c r="BL172" s="17" t="s">
        <v>144</v>
      </c>
      <c r="BM172" s="231" t="s">
        <v>191</v>
      </c>
    </row>
    <row r="173" spans="1:51" s="15" customFormat="1" ht="12">
      <c r="A173" s="15"/>
      <c r="B173" s="256"/>
      <c r="C173" s="257"/>
      <c r="D173" s="235" t="s">
        <v>146</v>
      </c>
      <c r="E173" s="258" t="s">
        <v>1</v>
      </c>
      <c r="F173" s="259" t="s">
        <v>175</v>
      </c>
      <c r="G173" s="257"/>
      <c r="H173" s="258" t="s">
        <v>1</v>
      </c>
      <c r="I173" s="260"/>
      <c r="J173" s="257"/>
      <c r="K173" s="257"/>
      <c r="L173" s="261"/>
      <c r="M173" s="262"/>
      <c r="N173" s="263"/>
      <c r="O173" s="263"/>
      <c r="P173" s="263"/>
      <c r="Q173" s="263"/>
      <c r="R173" s="263"/>
      <c r="S173" s="263"/>
      <c r="T173" s="264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65" t="s">
        <v>146</v>
      </c>
      <c r="AU173" s="265" t="s">
        <v>85</v>
      </c>
      <c r="AV173" s="15" t="s">
        <v>83</v>
      </c>
      <c r="AW173" s="15" t="s">
        <v>31</v>
      </c>
      <c r="AX173" s="15" t="s">
        <v>75</v>
      </c>
      <c r="AY173" s="265" t="s">
        <v>137</v>
      </c>
    </row>
    <row r="174" spans="1:51" s="13" customFormat="1" ht="12">
      <c r="A174" s="13"/>
      <c r="B174" s="233"/>
      <c r="C174" s="234"/>
      <c r="D174" s="235" t="s">
        <v>146</v>
      </c>
      <c r="E174" s="236" t="s">
        <v>1</v>
      </c>
      <c r="F174" s="237" t="s">
        <v>176</v>
      </c>
      <c r="G174" s="234"/>
      <c r="H174" s="238">
        <v>96.3</v>
      </c>
      <c r="I174" s="239"/>
      <c r="J174" s="234"/>
      <c r="K174" s="234"/>
      <c r="L174" s="240"/>
      <c r="M174" s="241"/>
      <c r="N174" s="242"/>
      <c r="O174" s="242"/>
      <c r="P174" s="242"/>
      <c r="Q174" s="242"/>
      <c r="R174" s="242"/>
      <c r="S174" s="242"/>
      <c r="T174" s="24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4" t="s">
        <v>146</v>
      </c>
      <c r="AU174" s="244" t="s">
        <v>85</v>
      </c>
      <c r="AV174" s="13" t="s">
        <v>85</v>
      </c>
      <c r="AW174" s="13" t="s">
        <v>31</v>
      </c>
      <c r="AX174" s="13" t="s">
        <v>75</v>
      </c>
      <c r="AY174" s="244" t="s">
        <v>137</v>
      </c>
    </row>
    <row r="175" spans="1:51" s="13" customFormat="1" ht="12">
      <c r="A175" s="13"/>
      <c r="B175" s="233"/>
      <c r="C175" s="234"/>
      <c r="D175" s="235" t="s">
        <v>146</v>
      </c>
      <c r="E175" s="236" t="s">
        <v>1</v>
      </c>
      <c r="F175" s="237" t="s">
        <v>177</v>
      </c>
      <c r="G175" s="234"/>
      <c r="H175" s="238">
        <v>42.9</v>
      </c>
      <c r="I175" s="239"/>
      <c r="J175" s="234"/>
      <c r="K175" s="234"/>
      <c r="L175" s="240"/>
      <c r="M175" s="241"/>
      <c r="N175" s="242"/>
      <c r="O175" s="242"/>
      <c r="P175" s="242"/>
      <c r="Q175" s="242"/>
      <c r="R175" s="242"/>
      <c r="S175" s="242"/>
      <c r="T175" s="24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4" t="s">
        <v>146</v>
      </c>
      <c r="AU175" s="244" t="s">
        <v>85</v>
      </c>
      <c r="AV175" s="13" t="s">
        <v>85</v>
      </c>
      <c r="AW175" s="13" t="s">
        <v>31</v>
      </c>
      <c r="AX175" s="13" t="s">
        <v>75</v>
      </c>
      <c r="AY175" s="244" t="s">
        <v>137</v>
      </c>
    </row>
    <row r="176" spans="1:51" s="13" customFormat="1" ht="12">
      <c r="A176" s="13"/>
      <c r="B176" s="233"/>
      <c r="C176" s="234"/>
      <c r="D176" s="235" t="s">
        <v>146</v>
      </c>
      <c r="E176" s="236" t="s">
        <v>1</v>
      </c>
      <c r="F176" s="237" t="s">
        <v>178</v>
      </c>
      <c r="G176" s="234"/>
      <c r="H176" s="238">
        <v>1.98</v>
      </c>
      <c r="I176" s="239"/>
      <c r="J176" s="234"/>
      <c r="K176" s="234"/>
      <c r="L176" s="240"/>
      <c r="M176" s="241"/>
      <c r="N176" s="242"/>
      <c r="O176" s="242"/>
      <c r="P176" s="242"/>
      <c r="Q176" s="242"/>
      <c r="R176" s="242"/>
      <c r="S176" s="242"/>
      <c r="T176" s="24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4" t="s">
        <v>146</v>
      </c>
      <c r="AU176" s="244" t="s">
        <v>85</v>
      </c>
      <c r="AV176" s="13" t="s">
        <v>85</v>
      </c>
      <c r="AW176" s="13" t="s">
        <v>31</v>
      </c>
      <c r="AX176" s="13" t="s">
        <v>75</v>
      </c>
      <c r="AY176" s="244" t="s">
        <v>137</v>
      </c>
    </row>
    <row r="177" spans="1:51" s="13" customFormat="1" ht="12">
      <c r="A177" s="13"/>
      <c r="B177" s="233"/>
      <c r="C177" s="234"/>
      <c r="D177" s="235" t="s">
        <v>146</v>
      </c>
      <c r="E177" s="236" t="s">
        <v>1</v>
      </c>
      <c r="F177" s="237" t="s">
        <v>179</v>
      </c>
      <c r="G177" s="234"/>
      <c r="H177" s="238">
        <v>25.46</v>
      </c>
      <c r="I177" s="239"/>
      <c r="J177" s="234"/>
      <c r="K177" s="234"/>
      <c r="L177" s="240"/>
      <c r="M177" s="241"/>
      <c r="N177" s="242"/>
      <c r="O177" s="242"/>
      <c r="P177" s="242"/>
      <c r="Q177" s="242"/>
      <c r="R177" s="242"/>
      <c r="S177" s="242"/>
      <c r="T177" s="24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4" t="s">
        <v>146</v>
      </c>
      <c r="AU177" s="244" t="s">
        <v>85</v>
      </c>
      <c r="AV177" s="13" t="s">
        <v>85</v>
      </c>
      <c r="AW177" s="13" t="s">
        <v>31</v>
      </c>
      <c r="AX177" s="13" t="s">
        <v>75</v>
      </c>
      <c r="AY177" s="244" t="s">
        <v>137</v>
      </c>
    </row>
    <row r="178" spans="1:51" s="14" customFormat="1" ht="12">
      <c r="A178" s="14"/>
      <c r="B178" s="245"/>
      <c r="C178" s="246"/>
      <c r="D178" s="235" t="s">
        <v>146</v>
      </c>
      <c r="E178" s="247" t="s">
        <v>1</v>
      </c>
      <c r="F178" s="248" t="s">
        <v>149</v>
      </c>
      <c r="G178" s="246"/>
      <c r="H178" s="249">
        <v>166.64</v>
      </c>
      <c r="I178" s="250"/>
      <c r="J178" s="246"/>
      <c r="K178" s="246"/>
      <c r="L178" s="251"/>
      <c r="M178" s="252"/>
      <c r="N178" s="253"/>
      <c r="O178" s="253"/>
      <c r="P178" s="253"/>
      <c r="Q178" s="253"/>
      <c r="R178" s="253"/>
      <c r="S178" s="253"/>
      <c r="T178" s="25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5" t="s">
        <v>146</v>
      </c>
      <c r="AU178" s="255" t="s">
        <v>85</v>
      </c>
      <c r="AV178" s="14" t="s">
        <v>144</v>
      </c>
      <c r="AW178" s="14" t="s">
        <v>31</v>
      </c>
      <c r="AX178" s="14" t="s">
        <v>83</v>
      </c>
      <c r="AY178" s="255" t="s">
        <v>137</v>
      </c>
    </row>
    <row r="179" spans="1:65" s="2" customFormat="1" ht="21.75" customHeight="1">
      <c r="A179" s="38"/>
      <c r="B179" s="39"/>
      <c r="C179" s="219" t="s">
        <v>192</v>
      </c>
      <c r="D179" s="219" t="s">
        <v>140</v>
      </c>
      <c r="E179" s="220" t="s">
        <v>193</v>
      </c>
      <c r="F179" s="221" t="s">
        <v>194</v>
      </c>
      <c r="G179" s="222" t="s">
        <v>195</v>
      </c>
      <c r="H179" s="223">
        <v>10.4</v>
      </c>
      <c r="I179" s="224"/>
      <c r="J179" s="225">
        <f>ROUND(I179*H179,2)</f>
        <v>0</v>
      </c>
      <c r="K179" s="226"/>
      <c r="L179" s="44"/>
      <c r="M179" s="227" t="s">
        <v>1</v>
      </c>
      <c r="N179" s="228" t="s">
        <v>40</v>
      </c>
      <c r="O179" s="91"/>
      <c r="P179" s="229">
        <f>O179*H179</f>
        <v>0</v>
      </c>
      <c r="Q179" s="229">
        <v>0.0015</v>
      </c>
      <c r="R179" s="229">
        <f>Q179*H179</f>
        <v>0.015600000000000001</v>
      </c>
      <c r="S179" s="229">
        <v>0</v>
      </c>
      <c r="T179" s="230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1" t="s">
        <v>144</v>
      </c>
      <c r="AT179" s="231" t="s">
        <v>140</v>
      </c>
      <c r="AU179" s="231" t="s">
        <v>85</v>
      </c>
      <c r="AY179" s="17" t="s">
        <v>137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17" t="s">
        <v>83</v>
      </c>
      <c r="BK179" s="232">
        <f>ROUND(I179*H179,2)</f>
        <v>0</v>
      </c>
      <c r="BL179" s="17" t="s">
        <v>144</v>
      </c>
      <c r="BM179" s="231" t="s">
        <v>196</v>
      </c>
    </row>
    <row r="180" spans="1:51" s="13" customFormat="1" ht="12">
      <c r="A180" s="13"/>
      <c r="B180" s="233"/>
      <c r="C180" s="234"/>
      <c r="D180" s="235" t="s">
        <v>146</v>
      </c>
      <c r="E180" s="236" t="s">
        <v>1</v>
      </c>
      <c r="F180" s="237" t="s">
        <v>197</v>
      </c>
      <c r="G180" s="234"/>
      <c r="H180" s="238">
        <v>10.4</v>
      </c>
      <c r="I180" s="239"/>
      <c r="J180" s="234"/>
      <c r="K180" s="234"/>
      <c r="L180" s="240"/>
      <c r="M180" s="241"/>
      <c r="N180" s="242"/>
      <c r="O180" s="242"/>
      <c r="P180" s="242"/>
      <c r="Q180" s="242"/>
      <c r="R180" s="242"/>
      <c r="S180" s="242"/>
      <c r="T180" s="24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4" t="s">
        <v>146</v>
      </c>
      <c r="AU180" s="244" t="s">
        <v>85</v>
      </c>
      <c r="AV180" s="13" t="s">
        <v>85</v>
      </c>
      <c r="AW180" s="13" t="s">
        <v>31</v>
      </c>
      <c r="AX180" s="13" t="s">
        <v>83</v>
      </c>
      <c r="AY180" s="244" t="s">
        <v>137</v>
      </c>
    </row>
    <row r="181" spans="1:65" s="2" customFormat="1" ht="21.75" customHeight="1">
      <c r="A181" s="38"/>
      <c r="B181" s="39"/>
      <c r="C181" s="219" t="s">
        <v>198</v>
      </c>
      <c r="D181" s="219" t="s">
        <v>140</v>
      </c>
      <c r="E181" s="220" t="s">
        <v>199</v>
      </c>
      <c r="F181" s="221" t="s">
        <v>200</v>
      </c>
      <c r="G181" s="222" t="s">
        <v>143</v>
      </c>
      <c r="H181" s="223">
        <v>53</v>
      </c>
      <c r="I181" s="224"/>
      <c r="J181" s="225">
        <f>ROUND(I181*H181,2)</f>
        <v>0</v>
      </c>
      <c r="K181" s="226"/>
      <c r="L181" s="44"/>
      <c r="M181" s="227" t="s">
        <v>1</v>
      </c>
      <c r="N181" s="228" t="s">
        <v>40</v>
      </c>
      <c r="O181" s="91"/>
      <c r="P181" s="229">
        <f>O181*H181</f>
        <v>0</v>
      </c>
      <c r="Q181" s="229">
        <v>0</v>
      </c>
      <c r="R181" s="229">
        <f>Q181*H181</f>
        <v>0</v>
      </c>
      <c r="S181" s="229">
        <v>0</v>
      </c>
      <c r="T181" s="230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1" t="s">
        <v>144</v>
      </c>
      <c r="AT181" s="231" t="s">
        <v>140</v>
      </c>
      <c r="AU181" s="231" t="s">
        <v>85</v>
      </c>
      <c r="AY181" s="17" t="s">
        <v>137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17" t="s">
        <v>83</v>
      </c>
      <c r="BK181" s="232">
        <f>ROUND(I181*H181,2)</f>
        <v>0</v>
      </c>
      <c r="BL181" s="17" t="s">
        <v>144</v>
      </c>
      <c r="BM181" s="231" t="s">
        <v>201</v>
      </c>
    </row>
    <row r="182" spans="1:51" s="13" customFormat="1" ht="12">
      <c r="A182" s="13"/>
      <c r="B182" s="233"/>
      <c r="C182" s="234"/>
      <c r="D182" s="235" t="s">
        <v>146</v>
      </c>
      <c r="E182" s="236" t="s">
        <v>1</v>
      </c>
      <c r="F182" s="237" t="s">
        <v>202</v>
      </c>
      <c r="G182" s="234"/>
      <c r="H182" s="238">
        <v>53</v>
      </c>
      <c r="I182" s="239"/>
      <c r="J182" s="234"/>
      <c r="K182" s="234"/>
      <c r="L182" s="240"/>
      <c r="M182" s="241"/>
      <c r="N182" s="242"/>
      <c r="O182" s="242"/>
      <c r="P182" s="242"/>
      <c r="Q182" s="242"/>
      <c r="R182" s="242"/>
      <c r="S182" s="242"/>
      <c r="T182" s="24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4" t="s">
        <v>146</v>
      </c>
      <c r="AU182" s="244" t="s">
        <v>85</v>
      </c>
      <c r="AV182" s="13" t="s">
        <v>85</v>
      </c>
      <c r="AW182" s="13" t="s">
        <v>31</v>
      </c>
      <c r="AX182" s="13" t="s">
        <v>83</v>
      </c>
      <c r="AY182" s="244" t="s">
        <v>137</v>
      </c>
    </row>
    <row r="183" spans="1:63" s="12" customFormat="1" ht="22.8" customHeight="1">
      <c r="A183" s="12"/>
      <c r="B183" s="203"/>
      <c r="C183" s="204"/>
      <c r="D183" s="205" t="s">
        <v>74</v>
      </c>
      <c r="E183" s="217" t="s">
        <v>188</v>
      </c>
      <c r="F183" s="217" t="s">
        <v>203</v>
      </c>
      <c r="G183" s="204"/>
      <c r="H183" s="204"/>
      <c r="I183" s="207"/>
      <c r="J183" s="218">
        <f>BK183</f>
        <v>0</v>
      </c>
      <c r="K183" s="204"/>
      <c r="L183" s="209"/>
      <c r="M183" s="210"/>
      <c r="N183" s="211"/>
      <c r="O183" s="211"/>
      <c r="P183" s="212">
        <f>SUM(P184:P210)</f>
        <v>0</v>
      </c>
      <c r="Q183" s="211"/>
      <c r="R183" s="212">
        <f>SUM(R184:R210)</f>
        <v>0.006365520000000001</v>
      </c>
      <c r="S183" s="211"/>
      <c r="T183" s="213">
        <f>SUM(T184:T210)</f>
        <v>4.5522800000000005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14" t="s">
        <v>83</v>
      </c>
      <c r="AT183" s="215" t="s">
        <v>74</v>
      </c>
      <c r="AU183" s="215" t="s">
        <v>83</v>
      </c>
      <c r="AY183" s="214" t="s">
        <v>137</v>
      </c>
      <c r="BK183" s="216">
        <f>SUM(BK184:BK210)</f>
        <v>0</v>
      </c>
    </row>
    <row r="184" spans="1:65" s="2" customFormat="1" ht="21.75" customHeight="1">
      <c r="A184" s="38"/>
      <c r="B184" s="39"/>
      <c r="C184" s="219" t="s">
        <v>204</v>
      </c>
      <c r="D184" s="219" t="s">
        <v>140</v>
      </c>
      <c r="E184" s="220" t="s">
        <v>205</v>
      </c>
      <c r="F184" s="221" t="s">
        <v>206</v>
      </c>
      <c r="G184" s="222" t="s">
        <v>143</v>
      </c>
      <c r="H184" s="223">
        <v>99.888</v>
      </c>
      <c r="I184" s="224"/>
      <c r="J184" s="225">
        <f>ROUND(I184*H184,2)</f>
        <v>0</v>
      </c>
      <c r="K184" s="226"/>
      <c r="L184" s="44"/>
      <c r="M184" s="227" t="s">
        <v>1</v>
      </c>
      <c r="N184" s="228" t="s">
        <v>40</v>
      </c>
      <c r="O184" s="91"/>
      <c r="P184" s="229">
        <f>O184*H184</f>
        <v>0</v>
      </c>
      <c r="Q184" s="229">
        <v>4E-05</v>
      </c>
      <c r="R184" s="229">
        <f>Q184*H184</f>
        <v>0.003995520000000001</v>
      </c>
      <c r="S184" s="229">
        <v>0</v>
      </c>
      <c r="T184" s="230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1" t="s">
        <v>144</v>
      </c>
      <c r="AT184" s="231" t="s">
        <v>140</v>
      </c>
      <c r="AU184" s="231" t="s">
        <v>85</v>
      </c>
      <c r="AY184" s="17" t="s">
        <v>137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17" t="s">
        <v>83</v>
      </c>
      <c r="BK184" s="232">
        <f>ROUND(I184*H184,2)</f>
        <v>0</v>
      </c>
      <c r="BL184" s="17" t="s">
        <v>144</v>
      </c>
      <c r="BM184" s="231" t="s">
        <v>207</v>
      </c>
    </row>
    <row r="185" spans="1:51" s="13" customFormat="1" ht="12">
      <c r="A185" s="13"/>
      <c r="B185" s="233"/>
      <c r="C185" s="234"/>
      <c r="D185" s="235" t="s">
        <v>146</v>
      </c>
      <c r="E185" s="236" t="s">
        <v>1</v>
      </c>
      <c r="F185" s="237" t="s">
        <v>208</v>
      </c>
      <c r="G185" s="234"/>
      <c r="H185" s="238">
        <v>30.798</v>
      </c>
      <c r="I185" s="239"/>
      <c r="J185" s="234"/>
      <c r="K185" s="234"/>
      <c r="L185" s="240"/>
      <c r="M185" s="241"/>
      <c r="N185" s="242"/>
      <c r="O185" s="242"/>
      <c r="P185" s="242"/>
      <c r="Q185" s="242"/>
      <c r="R185" s="242"/>
      <c r="S185" s="242"/>
      <c r="T185" s="24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4" t="s">
        <v>146</v>
      </c>
      <c r="AU185" s="244" t="s">
        <v>85</v>
      </c>
      <c r="AV185" s="13" t="s">
        <v>85</v>
      </c>
      <c r="AW185" s="13" t="s">
        <v>31</v>
      </c>
      <c r="AX185" s="13" t="s">
        <v>75</v>
      </c>
      <c r="AY185" s="244" t="s">
        <v>137</v>
      </c>
    </row>
    <row r="186" spans="1:51" s="13" customFormat="1" ht="12">
      <c r="A186" s="13"/>
      <c r="B186" s="233"/>
      <c r="C186" s="234"/>
      <c r="D186" s="235" t="s">
        <v>146</v>
      </c>
      <c r="E186" s="236" t="s">
        <v>1</v>
      </c>
      <c r="F186" s="237" t="s">
        <v>209</v>
      </c>
      <c r="G186" s="234"/>
      <c r="H186" s="238">
        <v>12.6</v>
      </c>
      <c r="I186" s="239"/>
      <c r="J186" s="234"/>
      <c r="K186" s="234"/>
      <c r="L186" s="240"/>
      <c r="M186" s="241"/>
      <c r="N186" s="242"/>
      <c r="O186" s="242"/>
      <c r="P186" s="242"/>
      <c r="Q186" s="242"/>
      <c r="R186" s="242"/>
      <c r="S186" s="242"/>
      <c r="T186" s="24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4" t="s">
        <v>146</v>
      </c>
      <c r="AU186" s="244" t="s">
        <v>85</v>
      </c>
      <c r="AV186" s="13" t="s">
        <v>85</v>
      </c>
      <c r="AW186" s="13" t="s">
        <v>31</v>
      </c>
      <c r="AX186" s="13" t="s">
        <v>75</v>
      </c>
      <c r="AY186" s="244" t="s">
        <v>137</v>
      </c>
    </row>
    <row r="187" spans="1:51" s="13" customFormat="1" ht="12">
      <c r="A187" s="13"/>
      <c r="B187" s="233"/>
      <c r="C187" s="234"/>
      <c r="D187" s="235" t="s">
        <v>146</v>
      </c>
      <c r="E187" s="236" t="s">
        <v>1</v>
      </c>
      <c r="F187" s="237" t="s">
        <v>210</v>
      </c>
      <c r="G187" s="234"/>
      <c r="H187" s="238">
        <v>6.49</v>
      </c>
      <c r="I187" s="239"/>
      <c r="J187" s="234"/>
      <c r="K187" s="234"/>
      <c r="L187" s="240"/>
      <c r="M187" s="241"/>
      <c r="N187" s="242"/>
      <c r="O187" s="242"/>
      <c r="P187" s="242"/>
      <c r="Q187" s="242"/>
      <c r="R187" s="242"/>
      <c r="S187" s="242"/>
      <c r="T187" s="24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4" t="s">
        <v>146</v>
      </c>
      <c r="AU187" s="244" t="s">
        <v>85</v>
      </c>
      <c r="AV187" s="13" t="s">
        <v>85</v>
      </c>
      <c r="AW187" s="13" t="s">
        <v>31</v>
      </c>
      <c r="AX187" s="13" t="s">
        <v>75</v>
      </c>
      <c r="AY187" s="244" t="s">
        <v>137</v>
      </c>
    </row>
    <row r="188" spans="1:51" s="13" customFormat="1" ht="12">
      <c r="A188" s="13"/>
      <c r="B188" s="233"/>
      <c r="C188" s="234"/>
      <c r="D188" s="235" t="s">
        <v>146</v>
      </c>
      <c r="E188" s="236" t="s">
        <v>1</v>
      </c>
      <c r="F188" s="237" t="s">
        <v>211</v>
      </c>
      <c r="G188" s="234"/>
      <c r="H188" s="238">
        <v>50</v>
      </c>
      <c r="I188" s="239"/>
      <c r="J188" s="234"/>
      <c r="K188" s="234"/>
      <c r="L188" s="240"/>
      <c r="M188" s="241"/>
      <c r="N188" s="242"/>
      <c r="O188" s="242"/>
      <c r="P188" s="242"/>
      <c r="Q188" s="242"/>
      <c r="R188" s="242"/>
      <c r="S188" s="242"/>
      <c r="T188" s="24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4" t="s">
        <v>146</v>
      </c>
      <c r="AU188" s="244" t="s">
        <v>85</v>
      </c>
      <c r="AV188" s="13" t="s">
        <v>85</v>
      </c>
      <c r="AW188" s="13" t="s">
        <v>31</v>
      </c>
      <c r="AX188" s="13" t="s">
        <v>75</v>
      </c>
      <c r="AY188" s="244" t="s">
        <v>137</v>
      </c>
    </row>
    <row r="189" spans="1:51" s="14" customFormat="1" ht="12">
      <c r="A189" s="14"/>
      <c r="B189" s="245"/>
      <c r="C189" s="246"/>
      <c r="D189" s="235" t="s">
        <v>146</v>
      </c>
      <c r="E189" s="247" t="s">
        <v>1</v>
      </c>
      <c r="F189" s="248" t="s">
        <v>149</v>
      </c>
      <c r="G189" s="246"/>
      <c r="H189" s="249">
        <v>99.888</v>
      </c>
      <c r="I189" s="250"/>
      <c r="J189" s="246"/>
      <c r="K189" s="246"/>
      <c r="L189" s="251"/>
      <c r="M189" s="252"/>
      <c r="N189" s="253"/>
      <c r="O189" s="253"/>
      <c r="P189" s="253"/>
      <c r="Q189" s="253"/>
      <c r="R189" s="253"/>
      <c r="S189" s="253"/>
      <c r="T189" s="25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5" t="s">
        <v>146</v>
      </c>
      <c r="AU189" s="255" t="s">
        <v>85</v>
      </c>
      <c r="AV189" s="14" t="s">
        <v>144</v>
      </c>
      <c r="AW189" s="14" t="s">
        <v>31</v>
      </c>
      <c r="AX189" s="14" t="s">
        <v>83</v>
      </c>
      <c r="AY189" s="255" t="s">
        <v>137</v>
      </c>
    </row>
    <row r="190" spans="1:65" s="2" customFormat="1" ht="21.75" customHeight="1">
      <c r="A190" s="38"/>
      <c r="B190" s="39"/>
      <c r="C190" s="219" t="s">
        <v>212</v>
      </c>
      <c r="D190" s="219" t="s">
        <v>140</v>
      </c>
      <c r="E190" s="220" t="s">
        <v>213</v>
      </c>
      <c r="F190" s="221" t="s">
        <v>214</v>
      </c>
      <c r="G190" s="222" t="s">
        <v>143</v>
      </c>
      <c r="H190" s="223">
        <v>6.41</v>
      </c>
      <c r="I190" s="224"/>
      <c r="J190" s="225">
        <f>ROUND(I190*H190,2)</f>
        <v>0</v>
      </c>
      <c r="K190" s="226"/>
      <c r="L190" s="44"/>
      <c r="M190" s="227" t="s">
        <v>1</v>
      </c>
      <c r="N190" s="228" t="s">
        <v>40</v>
      </c>
      <c r="O190" s="91"/>
      <c r="P190" s="229">
        <f>O190*H190</f>
        <v>0</v>
      </c>
      <c r="Q190" s="229">
        <v>0</v>
      </c>
      <c r="R190" s="229">
        <f>Q190*H190</f>
        <v>0</v>
      </c>
      <c r="S190" s="229">
        <v>0.261</v>
      </c>
      <c r="T190" s="230">
        <f>S190*H190</f>
        <v>1.67301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1" t="s">
        <v>144</v>
      </c>
      <c r="AT190" s="231" t="s">
        <v>140</v>
      </c>
      <c r="AU190" s="231" t="s">
        <v>85</v>
      </c>
      <c r="AY190" s="17" t="s">
        <v>137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17" t="s">
        <v>83</v>
      </c>
      <c r="BK190" s="232">
        <f>ROUND(I190*H190,2)</f>
        <v>0</v>
      </c>
      <c r="BL190" s="17" t="s">
        <v>144</v>
      </c>
      <c r="BM190" s="231" t="s">
        <v>215</v>
      </c>
    </row>
    <row r="191" spans="1:51" s="13" customFormat="1" ht="12">
      <c r="A191" s="13"/>
      <c r="B191" s="233"/>
      <c r="C191" s="234"/>
      <c r="D191" s="235" t="s">
        <v>146</v>
      </c>
      <c r="E191" s="236" t="s">
        <v>1</v>
      </c>
      <c r="F191" s="237" t="s">
        <v>216</v>
      </c>
      <c r="G191" s="234"/>
      <c r="H191" s="238">
        <v>6.41</v>
      </c>
      <c r="I191" s="239"/>
      <c r="J191" s="234"/>
      <c r="K191" s="234"/>
      <c r="L191" s="240"/>
      <c r="M191" s="241"/>
      <c r="N191" s="242"/>
      <c r="O191" s="242"/>
      <c r="P191" s="242"/>
      <c r="Q191" s="242"/>
      <c r="R191" s="242"/>
      <c r="S191" s="242"/>
      <c r="T191" s="24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4" t="s">
        <v>146</v>
      </c>
      <c r="AU191" s="244" t="s">
        <v>85</v>
      </c>
      <c r="AV191" s="13" t="s">
        <v>85</v>
      </c>
      <c r="AW191" s="13" t="s">
        <v>31</v>
      </c>
      <c r="AX191" s="13" t="s">
        <v>83</v>
      </c>
      <c r="AY191" s="244" t="s">
        <v>137</v>
      </c>
    </row>
    <row r="192" spans="1:65" s="2" customFormat="1" ht="21.75" customHeight="1">
      <c r="A192" s="38"/>
      <c r="B192" s="39"/>
      <c r="C192" s="219" t="s">
        <v>217</v>
      </c>
      <c r="D192" s="219" t="s">
        <v>140</v>
      </c>
      <c r="E192" s="220" t="s">
        <v>218</v>
      </c>
      <c r="F192" s="221" t="s">
        <v>219</v>
      </c>
      <c r="G192" s="222" t="s">
        <v>143</v>
      </c>
      <c r="H192" s="223">
        <v>2.24</v>
      </c>
      <c r="I192" s="224"/>
      <c r="J192" s="225">
        <f>ROUND(I192*H192,2)</f>
        <v>0</v>
      </c>
      <c r="K192" s="226"/>
      <c r="L192" s="44"/>
      <c r="M192" s="227" t="s">
        <v>1</v>
      </c>
      <c r="N192" s="228" t="s">
        <v>40</v>
      </c>
      <c r="O192" s="91"/>
      <c r="P192" s="229">
        <f>O192*H192</f>
        <v>0</v>
      </c>
      <c r="Q192" s="229">
        <v>0</v>
      </c>
      <c r="R192" s="229">
        <f>Q192*H192</f>
        <v>0</v>
      </c>
      <c r="S192" s="229">
        <v>0.082</v>
      </c>
      <c r="T192" s="230">
        <f>S192*H192</f>
        <v>0.18368000000000004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1" t="s">
        <v>144</v>
      </c>
      <c r="AT192" s="231" t="s">
        <v>140</v>
      </c>
      <c r="AU192" s="231" t="s">
        <v>85</v>
      </c>
      <c r="AY192" s="17" t="s">
        <v>137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17" t="s">
        <v>83</v>
      </c>
      <c r="BK192" s="232">
        <f>ROUND(I192*H192,2)</f>
        <v>0</v>
      </c>
      <c r="BL192" s="17" t="s">
        <v>144</v>
      </c>
      <c r="BM192" s="231" t="s">
        <v>220</v>
      </c>
    </row>
    <row r="193" spans="1:51" s="13" customFormat="1" ht="12">
      <c r="A193" s="13"/>
      <c r="B193" s="233"/>
      <c r="C193" s="234"/>
      <c r="D193" s="235" t="s">
        <v>146</v>
      </c>
      <c r="E193" s="236" t="s">
        <v>1</v>
      </c>
      <c r="F193" s="237" t="s">
        <v>221</v>
      </c>
      <c r="G193" s="234"/>
      <c r="H193" s="238">
        <v>2.24</v>
      </c>
      <c r="I193" s="239"/>
      <c r="J193" s="234"/>
      <c r="K193" s="234"/>
      <c r="L193" s="240"/>
      <c r="M193" s="241"/>
      <c r="N193" s="242"/>
      <c r="O193" s="242"/>
      <c r="P193" s="242"/>
      <c r="Q193" s="242"/>
      <c r="R193" s="242"/>
      <c r="S193" s="242"/>
      <c r="T193" s="24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4" t="s">
        <v>146</v>
      </c>
      <c r="AU193" s="244" t="s">
        <v>85</v>
      </c>
      <c r="AV193" s="13" t="s">
        <v>85</v>
      </c>
      <c r="AW193" s="13" t="s">
        <v>31</v>
      </c>
      <c r="AX193" s="13" t="s">
        <v>83</v>
      </c>
      <c r="AY193" s="244" t="s">
        <v>137</v>
      </c>
    </row>
    <row r="194" spans="1:65" s="2" customFormat="1" ht="21.75" customHeight="1">
      <c r="A194" s="38"/>
      <c r="B194" s="39"/>
      <c r="C194" s="219" t="s">
        <v>8</v>
      </c>
      <c r="D194" s="219" t="s">
        <v>140</v>
      </c>
      <c r="E194" s="220" t="s">
        <v>222</v>
      </c>
      <c r="F194" s="221" t="s">
        <v>223</v>
      </c>
      <c r="G194" s="222" t="s">
        <v>143</v>
      </c>
      <c r="H194" s="223">
        <v>3.6</v>
      </c>
      <c r="I194" s="224"/>
      <c r="J194" s="225">
        <f>ROUND(I194*H194,2)</f>
        <v>0</v>
      </c>
      <c r="K194" s="226"/>
      <c r="L194" s="44"/>
      <c r="M194" s="227" t="s">
        <v>1</v>
      </c>
      <c r="N194" s="228" t="s">
        <v>40</v>
      </c>
      <c r="O194" s="91"/>
      <c r="P194" s="229">
        <f>O194*H194</f>
        <v>0</v>
      </c>
      <c r="Q194" s="229">
        <v>0</v>
      </c>
      <c r="R194" s="229">
        <f>Q194*H194</f>
        <v>0</v>
      </c>
      <c r="S194" s="229">
        <v>0.054</v>
      </c>
      <c r="T194" s="230">
        <f>S194*H194</f>
        <v>0.1944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31" t="s">
        <v>144</v>
      </c>
      <c r="AT194" s="231" t="s">
        <v>140</v>
      </c>
      <c r="AU194" s="231" t="s">
        <v>85</v>
      </c>
      <c r="AY194" s="17" t="s">
        <v>137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17" t="s">
        <v>83</v>
      </c>
      <c r="BK194" s="232">
        <f>ROUND(I194*H194,2)</f>
        <v>0</v>
      </c>
      <c r="BL194" s="17" t="s">
        <v>144</v>
      </c>
      <c r="BM194" s="231" t="s">
        <v>224</v>
      </c>
    </row>
    <row r="195" spans="1:51" s="13" customFormat="1" ht="12">
      <c r="A195" s="13"/>
      <c r="B195" s="233"/>
      <c r="C195" s="234"/>
      <c r="D195" s="235" t="s">
        <v>146</v>
      </c>
      <c r="E195" s="236" t="s">
        <v>1</v>
      </c>
      <c r="F195" s="237" t="s">
        <v>225</v>
      </c>
      <c r="G195" s="234"/>
      <c r="H195" s="238">
        <v>3.6</v>
      </c>
      <c r="I195" s="239"/>
      <c r="J195" s="234"/>
      <c r="K195" s="234"/>
      <c r="L195" s="240"/>
      <c r="M195" s="241"/>
      <c r="N195" s="242"/>
      <c r="O195" s="242"/>
      <c r="P195" s="242"/>
      <c r="Q195" s="242"/>
      <c r="R195" s="242"/>
      <c r="S195" s="242"/>
      <c r="T195" s="24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4" t="s">
        <v>146</v>
      </c>
      <c r="AU195" s="244" t="s">
        <v>85</v>
      </c>
      <c r="AV195" s="13" t="s">
        <v>85</v>
      </c>
      <c r="AW195" s="13" t="s">
        <v>31</v>
      </c>
      <c r="AX195" s="13" t="s">
        <v>83</v>
      </c>
      <c r="AY195" s="244" t="s">
        <v>137</v>
      </c>
    </row>
    <row r="196" spans="1:65" s="2" customFormat="1" ht="21.75" customHeight="1">
      <c r="A196" s="38"/>
      <c r="B196" s="39"/>
      <c r="C196" s="219" t="s">
        <v>226</v>
      </c>
      <c r="D196" s="219" t="s">
        <v>140</v>
      </c>
      <c r="E196" s="220" t="s">
        <v>227</v>
      </c>
      <c r="F196" s="221" t="s">
        <v>228</v>
      </c>
      <c r="G196" s="222" t="s">
        <v>143</v>
      </c>
      <c r="H196" s="223">
        <v>9.1</v>
      </c>
      <c r="I196" s="224"/>
      <c r="J196" s="225">
        <f>ROUND(I196*H196,2)</f>
        <v>0</v>
      </c>
      <c r="K196" s="226"/>
      <c r="L196" s="44"/>
      <c r="M196" s="227" t="s">
        <v>1</v>
      </c>
      <c r="N196" s="228" t="s">
        <v>40</v>
      </c>
      <c r="O196" s="91"/>
      <c r="P196" s="229">
        <f>O196*H196</f>
        <v>0</v>
      </c>
      <c r="Q196" s="229">
        <v>0</v>
      </c>
      <c r="R196" s="229">
        <f>Q196*H196</f>
        <v>0</v>
      </c>
      <c r="S196" s="229">
        <v>0.063</v>
      </c>
      <c r="T196" s="230">
        <f>S196*H196</f>
        <v>0.5733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1" t="s">
        <v>144</v>
      </c>
      <c r="AT196" s="231" t="s">
        <v>140</v>
      </c>
      <c r="AU196" s="231" t="s">
        <v>85</v>
      </c>
      <c r="AY196" s="17" t="s">
        <v>137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17" t="s">
        <v>83</v>
      </c>
      <c r="BK196" s="232">
        <f>ROUND(I196*H196,2)</f>
        <v>0</v>
      </c>
      <c r="BL196" s="17" t="s">
        <v>144</v>
      </c>
      <c r="BM196" s="231" t="s">
        <v>229</v>
      </c>
    </row>
    <row r="197" spans="1:51" s="13" customFormat="1" ht="12">
      <c r="A197" s="13"/>
      <c r="B197" s="233"/>
      <c r="C197" s="234"/>
      <c r="D197" s="235" t="s">
        <v>146</v>
      </c>
      <c r="E197" s="236" t="s">
        <v>1</v>
      </c>
      <c r="F197" s="237" t="s">
        <v>230</v>
      </c>
      <c r="G197" s="234"/>
      <c r="H197" s="238">
        <v>9.1</v>
      </c>
      <c r="I197" s="239"/>
      <c r="J197" s="234"/>
      <c r="K197" s="234"/>
      <c r="L197" s="240"/>
      <c r="M197" s="241"/>
      <c r="N197" s="242"/>
      <c r="O197" s="242"/>
      <c r="P197" s="242"/>
      <c r="Q197" s="242"/>
      <c r="R197" s="242"/>
      <c r="S197" s="242"/>
      <c r="T197" s="24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4" t="s">
        <v>146</v>
      </c>
      <c r="AU197" s="244" t="s">
        <v>85</v>
      </c>
      <c r="AV197" s="13" t="s">
        <v>85</v>
      </c>
      <c r="AW197" s="13" t="s">
        <v>31</v>
      </c>
      <c r="AX197" s="13" t="s">
        <v>83</v>
      </c>
      <c r="AY197" s="244" t="s">
        <v>137</v>
      </c>
    </row>
    <row r="198" spans="1:65" s="2" customFormat="1" ht="21.75" customHeight="1">
      <c r="A198" s="38"/>
      <c r="B198" s="39"/>
      <c r="C198" s="219" t="s">
        <v>231</v>
      </c>
      <c r="D198" s="219" t="s">
        <v>140</v>
      </c>
      <c r="E198" s="220" t="s">
        <v>232</v>
      </c>
      <c r="F198" s="221" t="s">
        <v>233</v>
      </c>
      <c r="G198" s="222" t="s">
        <v>162</v>
      </c>
      <c r="H198" s="223">
        <v>2</v>
      </c>
      <c r="I198" s="224"/>
      <c r="J198" s="225">
        <f>ROUND(I198*H198,2)</f>
        <v>0</v>
      </c>
      <c r="K198" s="226"/>
      <c r="L198" s="44"/>
      <c r="M198" s="227" t="s">
        <v>1</v>
      </c>
      <c r="N198" s="228" t="s">
        <v>40</v>
      </c>
      <c r="O198" s="91"/>
      <c r="P198" s="229">
        <f>O198*H198</f>
        <v>0</v>
      </c>
      <c r="Q198" s="229">
        <v>0</v>
      </c>
      <c r="R198" s="229">
        <f>Q198*H198</f>
        <v>0</v>
      </c>
      <c r="S198" s="229">
        <v>0.276</v>
      </c>
      <c r="T198" s="230">
        <f>S198*H198</f>
        <v>0.552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1" t="s">
        <v>144</v>
      </c>
      <c r="AT198" s="231" t="s">
        <v>140</v>
      </c>
      <c r="AU198" s="231" t="s">
        <v>85</v>
      </c>
      <c r="AY198" s="17" t="s">
        <v>137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17" t="s">
        <v>83</v>
      </c>
      <c r="BK198" s="232">
        <f>ROUND(I198*H198,2)</f>
        <v>0</v>
      </c>
      <c r="BL198" s="17" t="s">
        <v>144</v>
      </c>
      <c r="BM198" s="231" t="s">
        <v>234</v>
      </c>
    </row>
    <row r="199" spans="1:51" s="13" customFormat="1" ht="12">
      <c r="A199" s="13"/>
      <c r="B199" s="233"/>
      <c r="C199" s="234"/>
      <c r="D199" s="235" t="s">
        <v>146</v>
      </c>
      <c r="E199" s="236" t="s">
        <v>1</v>
      </c>
      <c r="F199" s="237" t="s">
        <v>235</v>
      </c>
      <c r="G199" s="234"/>
      <c r="H199" s="238">
        <v>2</v>
      </c>
      <c r="I199" s="239"/>
      <c r="J199" s="234"/>
      <c r="K199" s="234"/>
      <c r="L199" s="240"/>
      <c r="M199" s="241"/>
      <c r="N199" s="242"/>
      <c r="O199" s="242"/>
      <c r="P199" s="242"/>
      <c r="Q199" s="242"/>
      <c r="R199" s="242"/>
      <c r="S199" s="242"/>
      <c r="T199" s="24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4" t="s">
        <v>146</v>
      </c>
      <c r="AU199" s="244" t="s">
        <v>85</v>
      </c>
      <c r="AV199" s="13" t="s">
        <v>85</v>
      </c>
      <c r="AW199" s="13" t="s">
        <v>31</v>
      </c>
      <c r="AX199" s="13" t="s">
        <v>83</v>
      </c>
      <c r="AY199" s="244" t="s">
        <v>137</v>
      </c>
    </row>
    <row r="200" spans="1:65" s="2" customFormat="1" ht="21.75" customHeight="1">
      <c r="A200" s="38"/>
      <c r="B200" s="39"/>
      <c r="C200" s="219" t="s">
        <v>236</v>
      </c>
      <c r="D200" s="219" t="s">
        <v>140</v>
      </c>
      <c r="E200" s="220" t="s">
        <v>237</v>
      </c>
      <c r="F200" s="221" t="s">
        <v>238</v>
      </c>
      <c r="G200" s="222" t="s">
        <v>195</v>
      </c>
      <c r="H200" s="223">
        <v>3</v>
      </c>
      <c r="I200" s="224"/>
      <c r="J200" s="225">
        <f>ROUND(I200*H200,2)</f>
        <v>0</v>
      </c>
      <c r="K200" s="226"/>
      <c r="L200" s="44"/>
      <c r="M200" s="227" t="s">
        <v>1</v>
      </c>
      <c r="N200" s="228" t="s">
        <v>40</v>
      </c>
      <c r="O200" s="91"/>
      <c r="P200" s="229">
        <f>O200*H200</f>
        <v>0</v>
      </c>
      <c r="Q200" s="229">
        <v>0.00079</v>
      </c>
      <c r="R200" s="229">
        <f>Q200*H200</f>
        <v>0.00237</v>
      </c>
      <c r="S200" s="229">
        <v>0.053</v>
      </c>
      <c r="T200" s="230">
        <f>S200*H200</f>
        <v>0.159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1" t="s">
        <v>144</v>
      </c>
      <c r="AT200" s="231" t="s">
        <v>140</v>
      </c>
      <c r="AU200" s="231" t="s">
        <v>85</v>
      </c>
      <c r="AY200" s="17" t="s">
        <v>137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17" t="s">
        <v>83</v>
      </c>
      <c r="BK200" s="232">
        <f>ROUND(I200*H200,2)</f>
        <v>0</v>
      </c>
      <c r="BL200" s="17" t="s">
        <v>144</v>
      </c>
      <c r="BM200" s="231" t="s">
        <v>239</v>
      </c>
    </row>
    <row r="201" spans="1:65" s="2" customFormat="1" ht="33" customHeight="1">
      <c r="A201" s="38"/>
      <c r="B201" s="39"/>
      <c r="C201" s="219" t="s">
        <v>240</v>
      </c>
      <c r="D201" s="219" t="s">
        <v>140</v>
      </c>
      <c r="E201" s="220" t="s">
        <v>241</v>
      </c>
      <c r="F201" s="221" t="s">
        <v>242</v>
      </c>
      <c r="G201" s="222" t="s">
        <v>143</v>
      </c>
      <c r="H201" s="223">
        <v>141.18</v>
      </c>
      <c r="I201" s="224"/>
      <c r="J201" s="225">
        <f>ROUND(I201*H201,2)</f>
        <v>0</v>
      </c>
      <c r="K201" s="226"/>
      <c r="L201" s="44"/>
      <c r="M201" s="227" t="s">
        <v>1</v>
      </c>
      <c r="N201" s="228" t="s">
        <v>40</v>
      </c>
      <c r="O201" s="91"/>
      <c r="P201" s="229">
        <f>O201*H201</f>
        <v>0</v>
      </c>
      <c r="Q201" s="229">
        <v>0</v>
      </c>
      <c r="R201" s="229">
        <f>Q201*H201</f>
        <v>0</v>
      </c>
      <c r="S201" s="229">
        <v>0.004</v>
      </c>
      <c r="T201" s="230">
        <f>S201*H201</f>
        <v>0.56472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31" t="s">
        <v>144</v>
      </c>
      <c r="AT201" s="231" t="s">
        <v>140</v>
      </c>
      <c r="AU201" s="231" t="s">
        <v>85</v>
      </c>
      <c r="AY201" s="17" t="s">
        <v>137</v>
      </c>
      <c r="BE201" s="232">
        <f>IF(N201="základní",J201,0)</f>
        <v>0</v>
      </c>
      <c r="BF201" s="232">
        <f>IF(N201="snížená",J201,0)</f>
        <v>0</v>
      </c>
      <c r="BG201" s="232">
        <f>IF(N201="zákl. přenesená",J201,0)</f>
        <v>0</v>
      </c>
      <c r="BH201" s="232">
        <f>IF(N201="sníž. přenesená",J201,0)</f>
        <v>0</v>
      </c>
      <c r="BI201" s="232">
        <f>IF(N201="nulová",J201,0)</f>
        <v>0</v>
      </c>
      <c r="BJ201" s="17" t="s">
        <v>83</v>
      </c>
      <c r="BK201" s="232">
        <f>ROUND(I201*H201,2)</f>
        <v>0</v>
      </c>
      <c r="BL201" s="17" t="s">
        <v>144</v>
      </c>
      <c r="BM201" s="231" t="s">
        <v>243</v>
      </c>
    </row>
    <row r="202" spans="1:51" s="15" customFormat="1" ht="12">
      <c r="A202" s="15"/>
      <c r="B202" s="256"/>
      <c r="C202" s="257"/>
      <c r="D202" s="235" t="s">
        <v>146</v>
      </c>
      <c r="E202" s="258" t="s">
        <v>1</v>
      </c>
      <c r="F202" s="259" t="s">
        <v>175</v>
      </c>
      <c r="G202" s="257"/>
      <c r="H202" s="258" t="s">
        <v>1</v>
      </c>
      <c r="I202" s="260"/>
      <c r="J202" s="257"/>
      <c r="K202" s="257"/>
      <c r="L202" s="261"/>
      <c r="M202" s="262"/>
      <c r="N202" s="263"/>
      <c r="O202" s="263"/>
      <c r="P202" s="263"/>
      <c r="Q202" s="263"/>
      <c r="R202" s="263"/>
      <c r="S202" s="263"/>
      <c r="T202" s="264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65" t="s">
        <v>146</v>
      </c>
      <c r="AU202" s="265" t="s">
        <v>85</v>
      </c>
      <c r="AV202" s="15" t="s">
        <v>83</v>
      </c>
      <c r="AW202" s="15" t="s">
        <v>31</v>
      </c>
      <c r="AX202" s="15" t="s">
        <v>75</v>
      </c>
      <c r="AY202" s="265" t="s">
        <v>137</v>
      </c>
    </row>
    <row r="203" spans="1:51" s="13" customFormat="1" ht="12">
      <c r="A203" s="13"/>
      <c r="B203" s="233"/>
      <c r="C203" s="234"/>
      <c r="D203" s="235" t="s">
        <v>146</v>
      </c>
      <c r="E203" s="236" t="s">
        <v>1</v>
      </c>
      <c r="F203" s="237" t="s">
        <v>176</v>
      </c>
      <c r="G203" s="234"/>
      <c r="H203" s="238">
        <v>96.3</v>
      </c>
      <c r="I203" s="239"/>
      <c r="J203" s="234"/>
      <c r="K203" s="234"/>
      <c r="L203" s="240"/>
      <c r="M203" s="241"/>
      <c r="N203" s="242"/>
      <c r="O203" s="242"/>
      <c r="P203" s="242"/>
      <c r="Q203" s="242"/>
      <c r="R203" s="242"/>
      <c r="S203" s="242"/>
      <c r="T203" s="24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4" t="s">
        <v>146</v>
      </c>
      <c r="AU203" s="244" t="s">
        <v>85</v>
      </c>
      <c r="AV203" s="13" t="s">
        <v>85</v>
      </c>
      <c r="AW203" s="13" t="s">
        <v>31</v>
      </c>
      <c r="AX203" s="13" t="s">
        <v>75</v>
      </c>
      <c r="AY203" s="244" t="s">
        <v>137</v>
      </c>
    </row>
    <row r="204" spans="1:51" s="13" customFormat="1" ht="12">
      <c r="A204" s="13"/>
      <c r="B204" s="233"/>
      <c r="C204" s="234"/>
      <c r="D204" s="235" t="s">
        <v>146</v>
      </c>
      <c r="E204" s="236" t="s">
        <v>1</v>
      </c>
      <c r="F204" s="237" t="s">
        <v>177</v>
      </c>
      <c r="G204" s="234"/>
      <c r="H204" s="238">
        <v>42.9</v>
      </c>
      <c r="I204" s="239"/>
      <c r="J204" s="234"/>
      <c r="K204" s="234"/>
      <c r="L204" s="240"/>
      <c r="M204" s="241"/>
      <c r="N204" s="242"/>
      <c r="O204" s="242"/>
      <c r="P204" s="242"/>
      <c r="Q204" s="242"/>
      <c r="R204" s="242"/>
      <c r="S204" s="242"/>
      <c r="T204" s="24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4" t="s">
        <v>146</v>
      </c>
      <c r="AU204" s="244" t="s">
        <v>85</v>
      </c>
      <c r="AV204" s="13" t="s">
        <v>85</v>
      </c>
      <c r="AW204" s="13" t="s">
        <v>31</v>
      </c>
      <c r="AX204" s="13" t="s">
        <v>75</v>
      </c>
      <c r="AY204" s="244" t="s">
        <v>137</v>
      </c>
    </row>
    <row r="205" spans="1:51" s="13" customFormat="1" ht="12">
      <c r="A205" s="13"/>
      <c r="B205" s="233"/>
      <c r="C205" s="234"/>
      <c r="D205" s="235" t="s">
        <v>146</v>
      </c>
      <c r="E205" s="236" t="s">
        <v>1</v>
      </c>
      <c r="F205" s="237" t="s">
        <v>178</v>
      </c>
      <c r="G205" s="234"/>
      <c r="H205" s="238">
        <v>1.98</v>
      </c>
      <c r="I205" s="239"/>
      <c r="J205" s="234"/>
      <c r="K205" s="234"/>
      <c r="L205" s="240"/>
      <c r="M205" s="241"/>
      <c r="N205" s="242"/>
      <c r="O205" s="242"/>
      <c r="P205" s="242"/>
      <c r="Q205" s="242"/>
      <c r="R205" s="242"/>
      <c r="S205" s="242"/>
      <c r="T205" s="24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4" t="s">
        <v>146</v>
      </c>
      <c r="AU205" s="244" t="s">
        <v>85</v>
      </c>
      <c r="AV205" s="13" t="s">
        <v>85</v>
      </c>
      <c r="AW205" s="13" t="s">
        <v>31</v>
      </c>
      <c r="AX205" s="13" t="s">
        <v>75</v>
      </c>
      <c r="AY205" s="244" t="s">
        <v>137</v>
      </c>
    </row>
    <row r="206" spans="1:51" s="14" customFormat="1" ht="12">
      <c r="A206" s="14"/>
      <c r="B206" s="245"/>
      <c r="C206" s="246"/>
      <c r="D206" s="235" t="s">
        <v>146</v>
      </c>
      <c r="E206" s="247" t="s">
        <v>1</v>
      </c>
      <c r="F206" s="248" t="s">
        <v>149</v>
      </c>
      <c r="G206" s="246"/>
      <c r="H206" s="249">
        <v>141.17999999999998</v>
      </c>
      <c r="I206" s="250"/>
      <c r="J206" s="246"/>
      <c r="K206" s="246"/>
      <c r="L206" s="251"/>
      <c r="M206" s="252"/>
      <c r="N206" s="253"/>
      <c r="O206" s="253"/>
      <c r="P206" s="253"/>
      <c r="Q206" s="253"/>
      <c r="R206" s="253"/>
      <c r="S206" s="253"/>
      <c r="T206" s="25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5" t="s">
        <v>146</v>
      </c>
      <c r="AU206" s="255" t="s">
        <v>85</v>
      </c>
      <c r="AV206" s="14" t="s">
        <v>144</v>
      </c>
      <c r="AW206" s="14" t="s">
        <v>31</v>
      </c>
      <c r="AX206" s="14" t="s">
        <v>83</v>
      </c>
      <c r="AY206" s="255" t="s">
        <v>137</v>
      </c>
    </row>
    <row r="207" spans="1:65" s="2" customFormat="1" ht="33" customHeight="1">
      <c r="A207" s="38"/>
      <c r="B207" s="39"/>
      <c r="C207" s="219" t="s">
        <v>244</v>
      </c>
      <c r="D207" s="219" t="s">
        <v>140</v>
      </c>
      <c r="E207" s="220" t="s">
        <v>245</v>
      </c>
      <c r="F207" s="221" t="s">
        <v>246</v>
      </c>
      <c r="G207" s="222" t="s">
        <v>143</v>
      </c>
      <c r="H207" s="223">
        <v>6.195</v>
      </c>
      <c r="I207" s="224"/>
      <c r="J207" s="225">
        <f>ROUND(I207*H207,2)</f>
        <v>0</v>
      </c>
      <c r="K207" s="226"/>
      <c r="L207" s="44"/>
      <c r="M207" s="227" t="s">
        <v>1</v>
      </c>
      <c r="N207" s="228" t="s">
        <v>40</v>
      </c>
      <c r="O207" s="91"/>
      <c r="P207" s="229">
        <f>O207*H207</f>
        <v>0</v>
      </c>
      <c r="Q207" s="229">
        <v>0</v>
      </c>
      <c r="R207" s="229">
        <f>Q207*H207</f>
        <v>0</v>
      </c>
      <c r="S207" s="229">
        <v>0.046</v>
      </c>
      <c r="T207" s="230">
        <f>S207*H207</f>
        <v>0.28497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31" t="s">
        <v>144</v>
      </c>
      <c r="AT207" s="231" t="s">
        <v>140</v>
      </c>
      <c r="AU207" s="231" t="s">
        <v>85</v>
      </c>
      <c r="AY207" s="17" t="s">
        <v>137</v>
      </c>
      <c r="BE207" s="232">
        <f>IF(N207="základní",J207,0)</f>
        <v>0</v>
      </c>
      <c r="BF207" s="232">
        <f>IF(N207="snížená",J207,0)</f>
        <v>0</v>
      </c>
      <c r="BG207" s="232">
        <f>IF(N207="zákl. přenesená",J207,0)</f>
        <v>0</v>
      </c>
      <c r="BH207" s="232">
        <f>IF(N207="sníž. přenesená",J207,0)</f>
        <v>0</v>
      </c>
      <c r="BI207" s="232">
        <f>IF(N207="nulová",J207,0)</f>
        <v>0</v>
      </c>
      <c r="BJ207" s="17" t="s">
        <v>83</v>
      </c>
      <c r="BK207" s="232">
        <f>ROUND(I207*H207,2)</f>
        <v>0</v>
      </c>
      <c r="BL207" s="17" t="s">
        <v>144</v>
      </c>
      <c r="BM207" s="231" t="s">
        <v>247</v>
      </c>
    </row>
    <row r="208" spans="1:51" s="13" customFormat="1" ht="12">
      <c r="A208" s="13"/>
      <c r="B208" s="233"/>
      <c r="C208" s="234"/>
      <c r="D208" s="235" t="s">
        <v>146</v>
      </c>
      <c r="E208" s="236" t="s">
        <v>1</v>
      </c>
      <c r="F208" s="237" t="s">
        <v>248</v>
      </c>
      <c r="G208" s="234"/>
      <c r="H208" s="238">
        <v>6.195</v>
      </c>
      <c r="I208" s="239"/>
      <c r="J208" s="234"/>
      <c r="K208" s="234"/>
      <c r="L208" s="240"/>
      <c r="M208" s="241"/>
      <c r="N208" s="242"/>
      <c r="O208" s="242"/>
      <c r="P208" s="242"/>
      <c r="Q208" s="242"/>
      <c r="R208" s="242"/>
      <c r="S208" s="242"/>
      <c r="T208" s="24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4" t="s">
        <v>146</v>
      </c>
      <c r="AU208" s="244" t="s">
        <v>85</v>
      </c>
      <c r="AV208" s="13" t="s">
        <v>85</v>
      </c>
      <c r="AW208" s="13" t="s">
        <v>31</v>
      </c>
      <c r="AX208" s="13" t="s">
        <v>83</v>
      </c>
      <c r="AY208" s="244" t="s">
        <v>137</v>
      </c>
    </row>
    <row r="209" spans="1:65" s="2" customFormat="1" ht="21.75" customHeight="1">
      <c r="A209" s="38"/>
      <c r="B209" s="39"/>
      <c r="C209" s="219" t="s">
        <v>7</v>
      </c>
      <c r="D209" s="219" t="s">
        <v>140</v>
      </c>
      <c r="E209" s="220" t="s">
        <v>249</v>
      </c>
      <c r="F209" s="221" t="s">
        <v>250</v>
      </c>
      <c r="G209" s="222" t="s">
        <v>143</v>
      </c>
      <c r="H209" s="223">
        <v>5.4</v>
      </c>
      <c r="I209" s="224"/>
      <c r="J209" s="225">
        <f>ROUND(I209*H209,2)</f>
        <v>0</v>
      </c>
      <c r="K209" s="226"/>
      <c r="L209" s="44"/>
      <c r="M209" s="227" t="s">
        <v>1</v>
      </c>
      <c r="N209" s="228" t="s">
        <v>40</v>
      </c>
      <c r="O209" s="91"/>
      <c r="P209" s="229">
        <f>O209*H209</f>
        <v>0</v>
      </c>
      <c r="Q209" s="229">
        <v>0</v>
      </c>
      <c r="R209" s="229">
        <f>Q209*H209</f>
        <v>0</v>
      </c>
      <c r="S209" s="229">
        <v>0.068</v>
      </c>
      <c r="T209" s="230">
        <f>S209*H209</f>
        <v>0.3672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31" t="s">
        <v>144</v>
      </c>
      <c r="AT209" s="231" t="s">
        <v>140</v>
      </c>
      <c r="AU209" s="231" t="s">
        <v>85</v>
      </c>
      <c r="AY209" s="17" t="s">
        <v>137</v>
      </c>
      <c r="BE209" s="232">
        <f>IF(N209="základní",J209,0)</f>
        <v>0</v>
      </c>
      <c r="BF209" s="232">
        <f>IF(N209="snížená",J209,0)</f>
        <v>0</v>
      </c>
      <c r="BG209" s="232">
        <f>IF(N209="zákl. přenesená",J209,0)</f>
        <v>0</v>
      </c>
      <c r="BH209" s="232">
        <f>IF(N209="sníž. přenesená",J209,0)</f>
        <v>0</v>
      </c>
      <c r="BI209" s="232">
        <f>IF(N209="nulová",J209,0)</f>
        <v>0</v>
      </c>
      <c r="BJ209" s="17" t="s">
        <v>83</v>
      </c>
      <c r="BK209" s="232">
        <f>ROUND(I209*H209,2)</f>
        <v>0</v>
      </c>
      <c r="BL209" s="17" t="s">
        <v>144</v>
      </c>
      <c r="BM209" s="231" t="s">
        <v>251</v>
      </c>
    </row>
    <row r="210" spans="1:51" s="13" customFormat="1" ht="12">
      <c r="A210" s="13"/>
      <c r="B210" s="233"/>
      <c r="C210" s="234"/>
      <c r="D210" s="235" t="s">
        <v>146</v>
      </c>
      <c r="E210" s="236" t="s">
        <v>1</v>
      </c>
      <c r="F210" s="237" t="s">
        <v>252</v>
      </c>
      <c r="G210" s="234"/>
      <c r="H210" s="238">
        <v>5.4</v>
      </c>
      <c r="I210" s="239"/>
      <c r="J210" s="234"/>
      <c r="K210" s="234"/>
      <c r="L210" s="240"/>
      <c r="M210" s="241"/>
      <c r="N210" s="242"/>
      <c r="O210" s="242"/>
      <c r="P210" s="242"/>
      <c r="Q210" s="242"/>
      <c r="R210" s="242"/>
      <c r="S210" s="242"/>
      <c r="T210" s="24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4" t="s">
        <v>146</v>
      </c>
      <c r="AU210" s="244" t="s">
        <v>85</v>
      </c>
      <c r="AV210" s="13" t="s">
        <v>85</v>
      </c>
      <c r="AW210" s="13" t="s">
        <v>31</v>
      </c>
      <c r="AX210" s="13" t="s">
        <v>83</v>
      </c>
      <c r="AY210" s="244" t="s">
        <v>137</v>
      </c>
    </row>
    <row r="211" spans="1:63" s="12" customFormat="1" ht="22.8" customHeight="1">
      <c r="A211" s="12"/>
      <c r="B211" s="203"/>
      <c r="C211" s="204"/>
      <c r="D211" s="205" t="s">
        <v>74</v>
      </c>
      <c r="E211" s="217" t="s">
        <v>253</v>
      </c>
      <c r="F211" s="217" t="s">
        <v>254</v>
      </c>
      <c r="G211" s="204"/>
      <c r="H211" s="204"/>
      <c r="I211" s="207"/>
      <c r="J211" s="218">
        <f>BK211</f>
        <v>0</v>
      </c>
      <c r="K211" s="204"/>
      <c r="L211" s="209"/>
      <c r="M211" s="210"/>
      <c r="N211" s="211"/>
      <c r="O211" s="211"/>
      <c r="P211" s="212">
        <f>SUM(P212:P216)</f>
        <v>0</v>
      </c>
      <c r="Q211" s="211"/>
      <c r="R211" s="212">
        <f>SUM(R212:R216)</f>
        <v>0</v>
      </c>
      <c r="S211" s="211"/>
      <c r="T211" s="213">
        <f>SUM(T212:T216)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14" t="s">
        <v>83</v>
      </c>
      <c r="AT211" s="215" t="s">
        <v>74</v>
      </c>
      <c r="AU211" s="215" t="s">
        <v>83</v>
      </c>
      <c r="AY211" s="214" t="s">
        <v>137</v>
      </c>
      <c r="BK211" s="216">
        <f>SUM(BK212:BK216)</f>
        <v>0</v>
      </c>
    </row>
    <row r="212" spans="1:65" s="2" customFormat="1" ht="21.75" customHeight="1">
      <c r="A212" s="38"/>
      <c r="B212" s="39"/>
      <c r="C212" s="219" t="s">
        <v>255</v>
      </c>
      <c r="D212" s="219" t="s">
        <v>140</v>
      </c>
      <c r="E212" s="220" t="s">
        <v>256</v>
      </c>
      <c r="F212" s="221" t="s">
        <v>257</v>
      </c>
      <c r="G212" s="222" t="s">
        <v>258</v>
      </c>
      <c r="H212" s="223">
        <v>4.811</v>
      </c>
      <c r="I212" s="224"/>
      <c r="J212" s="225">
        <f>ROUND(I212*H212,2)</f>
        <v>0</v>
      </c>
      <c r="K212" s="226"/>
      <c r="L212" s="44"/>
      <c r="M212" s="227" t="s">
        <v>1</v>
      </c>
      <c r="N212" s="228" t="s">
        <v>40</v>
      </c>
      <c r="O212" s="91"/>
      <c r="P212" s="229">
        <f>O212*H212</f>
        <v>0</v>
      </c>
      <c r="Q212" s="229">
        <v>0</v>
      </c>
      <c r="R212" s="229">
        <f>Q212*H212</f>
        <v>0</v>
      </c>
      <c r="S212" s="229">
        <v>0</v>
      </c>
      <c r="T212" s="230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31" t="s">
        <v>144</v>
      </c>
      <c r="AT212" s="231" t="s">
        <v>140</v>
      </c>
      <c r="AU212" s="231" t="s">
        <v>85</v>
      </c>
      <c r="AY212" s="17" t="s">
        <v>137</v>
      </c>
      <c r="BE212" s="232">
        <f>IF(N212="základní",J212,0)</f>
        <v>0</v>
      </c>
      <c r="BF212" s="232">
        <f>IF(N212="snížená",J212,0)</f>
        <v>0</v>
      </c>
      <c r="BG212" s="232">
        <f>IF(N212="zákl. přenesená",J212,0)</f>
        <v>0</v>
      </c>
      <c r="BH212" s="232">
        <f>IF(N212="sníž. přenesená",J212,0)</f>
        <v>0</v>
      </c>
      <c r="BI212" s="232">
        <f>IF(N212="nulová",J212,0)</f>
        <v>0</v>
      </c>
      <c r="BJ212" s="17" t="s">
        <v>83</v>
      </c>
      <c r="BK212" s="232">
        <f>ROUND(I212*H212,2)</f>
        <v>0</v>
      </c>
      <c r="BL212" s="17" t="s">
        <v>144</v>
      </c>
      <c r="BM212" s="231" t="s">
        <v>259</v>
      </c>
    </row>
    <row r="213" spans="1:65" s="2" customFormat="1" ht="21.75" customHeight="1">
      <c r="A213" s="38"/>
      <c r="B213" s="39"/>
      <c r="C213" s="219" t="s">
        <v>260</v>
      </c>
      <c r="D213" s="219" t="s">
        <v>140</v>
      </c>
      <c r="E213" s="220" t="s">
        <v>261</v>
      </c>
      <c r="F213" s="221" t="s">
        <v>262</v>
      </c>
      <c r="G213" s="222" t="s">
        <v>258</v>
      </c>
      <c r="H213" s="223">
        <v>4.811</v>
      </c>
      <c r="I213" s="224"/>
      <c r="J213" s="225">
        <f>ROUND(I213*H213,2)</f>
        <v>0</v>
      </c>
      <c r="K213" s="226"/>
      <c r="L213" s="44"/>
      <c r="M213" s="227" t="s">
        <v>1</v>
      </c>
      <c r="N213" s="228" t="s">
        <v>40</v>
      </c>
      <c r="O213" s="91"/>
      <c r="P213" s="229">
        <f>O213*H213</f>
        <v>0</v>
      </c>
      <c r="Q213" s="229">
        <v>0</v>
      </c>
      <c r="R213" s="229">
        <f>Q213*H213</f>
        <v>0</v>
      </c>
      <c r="S213" s="229">
        <v>0</v>
      </c>
      <c r="T213" s="230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31" t="s">
        <v>144</v>
      </c>
      <c r="AT213" s="231" t="s">
        <v>140</v>
      </c>
      <c r="AU213" s="231" t="s">
        <v>85</v>
      </c>
      <c r="AY213" s="17" t="s">
        <v>137</v>
      </c>
      <c r="BE213" s="232">
        <f>IF(N213="základní",J213,0)</f>
        <v>0</v>
      </c>
      <c r="BF213" s="232">
        <f>IF(N213="snížená",J213,0)</f>
        <v>0</v>
      </c>
      <c r="BG213" s="232">
        <f>IF(N213="zákl. přenesená",J213,0)</f>
        <v>0</v>
      </c>
      <c r="BH213" s="232">
        <f>IF(N213="sníž. přenesená",J213,0)</f>
        <v>0</v>
      </c>
      <c r="BI213" s="232">
        <f>IF(N213="nulová",J213,0)</f>
        <v>0</v>
      </c>
      <c r="BJ213" s="17" t="s">
        <v>83</v>
      </c>
      <c r="BK213" s="232">
        <f>ROUND(I213*H213,2)</f>
        <v>0</v>
      </c>
      <c r="BL213" s="17" t="s">
        <v>144</v>
      </c>
      <c r="BM213" s="231" t="s">
        <v>263</v>
      </c>
    </row>
    <row r="214" spans="1:65" s="2" customFormat="1" ht="21.75" customHeight="1">
      <c r="A214" s="38"/>
      <c r="B214" s="39"/>
      <c r="C214" s="219" t="s">
        <v>264</v>
      </c>
      <c r="D214" s="219" t="s">
        <v>140</v>
      </c>
      <c r="E214" s="220" t="s">
        <v>265</v>
      </c>
      <c r="F214" s="221" t="s">
        <v>266</v>
      </c>
      <c r="G214" s="222" t="s">
        <v>258</v>
      </c>
      <c r="H214" s="223">
        <v>67.354</v>
      </c>
      <c r="I214" s="224"/>
      <c r="J214" s="225">
        <f>ROUND(I214*H214,2)</f>
        <v>0</v>
      </c>
      <c r="K214" s="226"/>
      <c r="L214" s="44"/>
      <c r="M214" s="227" t="s">
        <v>1</v>
      </c>
      <c r="N214" s="228" t="s">
        <v>40</v>
      </c>
      <c r="O214" s="91"/>
      <c r="P214" s="229">
        <f>O214*H214</f>
        <v>0</v>
      </c>
      <c r="Q214" s="229">
        <v>0</v>
      </c>
      <c r="R214" s="229">
        <f>Q214*H214</f>
        <v>0</v>
      </c>
      <c r="S214" s="229">
        <v>0</v>
      </c>
      <c r="T214" s="230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31" t="s">
        <v>144</v>
      </c>
      <c r="AT214" s="231" t="s">
        <v>140</v>
      </c>
      <c r="AU214" s="231" t="s">
        <v>85</v>
      </c>
      <c r="AY214" s="17" t="s">
        <v>137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17" t="s">
        <v>83</v>
      </c>
      <c r="BK214" s="232">
        <f>ROUND(I214*H214,2)</f>
        <v>0</v>
      </c>
      <c r="BL214" s="17" t="s">
        <v>144</v>
      </c>
      <c r="BM214" s="231" t="s">
        <v>267</v>
      </c>
    </row>
    <row r="215" spans="1:51" s="13" customFormat="1" ht="12">
      <c r="A215" s="13"/>
      <c r="B215" s="233"/>
      <c r="C215" s="234"/>
      <c r="D215" s="235" t="s">
        <v>146</v>
      </c>
      <c r="E215" s="234"/>
      <c r="F215" s="237" t="s">
        <v>268</v>
      </c>
      <c r="G215" s="234"/>
      <c r="H215" s="238">
        <v>67.354</v>
      </c>
      <c r="I215" s="239"/>
      <c r="J215" s="234"/>
      <c r="K215" s="234"/>
      <c r="L215" s="240"/>
      <c r="M215" s="241"/>
      <c r="N215" s="242"/>
      <c r="O215" s="242"/>
      <c r="P215" s="242"/>
      <c r="Q215" s="242"/>
      <c r="R215" s="242"/>
      <c r="S215" s="242"/>
      <c r="T215" s="24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4" t="s">
        <v>146</v>
      </c>
      <c r="AU215" s="244" t="s">
        <v>85</v>
      </c>
      <c r="AV215" s="13" t="s">
        <v>85</v>
      </c>
      <c r="AW215" s="13" t="s">
        <v>4</v>
      </c>
      <c r="AX215" s="13" t="s">
        <v>83</v>
      </c>
      <c r="AY215" s="244" t="s">
        <v>137</v>
      </c>
    </row>
    <row r="216" spans="1:65" s="2" customFormat="1" ht="33" customHeight="1">
      <c r="A216" s="38"/>
      <c r="B216" s="39"/>
      <c r="C216" s="219" t="s">
        <v>269</v>
      </c>
      <c r="D216" s="219" t="s">
        <v>140</v>
      </c>
      <c r="E216" s="220" t="s">
        <v>270</v>
      </c>
      <c r="F216" s="221" t="s">
        <v>271</v>
      </c>
      <c r="G216" s="222" t="s">
        <v>258</v>
      </c>
      <c r="H216" s="223">
        <v>4.811</v>
      </c>
      <c r="I216" s="224"/>
      <c r="J216" s="225">
        <f>ROUND(I216*H216,2)</f>
        <v>0</v>
      </c>
      <c r="K216" s="226"/>
      <c r="L216" s="44"/>
      <c r="M216" s="227" t="s">
        <v>1</v>
      </c>
      <c r="N216" s="228" t="s">
        <v>40</v>
      </c>
      <c r="O216" s="91"/>
      <c r="P216" s="229">
        <f>O216*H216</f>
        <v>0</v>
      </c>
      <c r="Q216" s="229">
        <v>0</v>
      </c>
      <c r="R216" s="229">
        <f>Q216*H216</f>
        <v>0</v>
      </c>
      <c r="S216" s="229">
        <v>0</v>
      </c>
      <c r="T216" s="230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31" t="s">
        <v>144</v>
      </c>
      <c r="AT216" s="231" t="s">
        <v>140</v>
      </c>
      <c r="AU216" s="231" t="s">
        <v>85</v>
      </c>
      <c r="AY216" s="17" t="s">
        <v>137</v>
      </c>
      <c r="BE216" s="232">
        <f>IF(N216="základní",J216,0)</f>
        <v>0</v>
      </c>
      <c r="BF216" s="232">
        <f>IF(N216="snížená",J216,0)</f>
        <v>0</v>
      </c>
      <c r="BG216" s="232">
        <f>IF(N216="zákl. přenesená",J216,0)</f>
        <v>0</v>
      </c>
      <c r="BH216" s="232">
        <f>IF(N216="sníž. přenesená",J216,0)</f>
        <v>0</v>
      </c>
      <c r="BI216" s="232">
        <f>IF(N216="nulová",J216,0)</f>
        <v>0</v>
      </c>
      <c r="BJ216" s="17" t="s">
        <v>83</v>
      </c>
      <c r="BK216" s="232">
        <f>ROUND(I216*H216,2)</f>
        <v>0</v>
      </c>
      <c r="BL216" s="17" t="s">
        <v>144</v>
      </c>
      <c r="BM216" s="231" t="s">
        <v>272</v>
      </c>
    </row>
    <row r="217" spans="1:63" s="12" customFormat="1" ht="22.8" customHeight="1">
      <c r="A217" s="12"/>
      <c r="B217" s="203"/>
      <c r="C217" s="204"/>
      <c r="D217" s="205" t="s">
        <v>74</v>
      </c>
      <c r="E217" s="217" t="s">
        <v>273</v>
      </c>
      <c r="F217" s="217" t="s">
        <v>274</v>
      </c>
      <c r="G217" s="204"/>
      <c r="H217" s="204"/>
      <c r="I217" s="207"/>
      <c r="J217" s="218">
        <f>BK217</f>
        <v>0</v>
      </c>
      <c r="K217" s="204"/>
      <c r="L217" s="209"/>
      <c r="M217" s="210"/>
      <c r="N217" s="211"/>
      <c r="O217" s="211"/>
      <c r="P217" s="212">
        <f>P218</f>
        <v>0</v>
      </c>
      <c r="Q217" s="211"/>
      <c r="R217" s="212">
        <f>R218</f>
        <v>0</v>
      </c>
      <c r="S217" s="211"/>
      <c r="T217" s="213">
        <f>T218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14" t="s">
        <v>83</v>
      </c>
      <c r="AT217" s="215" t="s">
        <v>74</v>
      </c>
      <c r="AU217" s="215" t="s">
        <v>83</v>
      </c>
      <c r="AY217" s="214" t="s">
        <v>137</v>
      </c>
      <c r="BK217" s="216">
        <f>BK218</f>
        <v>0</v>
      </c>
    </row>
    <row r="218" spans="1:65" s="2" customFormat="1" ht="16.5" customHeight="1">
      <c r="A218" s="38"/>
      <c r="B218" s="39"/>
      <c r="C218" s="219" t="s">
        <v>275</v>
      </c>
      <c r="D218" s="219" t="s">
        <v>140</v>
      </c>
      <c r="E218" s="220" t="s">
        <v>276</v>
      </c>
      <c r="F218" s="221" t="s">
        <v>277</v>
      </c>
      <c r="G218" s="222" t="s">
        <v>258</v>
      </c>
      <c r="H218" s="223">
        <v>7.225</v>
      </c>
      <c r="I218" s="224"/>
      <c r="J218" s="225">
        <f>ROUND(I218*H218,2)</f>
        <v>0</v>
      </c>
      <c r="K218" s="226"/>
      <c r="L218" s="44"/>
      <c r="M218" s="227" t="s">
        <v>1</v>
      </c>
      <c r="N218" s="228" t="s">
        <v>40</v>
      </c>
      <c r="O218" s="91"/>
      <c r="P218" s="229">
        <f>O218*H218</f>
        <v>0</v>
      </c>
      <c r="Q218" s="229">
        <v>0</v>
      </c>
      <c r="R218" s="229">
        <f>Q218*H218</f>
        <v>0</v>
      </c>
      <c r="S218" s="229">
        <v>0</v>
      </c>
      <c r="T218" s="230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31" t="s">
        <v>144</v>
      </c>
      <c r="AT218" s="231" t="s">
        <v>140</v>
      </c>
      <c r="AU218" s="231" t="s">
        <v>85</v>
      </c>
      <c r="AY218" s="17" t="s">
        <v>137</v>
      </c>
      <c r="BE218" s="232">
        <f>IF(N218="základní",J218,0)</f>
        <v>0</v>
      </c>
      <c r="BF218" s="232">
        <f>IF(N218="snížená",J218,0)</f>
        <v>0</v>
      </c>
      <c r="BG218" s="232">
        <f>IF(N218="zákl. přenesená",J218,0)</f>
        <v>0</v>
      </c>
      <c r="BH218" s="232">
        <f>IF(N218="sníž. přenesená",J218,0)</f>
        <v>0</v>
      </c>
      <c r="BI218" s="232">
        <f>IF(N218="nulová",J218,0)</f>
        <v>0</v>
      </c>
      <c r="BJ218" s="17" t="s">
        <v>83</v>
      </c>
      <c r="BK218" s="232">
        <f>ROUND(I218*H218,2)</f>
        <v>0</v>
      </c>
      <c r="BL218" s="17" t="s">
        <v>144</v>
      </c>
      <c r="BM218" s="231" t="s">
        <v>278</v>
      </c>
    </row>
    <row r="219" spans="1:63" s="12" customFormat="1" ht="25.9" customHeight="1">
      <c r="A219" s="12"/>
      <c r="B219" s="203"/>
      <c r="C219" s="204"/>
      <c r="D219" s="205" t="s">
        <v>74</v>
      </c>
      <c r="E219" s="206" t="s">
        <v>279</v>
      </c>
      <c r="F219" s="206" t="s">
        <v>280</v>
      </c>
      <c r="G219" s="204"/>
      <c r="H219" s="204"/>
      <c r="I219" s="207"/>
      <c r="J219" s="208">
        <f>BK219</f>
        <v>0</v>
      </c>
      <c r="K219" s="204"/>
      <c r="L219" s="209"/>
      <c r="M219" s="210"/>
      <c r="N219" s="211"/>
      <c r="O219" s="211"/>
      <c r="P219" s="212">
        <f>P220+P225+P228+P239+P245+P251+P261+P291+P298</f>
        <v>0</v>
      </c>
      <c r="Q219" s="211"/>
      <c r="R219" s="212">
        <f>R220+R225+R228+R239+R245+R251+R261+R291+R298</f>
        <v>1.54339824</v>
      </c>
      <c r="S219" s="211"/>
      <c r="T219" s="213">
        <f>T220+T225+T228+T239+T245+T251+T261+T291+T298</f>
        <v>0.259081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14" t="s">
        <v>85</v>
      </c>
      <c r="AT219" s="215" t="s">
        <v>74</v>
      </c>
      <c r="AU219" s="215" t="s">
        <v>75</v>
      </c>
      <c r="AY219" s="214" t="s">
        <v>137</v>
      </c>
      <c r="BK219" s="216">
        <f>BK220+BK225+BK228+BK239+BK245+BK251+BK261+BK291+BK298</f>
        <v>0</v>
      </c>
    </row>
    <row r="220" spans="1:63" s="12" customFormat="1" ht="22.8" customHeight="1">
      <c r="A220" s="12"/>
      <c r="B220" s="203"/>
      <c r="C220" s="204"/>
      <c r="D220" s="205" t="s">
        <v>74</v>
      </c>
      <c r="E220" s="217" t="s">
        <v>281</v>
      </c>
      <c r="F220" s="217" t="s">
        <v>282</v>
      </c>
      <c r="G220" s="204"/>
      <c r="H220" s="204"/>
      <c r="I220" s="207"/>
      <c r="J220" s="218">
        <f>BK220</f>
        <v>0</v>
      </c>
      <c r="K220" s="204"/>
      <c r="L220" s="209"/>
      <c r="M220" s="210"/>
      <c r="N220" s="211"/>
      <c r="O220" s="211"/>
      <c r="P220" s="212">
        <f>SUM(P221:P224)</f>
        <v>0</v>
      </c>
      <c r="Q220" s="211"/>
      <c r="R220" s="212">
        <f>SUM(R221:R224)</f>
        <v>0.11780120000000001</v>
      </c>
      <c r="S220" s="211"/>
      <c r="T220" s="213">
        <f>SUM(T221:T224)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14" t="s">
        <v>85</v>
      </c>
      <c r="AT220" s="215" t="s">
        <v>74</v>
      </c>
      <c r="AU220" s="215" t="s">
        <v>83</v>
      </c>
      <c r="AY220" s="214" t="s">
        <v>137</v>
      </c>
      <c r="BK220" s="216">
        <f>SUM(BK221:BK224)</f>
        <v>0</v>
      </c>
    </row>
    <row r="221" spans="1:65" s="2" customFormat="1" ht="33" customHeight="1">
      <c r="A221" s="38"/>
      <c r="B221" s="39"/>
      <c r="C221" s="219" t="s">
        <v>283</v>
      </c>
      <c r="D221" s="219" t="s">
        <v>140</v>
      </c>
      <c r="E221" s="220" t="s">
        <v>284</v>
      </c>
      <c r="F221" s="221" t="s">
        <v>285</v>
      </c>
      <c r="G221" s="222" t="s">
        <v>143</v>
      </c>
      <c r="H221" s="223">
        <v>26.12</v>
      </c>
      <c r="I221" s="224"/>
      <c r="J221" s="225">
        <f>ROUND(I221*H221,2)</f>
        <v>0</v>
      </c>
      <c r="K221" s="226"/>
      <c r="L221" s="44"/>
      <c r="M221" s="227" t="s">
        <v>1</v>
      </c>
      <c r="N221" s="228" t="s">
        <v>40</v>
      </c>
      <c r="O221" s="91"/>
      <c r="P221" s="229">
        <f>O221*H221</f>
        <v>0</v>
      </c>
      <c r="Q221" s="229">
        <v>0.00451</v>
      </c>
      <c r="R221" s="229">
        <f>Q221*H221</f>
        <v>0.11780120000000001</v>
      </c>
      <c r="S221" s="229">
        <v>0</v>
      </c>
      <c r="T221" s="230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31" t="s">
        <v>226</v>
      </c>
      <c r="AT221" s="231" t="s">
        <v>140</v>
      </c>
      <c r="AU221" s="231" t="s">
        <v>85</v>
      </c>
      <c r="AY221" s="17" t="s">
        <v>137</v>
      </c>
      <c r="BE221" s="232">
        <f>IF(N221="základní",J221,0)</f>
        <v>0</v>
      </c>
      <c r="BF221" s="232">
        <f>IF(N221="snížená",J221,0)</f>
        <v>0</v>
      </c>
      <c r="BG221" s="232">
        <f>IF(N221="zákl. přenesená",J221,0)</f>
        <v>0</v>
      </c>
      <c r="BH221" s="232">
        <f>IF(N221="sníž. přenesená",J221,0)</f>
        <v>0</v>
      </c>
      <c r="BI221" s="232">
        <f>IF(N221="nulová",J221,0)</f>
        <v>0</v>
      </c>
      <c r="BJ221" s="17" t="s">
        <v>83</v>
      </c>
      <c r="BK221" s="232">
        <f>ROUND(I221*H221,2)</f>
        <v>0</v>
      </c>
      <c r="BL221" s="17" t="s">
        <v>226</v>
      </c>
      <c r="BM221" s="231" t="s">
        <v>286</v>
      </c>
    </row>
    <row r="222" spans="1:47" s="2" customFormat="1" ht="12">
      <c r="A222" s="38"/>
      <c r="B222" s="39"/>
      <c r="C222" s="40"/>
      <c r="D222" s="235" t="s">
        <v>287</v>
      </c>
      <c r="E222" s="40"/>
      <c r="F222" s="266" t="s">
        <v>288</v>
      </c>
      <c r="G222" s="40"/>
      <c r="H222" s="40"/>
      <c r="I222" s="267"/>
      <c r="J222" s="40"/>
      <c r="K222" s="40"/>
      <c r="L222" s="44"/>
      <c r="M222" s="268"/>
      <c r="N222" s="269"/>
      <c r="O222" s="91"/>
      <c r="P222" s="91"/>
      <c r="Q222" s="91"/>
      <c r="R222" s="91"/>
      <c r="S222" s="91"/>
      <c r="T222" s="92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7" t="s">
        <v>287</v>
      </c>
      <c r="AU222" s="17" t="s">
        <v>85</v>
      </c>
    </row>
    <row r="223" spans="1:51" s="13" customFormat="1" ht="12">
      <c r="A223" s="13"/>
      <c r="B223" s="233"/>
      <c r="C223" s="234"/>
      <c r="D223" s="235" t="s">
        <v>146</v>
      </c>
      <c r="E223" s="236" t="s">
        <v>1</v>
      </c>
      <c r="F223" s="237" t="s">
        <v>289</v>
      </c>
      <c r="G223" s="234"/>
      <c r="H223" s="238">
        <v>26.12</v>
      </c>
      <c r="I223" s="239"/>
      <c r="J223" s="234"/>
      <c r="K223" s="234"/>
      <c r="L223" s="240"/>
      <c r="M223" s="241"/>
      <c r="N223" s="242"/>
      <c r="O223" s="242"/>
      <c r="P223" s="242"/>
      <c r="Q223" s="242"/>
      <c r="R223" s="242"/>
      <c r="S223" s="242"/>
      <c r="T223" s="24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4" t="s">
        <v>146</v>
      </c>
      <c r="AU223" s="244" t="s">
        <v>85</v>
      </c>
      <c r="AV223" s="13" t="s">
        <v>85</v>
      </c>
      <c r="AW223" s="13" t="s">
        <v>31</v>
      </c>
      <c r="AX223" s="13" t="s">
        <v>83</v>
      </c>
      <c r="AY223" s="244" t="s">
        <v>137</v>
      </c>
    </row>
    <row r="224" spans="1:65" s="2" customFormat="1" ht="21.75" customHeight="1">
      <c r="A224" s="38"/>
      <c r="B224" s="39"/>
      <c r="C224" s="219" t="s">
        <v>290</v>
      </c>
      <c r="D224" s="219" t="s">
        <v>140</v>
      </c>
      <c r="E224" s="220" t="s">
        <v>291</v>
      </c>
      <c r="F224" s="221" t="s">
        <v>292</v>
      </c>
      <c r="G224" s="222" t="s">
        <v>293</v>
      </c>
      <c r="H224" s="270"/>
      <c r="I224" s="224"/>
      <c r="J224" s="225">
        <f>ROUND(I224*H224,2)</f>
        <v>0</v>
      </c>
      <c r="K224" s="226"/>
      <c r="L224" s="44"/>
      <c r="M224" s="227" t="s">
        <v>1</v>
      </c>
      <c r="N224" s="228" t="s">
        <v>40</v>
      </c>
      <c r="O224" s="91"/>
      <c r="P224" s="229">
        <f>O224*H224</f>
        <v>0</v>
      </c>
      <c r="Q224" s="229">
        <v>0</v>
      </c>
      <c r="R224" s="229">
        <f>Q224*H224</f>
        <v>0</v>
      </c>
      <c r="S224" s="229">
        <v>0</v>
      </c>
      <c r="T224" s="230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31" t="s">
        <v>226</v>
      </c>
      <c r="AT224" s="231" t="s">
        <v>140</v>
      </c>
      <c r="AU224" s="231" t="s">
        <v>85</v>
      </c>
      <c r="AY224" s="17" t="s">
        <v>137</v>
      </c>
      <c r="BE224" s="232">
        <f>IF(N224="základní",J224,0)</f>
        <v>0</v>
      </c>
      <c r="BF224" s="232">
        <f>IF(N224="snížená",J224,0)</f>
        <v>0</v>
      </c>
      <c r="BG224" s="232">
        <f>IF(N224="zákl. přenesená",J224,0)</f>
        <v>0</v>
      </c>
      <c r="BH224" s="232">
        <f>IF(N224="sníž. přenesená",J224,0)</f>
        <v>0</v>
      </c>
      <c r="BI224" s="232">
        <f>IF(N224="nulová",J224,0)</f>
        <v>0</v>
      </c>
      <c r="BJ224" s="17" t="s">
        <v>83</v>
      </c>
      <c r="BK224" s="232">
        <f>ROUND(I224*H224,2)</f>
        <v>0</v>
      </c>
      <c r="BL224" s="17" t="s">
        <v>226</v>
      </c>
      <c r="BM224" s="231" t="s">
        <v>294</v>
      </c>
    </row>
    <row r="225" spans="1:63" s="12" customFormat="1" ht="22.8" customHeight="1">
      <c r="A225" s="12"/>
      <c r="B225" s="203"/>
      <c r="C225" s="204"/>
      <c r="D225" s="205" t="s">
        <v>74</v>
      </c>
      <c r="E225" s="217" t="s">
        <v>295</v>
      </c>
      <c r="F225" s="217" t="s">
        <v>296</v>
      </c>
      <c r="G225" s="204"/>
      <c r="H225" s="204"/>
      <c r="I225" s="207"/>
      <c r="J225" s="218">
        <f>BK225</f>
        <v>0</v>
      </c>
      <c r="K225" s="204"/>
      <c r="L225" s="209"/>
      <c r="M225" s="210"/>
      <c r="N225" s="211"/>
      <c r="O225" s="211"/>
      <c r="P225" s="212">
        <f>SUM(P226:P227)</f>
        <v>0</v>
      </c>
      <c r="Q225" s="211"/>
      <c r="R225" s="212">
        <f>SUM(R226:R227)</f>
        <v>0</v>
      </c>
      <c r="S225" s="211"/>
      <c r="T225" s="213">
        <f>SUM(T226:T227)</f>
        <v>0.04204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14" t="s">
        <v>85</v>
      </c>
      <c r="AT225" s="215" t="s">
        <v>74</v>
      </c>
      <c r="AU225" s="215" t="s">
        <v>83</v>
      </c>
      <c r="AY225" s="214" t="s">
        <v>137</v>
      </c>
      <c r="BK225" s="216">
        <f>SUM(BK226:BK227)</f>
        <v>0</v>
      </c>
    </row>
    <row r="226" spans="1:65" s="2" customFormat="1" ht="16.5" customHeight="1">
      <c r="A226" s="38"/>
      <c r="B226" s="39"/>
      <c r="C226" s="219" t="s">
        <v>297</v>
      </c>
      <c r="D226" s="219" t="s">
        <v>140</v>
      </c>
      <c r="E226" s="220" t="s">
        <v>298</v>
      </c>
      <c r="F226" s="221" t="s">
        <v>299</v>
      </c>
      <c r="G226" s="222" t="s">
        <v>300</v>
      </c>
      <c r="H226" s="223">
        <v>2</v>
      </c>
      <c r="I226" s="224"/>
      <c r="J226" s="225">
        <f>ROUND(I226*H226,2)</f>
        <v>0</v>
      </c>
      <c r="K226" s="226"/>
      <c r="L226" s="44"/>
      <c r="M226" s="227" t="s">
        <v>1</v>
      </c>
      <c r="N226" s="228" t="s">
        <v>40</v>
      </c>
      <c r="O226" s="91"/>
      <c r="P226" s="229">
        <f>O226*H226</f>
        <v>0</v>
      </c>
      <c r="Q226" s="229">
        <v>0</v>
      </c>
      <c r="R226" s="229">
        <f>Q226*H226</f>
        <v>0</v>
      </c>
      <c r="S226" s="229">
        <v>0.01946</v>
      </c>
      <c r="T226" s="230">
        <f>S226*H226</f>
        <v>0.03892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31" t="s">
        <v>226</v>
      </c>
      <c r="AT226" s="231" t="s">
        <v>140</v>
      </c>
      <c r="AU226" s="231" t="s">
        <v>85</v>
      </c>
      <c r="AY226" s="17" t="s">
        <v>137</v>
      </c>
      <c r="BE226" s="232">
        <f>IF(N226="základní",J226,0)</f>
        <v>0</v>
      </c>
      <c r="BF226" s="232">
        <f>IF(N226="snížená",J226,0)</f>
        <v>0</v>
      </c>
      <c r="BG226" s="232">
        <f>IF(N226="zákl. přenesená",J226,0)</f>
        <v>0</v>
      </c>
      <c r="BH226" s="232">
        <f>IF(N226="sníž. přenesená",J226,0)</f>
        <v>0</v>
      </c>
      <c r="BI226" s="232">
        <f>IF(N226="nulová",J226,0)</f>
        <v>0</v>
      </c>
      <c r="BJ226" s="17" t="s">
        <v>83</v>
      </c>
      <c r="BK226" s="232">
        <f>ROUND(I226*H226,2)</f>
        <v>0</v>
      </c>
      <c r="BL226" s="17" t="s">
        <v>226</v>
      </c>
      <c r="BM226" s="231" t="s">
        <v>301</v>
      </c>
    </row>
    <row r="227" spans="1:65" s="2" customFormat="1" ht="16.5" customHeight="1">
      <c r="A227" s="38"/>
      <c r="B227" s="39"/>
      <c r="C227" s="219" t="s">
        <v>302</v>
      </c>
      <c r="D227" s="219" t="s">
        <v>140</v>
      </c>
      <c r="E227" s="220" t="s">
        <v>303</v>
      </c>
      <c r="F227" s="221" t="s">
        <v>304</v>
      </c>
      <c r="G227" s="222" t="s">
        <v>300</v>
      </c>
      <c r="H227" s="223">
        <v>2</v>
      </c>
      <c r="I227" s="224"/>
      <c r="J227" s="225">
        <f>ROUND(I227*H227,2)</f>
        <v>0</v>
      </c>
      <c r="K227" s="226"/>
      <c r="L227" s="44"/>
      <c r="M227" s="227" t="s">
        <v>1</v>
      </c>
      <c r="N227" s="228" t="s">
        <v>40</v>
      </c>
      <c r="O227" s="91"/>
      <c r="P227" s="229">
        <f>O227*H227</f>
        <v>0</v>
      </c>
      <c r="Q227" s="229">
        <v>0</v>
      </c>
      <c r="R227" s="229">
        <f>Q227*H227</f>
        <v>0</v>
      </c>
      <c r="S227" s="229">
        <v>0.00156</v>
      </c>
      <c r="T227" s="230">
        <f>S227*H227</f>
        <v>0.00312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31" t="s">
        <v>226</v>
      </c>
      <c r="AT227" s="231" t="s">
        <v>140</v>
      </c>
      <c r="AU227" s="231" t="s">
        <v>85</v>
      </c>
      <c r="AY227" s="17" t="s">
        <v>137</v>
      </c>
      <c r="BE227" s="232">
        <f>IF(N227="základní",J227,0)</f>
        <v>0</v>
      </c>
      <c r="BF227" s="232">
        <f>IF(N227="snížená",J227,0)</f>
        <v>0</v>
      </c>
      <c r="BG227" s="232">
        <f>IF(N227="zákl. přenesená",J227,0)</f>
        <v>0</v>
      </c>
      <c r="BH227" s="232">
        <f>IF(N227="sníž. přenesená",J227,0)</f>
        <v>0</v>
      </c>
      <c r="BI227" s="232">
        <f>IF(N227="nulová",J227,0)</f>
        <v>0</v>
      </c>
      <c r="BJ227" s="17" t="s">
        <v>83</v>
      </c>
      <c r="BK227" s="232">
        <f>ROUND(I227*H227,2)</f>
        <v>0</v>
      </c>
      <c r="BL227" s="17" t="s">
        <v>226</v>
      </c>
      <c r="BM227" s="231" t="s">
        <v>305</v>
      </c>
    </row>
    <row r="228" spans="1:63" s="12" customFormat="1" ht="22.8" customHeight="1">
      <c r="A228" s="12"/>
      <c r="B228" s="203"/>
      <c r="C228" s="204"/>
      <c r="D228" s="205" t="s">
        <v>74</v>
      </c>
      <c r="E228" s="217" t="s">
        <v>306</v>
      </c>
      <c r="F228" s="217" t="s">
        <v>307</v>
      </c>
      <c r="G228" s="204"/>
      <c r="H228" s="204"/>
      <c r="I228" s="207"/>
      <c r="J228" s="218">
        <f>BK228</f>
        <v>0</v>
      </c>
      <c r="K228" s="204"/>
      <c r="L228" s="209"/>
      <c r="M228" s="210"/>
      <c r="N228" s="211"/>
      <c r="O228" s="211"/>
      <c r="P228" s="212">
        <f>SUM(P229:P238)</f>
        <v>0</v>
      </c>
      <c r="Q228" s="211"/>
      <c r="R228" s="212">
        <f>SUM(R229:R238)</f>
        <v>0.2016266</v>
      </c>
      <c r="S228" s="211"/>
      <c r="T228" s="213">
        <f>SUM(T229:T238)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14" t="s">
        <v>85</v>
      </c>
      <c r="AT228" s="215" t="s">
        <v>74</v>
      </c>
      <c r="AU228" s="215" t="s">
        <v>83</v>
      </c>
      <c r="AY228" s="214" t="s">
        <v>137</v>
      </c>
      <c r="BK228" s="216">
        <f>SUM(BK229:BK238)</f>
        <v>0</v>
      </c>
    </row>
    <row r="229" spans="1:65" s="2" customFormat="1" ht="33" customHeight="1">
      <c r="A229" s="38"/>
      <c r="B229" s="39"/>
      <c r="C229" s="219" t="s">
        <v>308</v>
      </c>
      <c r="D229" s="219" t="s">
        <v>140</v>
      </c>
      <c r="E229" s="220" t="s">
        <v>309</v>
      </c>
      <c r="F229" s="221" t="s">
        <v>310</v>
      </c>
      <c r="G229" s="222" t="s">
        <v>143</v>
      </c>
      <c r="H229" s="223">
        <v>8.85</v>
      </c>
      <c r="I229" s="224"/>
      <c r="J229" s="225">
        <f>ROUND(I229*H229,2)</f>
        <v>0</v>
      </c>
      <c r="K229" s="226"/>
      <c r="L229" s="44"/>
      <c r="M229" s="227" t="s">
        <v>1</v>
      </c>
      <c r="N229" s="228" t="s">
        <v>40</v>
      </c>
      <c r="O229" s="91"/>
      <c r="P229" s="229">
        <f>O229*H229</f>
        <v>0</v>
      </c>
      <c r="Q229" s="229">
        <v>0.01355</v>
      </c>
      <c r="R229" s="229">
        <f>Q229*H229</f>
        <v>0.1199175</v>
      </c>
      <c r="S229" s="229">
        <v>0</v>
      </c>
      <c r="T229" s="230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31" t="s">
        <v>226</v>
      </c>
      <c r="AT229" s="231" t="s">
        <v>140</v>
      </c>
      <c r="AU229" s="231" t="s">
        <v>85</v>
      </c>
      <c r="AY229" s="17" t="s">
        <v>137</v>
      </c>
      <c r="BE229" s="232">
        <f>IF(N229="základní",J229,0)</f>
        <v>0</v>
      </c>
      <c r="BF229" s="232">
        <f>IF(N229="snížená",J229,0)</f>
        <v>0</v>
      </c>
      <c r="BG229" s="232">
        <f>IF(N229="zákl. přenesená",J229,0)</f>
        <v>0</v>
      </c>
      <c r="BH229" s="232">
        <f>IF(N229="sníž. přenesená",J229,0)</f>
        <v>0</v>
      </c>
      <c r="BI229" s="232">
        <f>IF(N229="nulová",J229,0)</f>
        <v>0</v>
      </c>
      <c r="BJ229" s="17" t="s">
        <v>83</v>
      </c>
      <c r="BK229" s="232">
        <f>ROUND(I229*H229,2)</f>
        <v>0</v>
      </c>
      <c r="BL229" s="17" t="s">
        <v>226</v>
      </c>
      <c r="BM229" s="231" t="s">
        <v>311</v>
      </c>
    </row>
    <row r="230" spans="1:51" s="13" customFormat="1" ht="12">
      <c r="A230" s="13"/>
      <c r="B230" s="233"/>
      <c r="C230" s="234"/>
      <c r="D230" s="235" t="s">
        <v>146</v>
      </c>
      <c r="E230" s="236" t="s">
        <v>1</v>
      </c>
      <c r="F230" s="237" t="s">
        <v>312</v>
      </c>
      <c r="G230" s="234"/>
      <c r="H230" s="238">
        <v>8.85</v>
      </c>
      <c r="I230" s="239"/>
      <c r="J230" s="234"/>
      <c r="K230" s="234"/>
      <c r="L230" s="240"/>
      <c r="M230" s="241"/>
      <c r="N230" s="242"/>
      <c r="O230" s="242"/>
      <c r="P230" s="242"/>
      <c r="Q230" s="242"/>
      <c r="R230" s="242"/>
      <c r="S230" s="242"/>
      <c r="T230" s="24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4" t="s">
        <v>146</v>
      </c>
      <c r="AU230" s="244" t="s">
        <v>85</v>
      </c>
      <c r="AV230" s="13" t="s">
        <v>85</v>
      </c>
      <c r="AW230" s="13" t="s">
        <v>31</v>
      </c>
      <c r="AX230" s="13" t="s">
        <v>83</v>
      </c>
      <c r="AY230" s="244" t="s">
        <v>137</v>
      </c>
    </row>
    <row r="231" spans="1:65" s="2" customFormat="1" ht="21.75" customHeight="1">
      <c r="A231" s="38"/>
      <c r="B231" s="39"/>
      <c r="C231" s="219" t="s">
        <v>313</v>
      </c>
      <c r="D231" s="219" t="s">
        <v>140</v>
      </c>
      <c r="E231" s="220" t="s">
        <v>314</v>
      </c>
      <c r="F231" s="221" t="s">
        <v>315</v>
      </c>
      <c r="G231" s="222" t="s">
        <v>143</v>
      </c>
      <c r="H231" s="223">
        <v>6.49</v>
      </c>
      <c r="I231" s="224"/>
      <c r="J231" s="225">
        <f>ROUND(I231*H231,2)</f>
        <v>0</v>
      </c>
      <c r="K231" s="226"/>
      <c r="L231" s="44"/>
      <c r="M231" s="227" t="s">
        <v>1</v>
      </c>
      <c r="N231" s="228" t="s">
        <v>40</v>
      </c>
      <c r="O231" s="91"/>
      <c r="P231" s="229">
        <f>O231*H231</f>
        <v>0</v>
      </c>
      <c r="Q231" s="229">
        <v>0.01259</v>
      </c>
      <c r="R231" s="229">
        <f>Q231*H231</f>
        <v>0.0817091</v>
      </c>
      <c r="S231" s="229">
        <v>0</v>
      </c>
      <c r="T231" s="230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31" t="s">
        <v>226</v>
      </c>
      <c r="AT231" s="231" t="s">
        <v>140</v>
      </c>
      <c r="AU231" s="231" t="s">
        <v>85</v>
      </c>
      <c r="AY231" s="17" t="s">
        <v>137</v>
      </c>
      <c r="BE231" s="232">
        <f>IF(N231="základní",J231,0)</f>
        <v>0</v>
      </c>
      <c r="BF231" s="232">
        <f>IF(N231="snížená",J231,0)</f>
        <v>0</v>
      </c>
      <c r="BG231" s="232">
        <f>IF(N231="zákl. přenesená",J231,0)</f>
        <v>0</v>
      </c>
      <c r="BH231" s="232">
        <f>IF(N231="sníž. přenesená",J231,0)</f>
        <v>0</v>
      </c>
      <c r="BI231" s="232">
        <f>IF(N231="nulová",J231,0)</f>
        <v>0</v>
      </c>
      <c r="BJ231" s="17" t="s">
        <v>83</v>
      </c>
      <c r="BK231" s="232">
        <f>ROUND(I231*H231,2)</f>
        <v>0</v>
      </c>
      <c r="BL231" s="17" t="s">
        <v>226</v>
      </c>
      <c r="BM231" s="231" t="s">
        <v>316</v>
      </c>
    </row>
    <row r="232" spans="1:51" s="13" customFormat="1" ht="12">
      <c r="A232" s="13"/>
      <c r="B232" s="233"/>
      <c r="C232" s="234"/>
      <c r="D232" s="235" t="s">
        <v>146</v>
      </c>
      <c r="E232" s="236" t="s">
        <v>1</v>
      </c>
      <c r="F232" s="237" t="s">
        <v>317</v>
      </c>
      <c r="G232" s="234"/>
      <c r="H232" s="238">
        <v>6.49</v>
      </c>
      <c r="I232" s="239"/>
      <c r="J232" s="234"/>
      <c r="K232" s="234"/>
      <c r="L232" s="240"/>
      <c r="M232" s="241"/>
      <c r="N232" s="242"/>
      <c r="O232" s="242"/>
      <c r="P232" s="242"/>
      <c r="Q232" s="242"/>
      <c r="R232" s="242"/>
      <c r="S232" s="242"/>
      <c r="T232" s="24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4" t="s">
        <v>146</v>
      </c>
      <c r="AU232" s="244" t="s">
        <v>85</v>
      </c>
      <c r="AV232" s="13" t="s">
        <v>85</v>
      </c>
      <c r="AW232" s="13" t="s">
        <v>31</v>
      </c>
      <c r="AX232" s="13" t="s">
        <v>83</v>
      </c>
      <c r="AY232" s="244" t="s">
        <v>137</v>
      </c>
    </row>
    <row r="233" spans="1:65" s="2" customFormat="1" ht="21.75" customHeight="1">
      <c r="A233" s="38"/>
      <c r="B233" s="39"/>
      <c r="C233" s="219" t="s">
        <v>318</v>
      </c>
      <c r="D233" s="219" t="s">
        <v>140</v>
      </c>
      <c r="E233" s="220" t="s">
        <v>319</v>
      </c>
      <c r="F233" s="221" t="s">
        <v>320</v>
      </c>
      <c r="G233" s="222" t="s">
        <v>293</v>
      </c>
      <c r="H233" s="270"/>
      <c r="I233" s="224"/>
      <c r="J233" s="225">
        <f>ROUND(I233*H233,2)</f>
        <v>0</v>
      </c>
      <c r="K233" s="226"/>
      <c r="L233" s="44"/>
      <c r="M233" s="227" t="s">
        <v>1</v>
      </c>
      <c r="N233" s="228" t="s">
        <v>40</v>
      </c>
      <c r="O233" s="91"/>
      <c r="P233" s="229">
        <f>O233*H233</f>
        <v>0</v>
      </c>
      <c r="Q233" s="229">
        <v>0</v>
      </c>
      <c r="R233" s="229">
        <f>Q233*H233</f>
        <v>0</v>
      </c>
      <c r="S233" s="229">
        <v>0</v>
      </c>
      <c r="T233" s="230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31" t="s">
        <v>226</v>
      </c>
      <c r="AT233" s="231" t="s">
        <v>140</v>
      </c>
      <c r="AU233" s="231" t="s">
        <v>85</v>
      </c>
      <c r="AY233" s="17" t="s">
        <v>137</v>
      </c>
      <c r="BE233" s="232">
        <f>IF(N233="základní",J233,0)</f>
        <v>0</v>
      </c>
      <c r="BF233" s="232">
        <f>IF(N233="snížená",J233,0)</f>
        <v>0</v>
      </c>
      <c r="BG233" s="232">
        <f>IF(N233="zákl. přenesená",J233,0)</f>
        <v>0</v>
      </c>
      <c r="BH233" s="232">
        <f>IF(N233="sníž. přenesená",J233,0)</f>
        <v>0</v>
      </c>
      <c r="BI233" s="232">
        <f>IF(N233="nulová",J233,0)</f>
        <v>0</v>
      </c>
      <c r="BJ233" s="17" t="s">
        <v>83</v>
      </c>
      <c r="BK233" s="232">
        <f>ROUND(I233*H233,2)</f>
        <v>0</v>
      </c>
      <c r="BL233" s="17" t="s">
        <v>226</v>
      </c>
      <c r="BM233" s="231" t="s">
        <v>321</v>
      </c>
    </row>
    <row r="234" spans="1:65" s="2" customFormat="1" ht="21.75" customHeight="1">
      <c r="A234" s="38"/>
      <c r="B234" s="39"/>
      <c r="C234" s="219" t="s">
        <v>322</v>
      </c>
      <c r="D234" s="219" t="s">
        <v>140</v>
      </c>
      <c r="E234" s="220" t="s">
        <v>323</v>
      </c>
      <c r="F234" s="221" t="s">
        <v>324</v>
      </c>
      <c r="G234" s="222" t="s">
        <v>143</v>
      </c>
      <c r="H234" s="223">
        <v>43.398</v>
      </c>
      <c r="I234" s="224"/>
      <c r="J234" s="225">
        <f>ROUND(I234*H234,2)</f>
        <v>0</v>
      </c>
      <c r="K234" s="226"/>
      <c r="L234" s="44"/>
      <c r="M234" s="227" t="s">
        <v>1</v>
      </c>
      <c r="N234" s="228" t="s">
        <v>40</v>
      </c>
      <c r="O234" s="91"/>
      <c r="P234" s="229">
        <f>O234*H234</f>
        <v>0</v>
      </c>
      <c r="Q234" s="229">
        <v>0</v>
      </c>
      <c r="R234" s="229">
        <f>Q234*H234</f>
        <v>0</v>
      </c>
      <c r="S234" s="229">
        <v>0</v>
      </c>
      <c r="T234" s="230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31" t="s">
        <v>226</v>
      </c>
      <c r="AT234" s="231" t="s">
        <v>140</v>
      </c>
      <c r="AU234" s="231" t="s">
        <v>85</v>
      </c>
      <c r="AY234" s="17" t="s">
        <v>137</v>
      </c>
      <c r="BE234" s="232">
        <f>IF(N234="základní",J234,0)</f>
        <v>0</v>
      </c>
      <c r="BF234" s="232">
        <f>IF(N234="snížená",J234,0)</f>
        <v>0</v>
      </c>
      <c r="BG234" s="232">
        <f>IF(N234="zákl. přenesená",J234,0)</f>
        <v>0</v>
      </c>
      <c r="BH234" s="232">
        <f>IF(N234="sníž. přenesená",J234,0)</f>
        <v>0</v>
      </c>
      <c r="BI234" s="232">
        <f>IF(N234="nulová",J234,0)</f>
        <v>0</v>
      </c>
      <c r="BJ234" s="17" t="s">
        <v>83</v>
      </c>
      <c r="BK234" s="232">
        <f>ROUND(I234*H234,2)</f>
        <v>0</v>
      </c>
      <c r="BL234" s="17" t="s">
        <v>226</v>
      </c>
      <c r="BM234" s="231" t="s">
        <v>325</v>
      </c>
    </row>
    <row r="235" spans="1:47" s="2" customFormat="1" ht="12">
      <c r="A235" s="38"/>
      <c r="B235" s="39"/>
      <c r="C235" s="40"/>
      <c r="D235" s="235" t="s">
        <v>287</v>
      </c>
      <c r="E235" s="40"/>
      <c r="F235" s="266" t="s">
        <v>326</v>
      </c>
      <c r="G235" s="40"/>
      <c r="H235" s="40"/>
      <c r="I235" s="267"/>
      <c r="J235" s="40"/>
      <c r="K235" s="40"/>
      <c r="L235" s="44"/>
      <c r="M235" s="268"/>
      <c r="N235" s="269"/>
      <c r="O235" s="91"/>
      <c r="P235" s="91"/>
      <c r="Q235" s="91"/>
      <c r="R235" s="91"/>
      <c r="S235" s="91"/>
      <c r="T235" s="92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7" t="s">
        <v>287</v>
      </c>
      <c r="AU235" s="17" t="s">
        <v>85</v>
      </c>
    </row>
    <row r="236" spans="1:51" s="13" customFormat="1" ht="12">
      <c r="A236" s="13"/>
      <c r="B236" s="233"/>
      <c r="C236" s="234"/>
      <c r="D236" s="235" t="s">
        <v>146</v>
      </c>
      <c r="E236" s="236" t="s">
        <v>1</v>
      </c>
      <c r="F236" s="237" t="s">
        <v>208</v>
      </c>
      <c r="G236" s="234"/>
      <c r="H236" s="238">
        <v>30.798</v>
      </c>
      <c r="I236" s="239"/>
      <c r="J236" s="234"/>
      <c r="K236" s="234"/>
      <c r="L236" s="240"/>
      <c r="M236" s="241"/>
      <c r="N236" s="242"/>
      <c r="O236" s="242"/>
      <c r="P236" s="242"/>
      <c r="Q236" s="242"/>
      <c r="R236" s="242"/>
      <c r="S236" s="242"/>
      <c r="T236" s="24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4" t="s">
        <v>146</v>
      </c>
      <c r="AU236" s="244" t="s">
        <v>85</v>
      </c>
      <c r="AV236" s="13" t="s">
        <v>85</v>
      </c>
      <c r="AW236" s="13" t="s">
        <v>31</v>
      </c>
      <c r="AX236" s="13" t="s">
        <v>75</v>
      </c>
      <c r="AY236" s="244" t="s">
        <v>137</v>
      </c>
    </row>
    <row r="237" spans="1:51" s="13" customFormat="1" ht="12">
      <c r="A237" s="13"/>
      <c r="B237" s="233"/>
      <c r="C237" s="234"/>
      <c r="D237" s="235" t="s">
        <v>146</v>
      </c>
      <c r="E237" s="236" t="s">
        <v>1</v>
      </c>
      <c r="F237" s="237" t="s">
        <v>209</v>
      </c>
      <c r="G237" s="234"/>
      <c r="H237" s="238">
        <v>12.6</v>
      </c>
      <c r="I237" s="239"/>
      <c r="J237" s="234"/>
      <c r="K237" s="234"/>
      <c r="L237" s="240"/>
      <c r="M237" s="241"/>
      <c r="N237" s="242"/>
      <c r="O237" s="242"/>
      <c r="P237" s="242"/>
      <c r="Q237" s="242"/>
      <c r="R237" s="242"/>
      <c r="S237" s="242"/>
      <c r="T237" s="24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4" t="s">
        <v>146</v>
      </c>
      <c r="AU237" s="244" t="s">
        <v>85</v>
      </c>
      <c r="AV237" s="13" t="s">
        <v>85</v>
      </c>
      <c r="AW237" s="13" t="s">
        <v>31</v>
      </c>
      <c r="AX237" s="13" t="s">
        <v>75</v>
      </c>
      <c r="AY237" s="244" t="s">
        <v>137</v>
      </c>
    </row>
    <row r="238" spans="1:51" s="14" customFormat="1" ht="12">
      <c r="A238" s="14"/>
      <c r="B238" s="245"/>
      <c r="C238" s="246"/>
      <c r="D238" s="235" t="s">
        <v>146</v>
      </c>
      <c r="E238" s="247" t="s">
        <v>1</v>
      </c>
      <c r="F238" s="248" t="s">
        <v>149</v>
      </c>
      <c r="G238" s="246"/>
      <c r="H238" s="249">
        <v>43.397999999999996</v>
      </c>
      <c r="I238" s="250"/>
      <c r="J238" s="246"/>
      <c r="K238" s="246"/>
      <c r="L238" s="251"/>
      <c r="M238" s="252"/>
      <c r="N238" s="253"/>
      <c r="O238" s="253"/>
      <c r="P238" s="253"/>
      <c r="Q238" s="253"/>
      <c r="R238" s="253"/>
      <c r="S238" s="253"/>
      <c r="T238" s="25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5" t="s">
        <v>146</v>
      </c>
      <c r="AU238" s="255" t="s">
        <v>85</v>
      </c>
      <c r="AV238" s="14" t="s">
        <v>144</v>
      </c>
      <c r="AW238" s="14" t="s">
        <v>31</v>
      </c>
      <c r="AX238" s="14" t="s">
        <v>83</v>
      </c>
      <c r="AY238" s="255" t="s">
        <v>137</v>
      </c>
    </row>
    <row r="239" spans="1:63" s="12" customFormat="1" ht="22.8" customHeight="1">
      <c r="A239" s="12"/>
      <c r="B239" s="203"/>
      <c r="C239" s="204"/>
      <c r="D239" s="205" t="s">
        <v>74</v>
      </c>
      <c r="E239" s="217" t="s">
        <v>327</v>
      </c>
      <c r="F239" s="217" t="s">
        <v>328</v>
      </c>
      <c r="G239" s="204"/>
      <c r="H239" s="204"/>
      <c r="I239" s="207"/>
      <c r="J239" s="218">
        <f>BK239</f>
        <v>0</v>
      </c>
      <c r="K239" s="204"/>
      <c r="L239" s="209"/>
      <c r="M239" s="210"/>
      <c r="N239" s="211"/>
      <c r="O239" s="211"/>
      <c r="P239" s="212">
        <f>SUM(P240:P244)</f>
        <v>0</v>
      </c>
      <c r="Q239" s="211"/>
      <c r="R239" s="212">
        <f>SUM(R240:R244)</f>
        <v>0</v>
      </c>
      <c r="S239" s="211"/>
      <c r="T239" s="213">
        <f>SUM(T240:T244)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14" t="s">
        <v>85</v>
      </c>
      <c r="AT239" s="215" t="s">
        <v>74</v>
      </c>
      <c r="AU239" s="215" t="s">
        <v>83</v>
      </c>
      <c r="AY239" s="214" t="s">
        <v>137</v>
      </c>
      <c r="BK239" s="216">
        <f>SUM(BK240:BK244)</f>
        <v>0</v>
      </c>
    </row>
    <row r="240" spans="1:65" s="2" customFormat="1" ht="21.75" customHeight="1">
      <c r="A240" s="38"/>
      <c r="B240" s="39"/>
      <c r="C240" s="219" t="s">
        <v>329</v>
      </c>
      <c r="D240" s="219" t="s">
        <v>140</v>
      </c>
      <c r="E240" s="220" t="s">
        <v>330</v>
      </c>
      <c r="F240" s="221" t="s">
        <v>331</v>
      </c>
      <c r="G240" s="222" t="s">
        <v>293</v>
      </c>
      <c r="H240" s="270"/>
      <c r="I240" s="224"/>
      <c r="J240" s="225">
        <f>ROUND(I240*H240,2)</f>
        <v>0</v>
      </c>
      <c r="K240" s="226"/>
      <c r="L240" s="44"/>
      <c r="M240" s="227" t="s">
        <v>1</v>
      </c>
      <c r="N240" s="228" t="s">
        <v>40</v>
      </c>
      <c r="O240" s="91"/>
      <c r="P240" s="229">
        <f>O240*H240</f>
        <v>0</v>
      </c>
      <c r="Q240" s="229">
        <v>0</v>
      </c>
      <c r="R240" s="229">
        <f>Q240*H240</f>
        <v>0</v>
      </c>
      <c r="S240" s="229">
        <v>0</v>
      </c>
      <c r="T240" s="230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31" t="s">
        <v>226</v>
      </c>
      <c r="AT240" s="231" t="s">
        <v>140</v>
      </c>
      <c r="AU240" s="231" t="s">
        <v>85</v>
      </c>
      <c r="AY240" s="17" t="s">
        <v>137</v>
      </c>
      <c r="BE240" s="232">
        <f>IF(N240="základní",J240,0)</f>
        <v>0</v>
      </c>
      <c r="BF240" s="232">
        <f>IF(N240="snížená",J240,0)</f>
        <v>0</v>
      </c>
      <c r="BG240" s="232">
        <f>IF(N240="zákl. přenesená",J240,0)</f>
        <v>0</v>
      </c>
      <c r="BH240" s="232">
        <f>IF(N240="sníž. přenesená",J240,0)</f>
        <v>0</v>
      </c>
      <c r="BI240" s="232">
        <f>IF(N240="nulová",J240,0)</f>
        <v>0</v>
      </c>
      <c r="BJ240" s="17" t="s">
        <v>83</v>
      </c>
      <c r="BK240" s="232">
        <f>ROUND(I240*H240,2)</f>
        <v>0</v>
      </c>
      <c r="BL240" s="17" t="s">
        <v>226</v>
      </c>
      <c r="BM240" s="231" t="s">
        <v>332</v>
      </c>
    </row>
    <row r="241" spans="1:65" s="2" customFormat="1" ht="33" customHeight="1">
      <c r="A241" s="38"/>
      <c r="B241" s="39"/>
      <c r="C241" s="219" t="s">
        <v>333</v>
      </c>
      <c r="D241" s="219" t="s">
        <v>140</v>
      </c>
      <c r="E241" s="220" t="s">
        <v>334</v>
      </c>
      <c r="F241" s="221" t="s">
        <v>335</v>
      </c>
      <c r="G241" s="222" t="s">
        <v>162</v>
      </c>
      <c r="H241" s="223">
        <v>4</v>
      </c>
      <c r="I241" s="224"/>
      <c r="J241" s="225">
        <f>ROUND(I241*H241,2)</f>
        <v>0</v>
      </c>
      <c r="K241" s="226"/>
      <c r="L241" s="44"/>
      <c r="M241" s="227" t="s">
        <v>1</v>
      </c>
      <c r="N241" s="228" t="s">
        <v>40</v>
      </c>
      <c r="O241" s="91"/>
      <c r="P241" s="229">
        <f>O241*H241</f>
        <v>0</v>
      </c>
      <c r="Q241" s="229">
        <v>0</v>
      </c>
      <c r="R241" s="229">
        <f>Q241*H241</f>
        <v>0</v>
      </c>
      <c r="S241" s="229">
        <v>0</v>
      </c>
      <c r="T241" s="230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31" t="s">
        <v>226</v>
      </c>
      <c r="AT241" s="231" t="s">
        <v>140</v>
      </c>
      <c r="AU241" s="231" t="s">
        <v>85</v>
      </c>
      <c r="AY241" s="17" t="s">
        <v>137</v>
      </c>
      <c r="BE241" s="232">
        <f>IF(N241="základní",J241,0)</f>
        <v>0</v>
      </c>
      <c r="BF241" s="232">
        <f>IF(N241="snížená",J241,0)</f>
        <v>0</v>
      </c>
      <c r="BG241" s="232">
        <f>IF(N241="zákl. přenesená",J241,0)</f>
        <v>0</v>
      </c>
      <c r="BH241" s="232">
        <f>IF(N241="sníž. přenesená",J241,0)</f>
        <v>0</v>
      </c>
      <c r="BI241" s="232">
        <f>IF(N241="nulová",J241,0)</f>
        <v>0</v>
      </c>
      <c r="BJ241" s="17" t="s">
        <v>83</v>
      </c>
      <c r="BK241" s="232">
        <f>ROUND(I241*H241,2)</f>
        <v>0</v>
      </c>
      <c r="BL241" s="17" t="s">
        <v>226</v>
      </c>
      <c r="BM241" s="231" t="s">
        <v>336</v>
      </c>
    </row>
    <row r="242" spans="1:47" s="2" customFormat="1" ht="12">
      <c r="A242" s="38"/>
      <c r="B242" s="39"/>
      <c r="C242" s="40"/>
      <c r="D242" s="235" t="s">
        <v>287</v>
      </c>
      <c r="E242" s="40"/>
      <c r="F242" s="266" t="s">
        <v>337</v>
      </c>
      <c r="G242" s="40"/>
      <c r="H242" s="40"/>
      <c r="I242" s="267"/>
      <c r="J242" s="40"/>
      <c r="K242" s="40"/>
      <c r="L242" s="44"/>
      <c r="M242" s="268"/>
      <c r="N242" s="269"/>
      <c r="O242" s="91"/>
      <c r="P242" s="91"/>
      <c r="Q242" s="91"/>
      <c r="R242" s="91"/>
      <c r="S242" s="91"/>
      <c r="T242" s="92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T242" s="17" t="s">
        <v>287</v>
      </c>
      <c r="AU242" s="17" t="s">
        <v>85</v>
      </c>
    </row>
    <row r="243" spans="1:65" s="2" customFormat="1" ht="33" customHeight="1">
      <c r="A243" s="38"/>
      <c r="B243" s="39"/>
      <c r="C243" s="219" t="s">
        <v>338</v>
      </c>
      <c r="D243" s="219" t="s">
        <v>140</v>
      </c>
      <c r="E243" s="220" t="s">
        <v>339</v>
      </c>
      <c r="F243" s="221" t="s">
        <v>340</v>
      </c>
      <c r="G243" s="222" t="s">
        <v>162</v>
      </c>
      <c r="H243" s="223">
        <v>1</v>
      </c>
      <c r="I243" s="224"/>
      <c r="J243" s="225">
        <f>ROUND(I243*H243,2)</f>
        <v>0</v>
      </c>
      <c r="K243" s="226"/>
      <c r="L243" s="44"/>
      <c r="M243" s="227" t="s">
        <v>1</v>
      </c>
      <c r="N243" s="228" t="s">
        <v>40</v>
      </c>
      <c r="O243" s="91"/>
      <c r="P243" s="229">
        <f>O243*H243</f>
        <v>0</v>
      </c>
      <c r="Q243" s="229">
        <v>0</v>
      </c>
      <c r="R243" s="229">
        <f>Q243*H243</f>
        <v>0</v>
      </c>
      <c r="S243" s="229">
        <v>0</v>
      </c>
      <c r="T243" s="230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31" t="s">
        <v>226</v>
      </c>
      <c r="AT243" s="231" t="s">
        <v>140</v>
      </c>
      <c r="AU243" s="231" t="s">
        <v>85</v>
      </c>
      <c r="AY243" s="17" t="s">
        <v>137</v>
      </c>
      <c r="BE243" s="232">
        <f>IF(N243="základní",J243,0)</f>
        <v>0</v>
      </c>
      <c r="BF243" s="232">
        <f>IF(N243="snížená",J243,0)</f>
        <v>0</v>
      </c>
      <c r="BG243" s="232">
        <f>IF(N243="zákl. přenesená",J243,0)</f>
        <v>0</v>
      </c>
      <c r="BH243" s="232">
        <f>IF(N243="sníž. přenesená",J243,0)</f>
        <v>0</v>
      </c>
      <c r="BI243" s="232">
        <f>IF(N243="nulová",J243,0)</f>
        <v>0</v>
      </c>
      <c r="BJ243" s="17" t="s">
        <v>83</v>
      </c>
      <c r="BK243" s="232">
        <f>ROUND(I243*H243,2)</f>
        <v>0</v>
      </c>
      <c r="BL243" s="17" t="s">
        <v>226</v>
      </c>
      <c r="BM243" s="231" t="s">
        <v>341</v>
      </c>
    </row>
    <row r="244" spans="1:47" s="2" customFormat="1" ht="12">
      <c r="A244" s="38"/>
      <c r="B244" s="39"/>
      <c r="C244" s="40"/>
      <c r="D244" s="235" t="s">
        <v>287</v>
      </c>
      <c r="E244" s="40"/>
      <c r="F244" s="266" t="s">
        <v>337</v>
      </c>
      <c r="G244" s="40"/>
      <c r="H244" s="40"/>
      <c r="I244" s="267"/>
      <c r="J244" s="40"/>
      <c r="K244" s="40"/>
      <c r="L244" s="44"/>
      <c r="M244" s="268"/>
      <c r="N244" s="269"/>
      <c r="O244" s="91"/>
      <c r="P244" s="91"/>
      <c r="Q244" s="91"/>
      <c r="R244" s="91"/>
      <c r="S244" s="91"/>
      <c r="T244" s="92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T244" s="17" t="s">
        <v>287</v>
      </c>
      <c r="AU244" s="17" t="s">
        <v>85</v>
      </c>
    </row>
    <row r="245" spans="1:63" s="12" customFormat="1" ht="22.8" customHeight="1">
      <c r="A245" s="12"/>
      <c r="B245" s="203"/>
      <c r="C245" s="204"/>
      <c r="D245" s="205" t="s">
        <v>74</v>
      </c>
      <c r="E245" s="217" t="s">
        <v>342</v>
      </c>
      <c r="F245" s="217" t="s">
        <v>343</v>
      </c>
      <c r="G245" s="204"/>
      <c r="H245" s="204"/>
      <c r="I245" s="207"/>
      <c r="J245" s="218">
        <f>BK245</f>
        <v>0</v>
      </c>
      <c r="K245" s="204"/>
      <c r="L245" s="209"/>
      <c r="M245" s="210"/>
      <c r="N245" s="211"/>
      <c r="O245" s="211"/>
      <c r="P245" s="212">
        <f>SUM(P246:P250)</f>
        <v>0</v>
      </c>
      <c r="Q245" s="211"/>
      <c r="R245" s="212">
        <f>SUM(R246:R250)</f>
        <v>0.0029025</v>
      </c>
      <c r="S245" s="211"/>
      <c r="T245" s="213">
        <f>SUM(T246:T250)</f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14" t="s">
        <v>85</v>
      </c>
      <c r="AT245" s="215" t="s">
        <v>74</v>
      </c>
      <c r="AU245" s="215" t="s">
        <v>83</v>
      </c>
      <c r="AY245" s="214" t="s">
        <v>137</v>
      </c>
      <c r="BK245" s="216">
        <f>SUM(BK246:BK250)</f>
        <v>0</v>
      </c>
    </row>
    <row r="246" spans="1:65" s="2" customFormat="1" ht="21.75" customHeight="1">
      <c r="A246" s="38"/>
      <c r="B246" s="39"/>
      <c r="C246" s="219" t="s">
        <v>344</v>
      </c>
      <c r="D246" s="219" t="s">
        <v>140</v>
      </c>
      <c r="E246" s="220" t="s">
        <v>345</v>
      </c>
      <c r="F246" s="221" t="s">
        <v>346</v>
      </c>
      <c r="G246" s="222" t="s">
        <v>347</v>
      </c>
      <c r="H246" s="223">
        <v>58.05</v>
      </c>
      <c r="I246" s="224"/>
      <c r="J246" s="225">
        <f>ROUND(I246*H246,2)</f>
        <v>0</v>
      </c>
      <c r="K246" s="226"/>
      <c r="L246" s="44"/>
      <c r="M246" s="227" t="s">
        <v>1</v>
      </c>
      <c r="N246" s="228" t="s">
        <v>40</v>
      </c>
      <c r="O246" s="91"/>
      <c r="P246" s="229">
        <f>O246*H246</f>
        <v>0</v>
      </c>
      <c r="Q246" s="229">
        <v>5E-05</v>
      </c>
      <c r="R246" s="229">
        <f>Q246*H246</f>
        <v>0.0029025</v>
      </c>
      <c r="S246" s="229">
        <v>0</v>
      </c>
      <c r="T246" s="230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31" t="s">
        <v>226</v>
      </c>
      <c r="AT246" s="231" t="s">
        <v>140</v>
      </c>
      <c r="AU246" s="231" t="s">
        <v>85</v>
      </c>
      <c r="AY246" s="17" t="s">
        <v>137</v>
      </c>
      <c r="BE246" s="232">
        <f>IF(N246="základní",J246,0)</f>
        <v>0</v>
      </c>
      <c r="BF246" s="232">
        <f>IF(N246="snížená",J246,0)</f>
        <v>0</v>
      </c>
      <c r="BG246" s="232">
        <f>IF(N246="zákl. přenesená",J246,0)</f>
        <v>0</v>
      </c>
      <c r="BH246" s="232">
        <f>IF(N246="sníž. přenesená",J246,0)</f>
        <v>0</v>
      </c>
      <c r="BI246" s="232">
        <f>IF(N246="nulová",J246,0)</f>
        <v>0</v>
      </c>
      <c r="BJ246" s="17" t="s">
        <v>83</v>
      </c>
      <c r="BK246" s="232">
        <f>ROUND(I246*H246,2)</f>
        <v>0</v>
      </c>
      <c r="BL246" s="17" t="s">
        <v>226</v>
      </c>
      <c r="BM246" s="231" t="s">
        <v>348</v>
      </c>
    </row>
    <row r="247" spans="1:51" s="13" customFormat="1" ht="12">
      <c r="A247" s="13"/>
      <c r="B247" s="233"/>
      <c r="C247" s="234"/>
      <c r="D247" s="235" t="s">
        <v>146</v>
      </c>
      <c r="E247" s="236" t="s">
        <v>1</v>
      </c>
      <c r="F247" s="237" t="s">
        <v>349</v>
      </c>
      <c r="G247" s="234"/>
      <c r="H247" s="238">
        <v>58.05</v>
      </c>
      <c r="I247" s="239"/>
      <c r="J247" s="234"/>
      <c r="K247" s="234"/>
      <c r="L247" s="240"/>
      <c r="M247" s="241"/>
      <c r="N247" s="242"/>
      <c r="O247" s="242"/>
      <c r="P247" s="242"/>
      <c r="Q247" s="242"/>
      <c r="R247" s="242"/>
      <c r="S247" s="242"/>
      <c r="T247" s="24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4" t="s">
        <v>146</v>
      </c>
      <c r="AU247" s="244" t="s">
        <v>85</v>
      </c>
      <c r="AV247" s="13" t="s">
        <v>85</v>
      </c>
      <c r="AW247" s="13" t="s">
        <v>31</v>
      </c>
      <c r="AX247" s="13" t="s">
        <v>83</v>
      </c>
      <c r="AY247" s="244" t="s">
        <v>137</v>
      </c>
    </row>
    <row r="248" spans="1:65" s="2" customFormat="1" ht="16.5" customHeight="1">
      <c r="A248" s="38"/>
      <c r="B248" s="39"/>
      <c r="C248" s="271" t="s">
        <v>350</v>
      </c>
      <c r="D248" s="271" t="s">
        <v>351</v>
      </c>
      <c r="E248" s="272" t="s">
        <v>352</v>
      </c>
      <c r="F248" s="273" t="s">
        <v>353</v>
      </c>
      <c r="G248" s="274" t="s">
        <v>347</v>
      </c>
      <c r="H248" s="275">
        <v>63.855</v>
      </c>
      <c r="I248" s="276"/>
      <c r="J248" s="277">
        <f>ROUND(I248*H248,2)</f>
        <v>0</v>
      </c>
      <c r="K248" s="278"/>
      <c r="L248" s="279"/>
      <c r="M248" s="280" t="s">
        <v>1</v>
      </c>
      <c r="N248" s="281" t="s">
        <v>40</v>
      </c>
      <c r="O248" s="91"/>
      <c r="P248" s="229">
        <f>O248*H248</f>
        <v>0</v>
      </c>
      <c r="Q248" s="229">
        <v>0</v>
      </c>
      <c r="R248" s="229">
        <f>Q248*H248</f>
        <v>0</v>
      </c>
      <c r="S248" s="229">
        <v>0</v>
      </c>
      <c r="T248" s="230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31" t="s">
        <v>313</v>
      </c>
      <c r="AT248" s="231" t="s">
        <v>351</v>
      </c>
      <c r="AU248" s="231" t="s">
        <v>85</v>
      </c>
      <c r="AY248" s="17" t="s">
        <v>137</v>
      </c>
      <c r="BE248" s="232">
        <f>IF(N248="základní",J248,0)</f>
        <v>0</v>
      </c>
      <c r="BF248" s="232">
        <f>IF(N248="snížená",J248,0)</f>
        <v>0</v>
      </c>
      <c r="BG248" s="232">
        <f>IF(N248="zákl. přenesená",J248,0)</f>
        <v>0</v>
      </c>
      <c r="BH248" s="232">
        <f>IF(N248="sníž. přenesená",J248,0)</f>
        <v>0</v>
      </c>
      <c r="BI248" s="232">
        <f>IF(N248="nulová",J248,0)</f>
        <v>0</v>
      </c>
      <c r="BJ248" s="17" t="s">
        <v>83</v>
      </c>
      <c r="BK248" s="232">
        <f>ROUND(I248*H248,2)</f>
        <v>0</v>
      </c>
      <c r="BL248" s="17" t="s">
        <v>226</v>
      </c>
      <c r="BM248" s="231" t="s">
        <v>354</v>
      </c>
    </row>
    <row r="249" spans="1:51" s="13" customFormat="1" ht="12">
      <c r="A249" s="13"/>
      <c r="B249" s="233"/>
      <c r="C249" s="234"/>
      <c r="D249" s="235" t="s">
        <v>146</v>
      </c>
      <c r="E249" s="236" t="s">
        <v>1</v>
      </c>
      <c r="F249" s="237" t="s">
        <v>355</v>
      </c>
      <c r="G249" s="234"/>
      <c r="H249" s="238">
        <v>63.855</v>
      </c>
      <c r="I249" s="239"/>
      <c r="J249" s="234"/>
      <c r="K249" s="234"/>
      <c r="L249" s="240"/>
      <c r="M249" s="241"/>
      <c r="N249" s="242"/>
      <c r="O249" s="242"/>
      <c r="P249" s="242"/>
      <c r="Q249" s="242"/>
      <c r="R249" s="242"/>
      <c r="S249" s="242"/>
      <c r="T249" s="24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4" t="s">
        <v>146</v>
      </c>
      <c r="AU249" s="244" t="s">
        <v>85</v>
      </c>
      <c r="AV249" s="13" t="s">
        <v>85</v>
      </c>
      <c r="AW249" s="13" t="s">
        <v>31</v>
      </c>
      <c r="AX249" s="13" t="s">
        <v>83</v>
      </c>
      <c r="AY249" s="244" t="s">
        <v>137</v>
      </c>
    </row>
    <row r="250" spans="1:65" s="2" customFormat="1" ht="21.75" customHeight="1">
      <c r="A250" s="38"/>
      <c r="B250" s="39"/>
      <c r="C250" s="219" t="s">
        <v>356</v>
      </c>
      <c r="D250" s="219" t="s">
        <v>140</v>
      </c>
      <c r="E250" s="220" t="s">
        <v>357</v>
      </c>
      <c r="F250" s="221" t="s">
        <v>358</v>
      </c>
      <c r="G250" s="222" t="s">
        <v>293</v>
      </c>
      <c r="H250" s="270"/>
      <c r="I250" s="224"/>
      <c r="J250" s="225">
        <f>ROUND(I250*H250,2)</f>
        <v>0</v>
      </c>
      <c r="K250" s="226"/>
      <c r="L250" s="44"/>
      <c r="M250" s="227" t="s">
        <v>1</v>
      </c>
      <c r="N250" s="228" t="s">
        <v>40</v>
      </c>
      <c r="O250" s="91"/>
      <c r="P250" s="229">
        <f>O250*H250</f>
        <v>0</v>
      </c>
      <c r="Q250" s="229">
        <v>0</v>
      </c>
      <c r="R250" s="229">
        <f>Q250*H250</f>
        <v>0</v>
      </c>
      <c r="S250" s="229">
        <v>0</v>
      </c>
      <c r="T250" s="230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31" t="s">
        <v>226</v>
      </c>
      <c r="AT250" s="231" t="s">
        <v>140</v>
      </c>
      <c r="AU250" s="231" t="s">
        <v>85</v>
      </c>
      <c r="AY250" s="17" t="s">
        <v>137</v>
      </c>
      <c r="BE250" s="232">
        <f>IF(N250="základní",J250,0)</f>
        <v>0</v>
      </c>
      <c r="BF250" s="232">
        <f>IF(N250="snížená",J250,0)</f>
        <v>0</v>
      </c>
      <c r="BG250" s="232">
        <f>IF(N250="zákl. přenesená",J250,0)</f>
        <v>0</v>
      </c>
      <c r="BH250" s="232">
        <f>IF(N250="sníž. přenesená",J250,0)</f>
        <v>0</v>
      </c>
      <c r="BI250" s="232">
        <f>IF(N250="nulová",J250,0)</f>
        <v>0</v>
      </c>
      <c r="BJ250" s="17" t="s">
        <v>83</v>
      </c>
      <c r="BK250" s="232">
        <f>ROUND(I250*H250,2)</f>
        <v>0</v>
      </c>
      <c r="BL250" s="17" t="s">
        <v>226</v>
      </c>
      <c r="BM250" s="231" t="s">
        <v>359</v>
      </c>
    </row>
    <row r="251" spans="1:63" s="12" customFormat="1" ht="22.8" customHeight="1">
      <c r="A251" s="12"/>
      <c r="B251" s="203"/>
      <c r="C251" s="204"/>
      <c r="D251" s="205" t="s">
        <v>74</v>
      </c>
      <c r="E251" s="217" t="s">
        <v>360</v>
      </c>
      <c r="F251" s="217" t="s">
        <v>361</v>
      </c>
      <c r="G251" s="204"/>
      <c r="H251" s="204"/>
      <c r="I251" s="207"/>
      <c r="J251" s="218">
        <f>BK251</f>
        <v>0</v>
      </c>
      <c r="K251" s="204"/>
      <c r="L251" s="209"/>
      <c r="M251" s="210"/>
      <c r="N251" s="211"/>
      <c r="O251" s="211"/>
      <c r="P251" s="212">
        <f>SUM(P252:P260)</f>
        <v>0</v>
      </c>
      <c r="Q251" s="211"/>
      <c r="R251" s="212">
        <f>SUM(R252:R260)</f>
        <v>0.157707</v>
      </c>
      <c r="S251" s="211"/>
      <c r="T251" s="213">
        <f>SUM(T252:T260)</f>
        <v>0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214" t="s">
        <v>85</v>
      </c>
      <c r="AT251" s="215" t="s">
        <v>74</v>
      </c>
      <c r="AU251" s="215" t="s">
        <v>83</v>
      </c>
      <c r="AY251" s="214" t="s">
        <v>137</v>
      </c>
      <c r="BK251" s="216">
        <f>SUM(BK252:BK260)</f>
        <v>0</v>
      </c>
    </row>
    <row r="252" spans="1:65" s="2" customFormat="1" ht="16.5" customHeight="1">
      <c r="A252" s="38"/>
      <c r="B252" s="39"/>
      <c r="C252" s="219" t="s">
        <v>362</v>
      </c>
      <c r="D252" s="219" t="s">
        <v>140</v>
      </c>
      <c r="E252" s="220" t="s">
        <v>363</v>
      </c>
      <c r="F252" s="221" t="s">
        <v>364</v>
      </c>
      <c r="G252" s="222" t="s">
        <v>143</v>
      </c>
      <c r="H252" s="223">
        <v>6.49</v>
      </c>
      <c r="I252" s="224"/>
      <c r="J252" s="225">
        <f>ROUND(I252*H252,2)</f>
        <v>0</v>
      </c>
      <c r="K252" s="226"/>
      <c r="L252" s="44"/>
      <c r="M252" s="227" t="s">
        <v>1</v>
      </c>
      <c r="N252" s="228" t="s">
        <v>40</v>
      </c>
      <c r="O252" s="91"/>
      <c r="P252" s="229">
        <f>O252*H252</f>
        <v>0</v>
      </c>
      <c r="Q252" s="229">
        <v>0.0003</v>
      </c>
      <c r="R252" s="229">
        <f>Q252*H252</f>
        <v>0.001947</v>
      </c>
      <c r="S252" s="229">
        <v>0</v>
      </c>
      <c r="T252" s="230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31" t="s">
        <v>226</v>
      </c>
      <c r="AT252" s="231" t="s">
        <v>140</v>
      </c>
      <c r="AU252" s="231" t="s">
        <v>85</v>
      </c>
      <c r="AY252" s="17" t="s">
        <v>137</v>
      </c>
      <c r="BE252" s="232">
        <f>IF(N252="základní",J252,0)</f>
        <v>0</v>
      </c>
      <c r="BF252" s="232">
        <f>IF(N252="snížená",J252,0)</f>
        <v>0</v>
      </c>
      <c r="BG252" s="232">
        <f>IF(N252="zákl. přenesená",J252,0)</f>
        <v>0</v>
      </c>
      <c r="BH252" s="232">
        <f>IF(N252="sníž. přenesená",J252,0)</f>
        <v>0</v>
      </c>
      <c r="BI252" s="232">
        <f>IF(N252="nulová",J252,0)</f>
        <v>0</v>
      </c>
      <c r="BJ252" s="17" t="s">
        <v>83</v>
      </c>
      <c r="BK252" s="232">
        <f>ROUND(I252*H252,2)</f>
        <v>0</v>
      </c>
      <c r="BL252" s="17" t="s">
        <v>226</v>
      </c>
      <c r="BM252" s="231" t="s">
        <v>365</v>
      </c>
    </row>
    <row r="253" spans="1:51" s="13" customFormat="1" ht="12">
      <c r="A253" s="13"/>
      <c r="B253" s="233"/>
      <c r="C253" s="234"/>
      <c r="D253" s="235" t="s">
        <v>146</v>
      </c>
      <c r="E253" s="236" t="s">
        <v>1</v>
      </c>
      <c r="F253" s="237" t="s">
        <v>317</v>
      </c>
      <c r="G253" s="234"/>
      <c r="H253" s="238">
        <v>6.49</v>
      </c>
      <c r="I253" s="239"/>
      <c r="J253" s="234"/>
      <c r="K253" s="234"/>
      <c r="L253" s="240"/>
      <c r="M253" s="241"/>
      <c r="N253" s="242"/>
      <c r="O253" s="242"/>
      <c r="P253" s="242"/>
      <c r="Q253" s="242"/>
      <c r="R253" s="242"/>
      <c r="S253" s="242"/>
      <c r="T253" s="24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4" t="s">
        <v>146</v>
      </c>
      <c r="AU253" s="244" t="s">
        <v>85</v>
      </c>
      <c r="AV253" s="13" t="s">
        <v>85</v>
      </c>
      <c r="AW253" s="13" t="s">
        <v>31</v>
      </c>
      <c r="AX253" s="13" t="s">
        <v>83</v>
      </c>
      <c r="AY253" s="244" t="s">
        <v>137</v>
      </c>
    </row>
    <row r="254" spans="1:65" s="2" customFormat="1" ht="21.75" customHeight="1">
      <c r="A254" s="38"/>
      <c r="B254" s="39"/>
      <c r="C254" s="219" t="s">
        <v>366</v>
      </c>
      <c r="D254" s="219" t="s">
        <v>140</v>
      </c>
      <c r="E254" s="220" t="s">
        <v>367</v>
      </c>
      <c r="F254" s="221" t="s">
        <v>368</v>
      </c>
      <c r="G254" s="222" t="s">
        <v>143</v>
      </c>
      <c r="H254" s="223">
        <v>6.49</v>
      </c>
      <c r="I254" s="224"/>
      <c r="J254" s="225">
        <f>ROUND(I254*H254,2)</f>
        <v>0</v>
      </c>
      <c r="K254" s="226"/>
      <c r="L254" s="44"/>
      <c r="M254" s="227" t="s">
        <v>1</v>
      </c>
      <c r="N254" s="228" t="s">
        <v>40</v>
      </c>
      <c r="O254" s="91"/>
      <c r="P254" s="229">
        <f>O254*H254</f>
        <v>0</v>
      </c>
      <c r="Q254" s="229">
        <v>0.015</v>
      </c>
      <c r="R254" s="229">
        <f>Q254*H254</f>
        <v>0.09735</v>
      </c>
      <c r="S254" s="229">
        <v>0</v>
      </c>
      <c r="T254" s="230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31" t="s">
        <v>226</v>
      </c>
      <c r="AT254" s="231" t="s">
        <v>140</v>
      </c>
      <c r="AU254" s="231" t="s">
        <v>85</v>
      </c>
      <c r="AY254" s="17" t="s">
        <v>137</v>
      </c>
      <c r="BE254" s="232">
        <f>IF(N254="základní",J254,0)</f>
        <v>0</v>
      </c>
      <c r="BF254" s="232">
        <f>IF(N254="snížená",J254,0)</f>
        <v>0</v>
      </c>
      <c r="BG254" s="232">
        <f>IF(N254="zákl. přenesená",J254,0)</f>
        <v>0</v>
      </c>
      <c r="BH254" s="232">
        <f>IF(N254="sníž. přenesená",J254,0)</f>
        <v>0</v>
      </c>
      <c r="BI254" s="232">
        <f>IF(N254="nulová",J254,0)</f>
        <v>0</v>
      </c>
      <c r="BJ254" s="17" t="s">
        <v>83</v>
      </c>
      <c r="BK254" s="232">
        <f>ROUND(I254*H254,2)</f>
        <v>0</v>
      </c>
      <c r="BL254" s="17" t="s">
        <v>226</v>
      </c>
      <c r="BM254" s="231" t="s">
        <v>369</v>
      </c>
    </row>
    <row r="255" spans="1:51" s="13" customFormat="1" ht="12">
      <c r="A255" s="13"/>
      <c r="B255" s="233"/>
      <c r="C255" s="234"/>
      <c r="D255" s="235" t="s">
        <v>146</v>
      </c>
      <c r="E255" s="236" t="s">
        <v>1</v>
      </c>
      <c r="F255" s="237" t="s">
        <v>317</v>
      </c>
      <c r="G255" s="234"/>
      <c r="H255" s="238">
        <v>6.49</v>
      </c>
      <c r="I255" s="239"/>
      <c r="J255" s="234"/>
      <c r="K255" s="234"/>
      <c r="L255" s="240"/>
      <c r="M255" s="241"/>
      <c r="N255" s="242"/>
      <c r="O255" s="242"/>
      <c r="P255" s="242"/>
      <c r="Q255" s="242"/>
      <c r="R255" s="242"/>
      <c r="S255" s="242"/>
      <c r="T255" s="24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4" t="s">
        <v>146</v>
      </c>
      <c r="AU255" s="244" t="s">
        <v>85</v>
      </c>
      <c r="AV255" s="13" t="s">
        <v>85</v>
      </c>
      <c r="AW255" s="13" t="s">
        <v>31</v>
      </c>
      <c r="AX255" s="13" t="s">
        <v>83</v>
      </c>
      <c r="AY255" s="244" t="s">
        <v>137</v>
      </c>
    </row>
    <row r="256" spans="1:65" s="2" customFormat="1" ht="33" customHeight="1">
      <c r="A256" s="38"/>
      <c r="B256" s="39"/>
      <c r="C256" s="219" t="s">
        <v>370</v>
      </c>
      <c r="D256" s="219" t="s">
        <v>140</v>
      </c>
      <c r="E256" s="220" t="s">
        <v>371</v>
      </c>
      <c r="F256" s="221" t="s">
        <v>372</v>
      </c>
      <c r="G256" s="222" t="s">
        <v>143</v>
      </c>
      <c r="H256" s="223">
        <v>6.49</v>
      </c>
      <c r="I256" s="224"/>
      <c r="J256" s="225">
        <f>ROUND(I256*H256,2)</f>
        <v>0</v>
      </c>
      <c r="K256" s="226"/>
      <c r="L256" s="44"/>
      <c r="M256" s="227" t="s">
        <v>1</v>
      </c>
      <c r="N256" s="228" t="s">
        <v>40</v>
      </c>
      <c r="O256" s="91"/>
      <c r="P256" s="229">
        <f>O256*H256</f>
        <v>0</v>
      </c>
      <c r="Q256" s="229">
        <v>0.009</v>
      </c>
      <c r="R256" s="229">
        <f>Q256*H256</f>
        <v>0.05841</v>
      </c>
      <c r="S256" s="229">
        <v>0</v>
      </c>
      <c r="T256" s="230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31" t="s">
        <v>226</v>
      </c>
      <c r="AT256" s="231" t="s">
        <v>140</v>
      </c>
      <c r="AU256" s="231" t="s">
        <v>85</v>
      </c>
      <c r="AY256" s="17" t="s">
        <v>137</v>
      </c>
      <c r="BE256" s="232">
        <f>IF(N256="základní",J256,0)</f>
        <v>0</v>
      </c>
      <c r="BF256" s="232">
        <f>IF(N256="snížená",J256,0)</f>
        <v>0</v>
      </c>
      <c r="BG256" s="232">
        <f>IF(N256="zákl. přenesená",J256,0)</f>
        <v>0</v>
      </c>
      <c r="BH256" s="232">
        <f>IF(N256="sníž. přenesená",J256,0)</f>
        <v>0</v>
      </c>
      <c r="BI256" s="232">
        <f>IF(N256="nulová",J256,0)</f>
        <v>0</v>
      </c>
      <c r="BJ256" s="17" t="s">
        <v>83</v>
      </c>
      <c r="BK256" s="232">
        <f>ROUND(I256*H256,2)</f>
        <v>0</v>
      </c>
      <c r="BL256" s="17" t="s">
        <v>226</v>
      </c>
      <c r="BM256" s="231" t="s">
        <v>373</v>
      </c>
    </row>
    <row r="257" spans="1:51" s="13" customFormat="1" ht="12">
      <c r="A257" s="13"/>
      <c r="B257" s="233"/>
      <c r="C257" s="234"/>
      <c r="D257" s="235" t="s">
        <v>146</v>
      </c>
      <c r="E257" s="236" t="s">
        <v>1</v>
      </c>
      <c r="F257" s="237" t="s">
        <v>317</v>
      </c>
      <c r="G257" s="234"/>
      <c r="H257" s="238">
        <v>6.49</v>
      </c>
      <c r="I257" s="239"/>
      <c r="J257" s="234"/>
      <c r="K257" s="234"/>
      <c r="L257" s="240"/>
      <c r="M257" s="241"/>
      <c r="N257" s="242"/>
      <c r="O257" s="242"/>
      <c r="P257" s="242"/>
      <c r="Q257" s="242"/>
      <c r="R257" s="242"/>
      <c r="S257" s="242"/>
      <c r="T257" s="24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4" t="s">
        <v>146</v>
      </c>
      <c r="AU257" s="244" t="s">
        <v>85</v>
      </c>
      <c r="AV257" s="13" t="s">
        <v>85</v>
      </c>
      <c r="AW257" s="13" t="s">
        <v>31</v>
      </c>
      <c r="AX257" s="13" t="s">
        <v>83</v>
      </c>
      <c r="AY257" s="244" t="s">
        <v>137</v>
      </c>
    </row>
    <row r="258" spans="1:65" s="2" customFormat="1" ht="16.5" customHeight="1">
      <c r="A258" s="38"/>
      <c r="B258" s="39"/>
      <c r="C258" s="271" t="s">
        <v>374</v>
      </c>
      <c r="D258" s="271" t="s">
        <v>351</v>
      </c>
      <c r="E258" s="272" t="s">
        <v>375</v>
      </c>
      <c r="F258" s="273" t="s">
        <v>376</v>
      </c>
      <c r="G258" s="274" t="s">
        <v>143</v>
      </c>
      <c r="H258" s="275">
        <v>7.139</v>
      </c>
      <c r="I258" s="276"/>
      <c r="J258" s="277">
        <f>ROUND(I258*H258,2)</f>
        <v>0</v>
      </c>
      <c r="K258" s="278"/>
      <c r="L258" s="279"/>
      <c r="M258" s="280" t="s">
        <v>1</v>
      </c>
      <c r="N258" s="281" t="s">
        <v>40</v>
      </c>
      <c r="O258" s="91"/>
      <c r="P258" s="229">
        <f>O258*H258</f>
        <v>0</v>
      </c>
      <c r="Q258" s="229">
        <v>0</v>
      </c>
      <c r="R258" s="229">
        <f>Q258*H258</f>
        <v>0</v>
      </c>
      <c r="S258" s="229">
        <v>0</v>
      </c>
      <c r="T258" s="230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31" t="s">
        <v>313</v>
      </c>
      <c r="AT258" s="231" t="s">
        <v>351</v>
      </c>
      <c r="AU258" s="231" t="s">
        <v>85</v>
      </c>
      <c r="AY258" s="17" t="s">
        <v>137</v>
      </c>
      <c r="BE258" s="232">
        <f>IF(N258="základní",J258,0)</f>
        <v>0</v>
      </c>
      <c r="BF258" s="232">
        <f>IF(N258="snížená",J258,0)</f>
        <v>0</v>
      </c>
      <c r="BG258" s="232">
        <f>IF(N258="zákl. přenesená",J258,0)</f>
        <v>0</v>
      </c>
      <c r="BH258" s="232">
        <f>IF(N258="sníž. přenesená",J258,0)</f>
        <v>0</v>
      </c>
      <c r="BI258" s="232">
        <f>IF(N258="nulová",J258,0)</f>
        <v>0</v>
      </c>
      <c r="BJ258" s="17" t="s">
        <v>83</v>
      </c>
      <c r="BK258" s="232">
        <f>ROUND(I258*H258,2)</f>
        <v>0</v>
      </c>
      <c r="BL258" s="17" t="s">
        <v>226</v>
      </c>
      <c r="BM258" s="231" t="s">
        <v>377</v>
      </c>
    </row>
    <row r="259" spans="1:51" s="13" customFormat="1" ht="12">
      <c r="A259" s="13"/>
      <c r="B259" s="233"/>
      <c r="C259" s="234"/>
      <c r="D259" s="235" t="s">
        <v>146</v>
      </c>
      <c r="E259" s="236" t="s">
        <v>1</v>
      </c>
      <c r="F259" s="237" t="s">
        <v>378</v>
      </c>
      <c r="G259" s="234"/>
      <c r="H259" s="238">
        <v>7.139</v>
      </c>
      <c r="I259" s="239"/>
      <c r="J259" s="234"/>
      <c r="K259" s="234"/>
      <c r="L259" s="240"/>
      <c r="M259" s="241"/>
      <c r="N259" s="242"/>
      <c r="O259" s="242"/>
      <c r="P259" s="242"/>
      <c r="Q259" s="242"/>
      <c r="R259" s="242"/>
      <c r="S259" s="242"/>
      <c r="T259" s="24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4" t="s">
        <v>146</v>
      </c>
      <c r="AU259" s="244" t="s">
        <v>85</v>
      </c>
      <c r="AV259" s="13" t="s">
        <v>85</v>
      </c>
      <c r="AW259" s="13" t="s">
        <v>31</v>
      </c>
      <c r="AX259" s="13" t="s">
        <v>83</v>
      </c>
      <c r="AY259" s="244" t="s">
        <v>137</v>
      </c>
    </row>
    <row r="260" spans="1:65" s="2" customFormat="1" ht="21.75" customHeight="1">
      <c r="A260" s="38"/>
      <c r="B260" s="39"/>
      <c r="C260" s="219" t="s">
        <v>379</v>
      </c>
      <c r="D260" s="219" t="s">
        <v>140</v>
      </c>
      <c r="E260" s="220" t="s">
        <v>380</v>
      </c>
      <c r="F260" s="221" t="s">
        <v>381</v>
      </c>
      <c r="G260" s="222" t="s">
        <v>293</v>
      </c>
      <c r="H260" s="270"/>
      <c r="I260" s="224"/>
      <c r="J260" s="225">
        <f>ROUND(I260*H260,2)</f>
        <v>0</v>
      </c>
      <c r="K260" s="226"/>
      <c r="L260" s="44"/>
      <c r="M260" s="227" t="s">
        <v>1</v>
      </c>
      <c r="N260" s="228" t="s">
        <v>40</v>
      </c>
      <c r="O260" s="91"/>
      <c r="P260" s="229">
        <f>O260*H260</f>
        <v>0</v>
      </c>
      <c r="Q260" s="229">
        <v>0</v>
      </c>
      <c r="R260" s="229">
        <f>Q260*H260</f>
        <v>0</v>
      </c>
      <c r="S260" s="229">
        <v>0</v>
      </c>
      <c r="T260" s="230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31" t="s">
        <v>226</v>
      </c>
      <c r="AT260" s="231" t="s">
        <v>140</v>
      </c>
      <c r="AU260" s="231" t="s">
        <v>85</v>
      </c>
      <c r="AY260" s="17" t="s">
        <v>137</v>
      </c>
      <c r="BE260" s="232">
        <f>IF(N260="základní",J260,0)</f>
        <v>0</v>
      </c>
      <c r="BF260" s="232">
        <f>IF(N260="snížená",J260,0)</f>
        <v>0</v>
      </c>
      <c r="BG260" s="232">
        <f>IF(N260="zákl. přenesená",J260,0)</f>
        <v>0</v>
      </c>
      <c r="BH260" s="232">
        <f>IF(N260="sníž. přenesená",J260,0)</f>
        <v>0</v>
      </c>
      <c r="BI260" s="232">
        <f>IF(N260="nulová",J260,0)</f>
        <v>0</v>
      </c>
      <c r="BJ260" s="17" t="s">
        <v>83</v>
      </c>
      <c r="BK260" s="232">
        <f>ROUND(I260*H260,2)</f>
        <v>0</v>
      </c>
      <c r="BL260" s="17" t="s">
        <v>226</v>
      </c>
      <c r="BM260" s="231" t="s">
        <v>382</v>
      </c>
    </row>
    <row r="261" spans="1:63" s="12" customFormat="1" ht="22.8" customHeight="1">
      <c r="A261" s="12"/>
      <c r="B261" s="203"/>
      <c r="C261" s="204"/>
      <c r="D261" s="205" t="s">
        <v>74</v>
      </c>
      <c r="E261" s="217" t="s">
        <v>383</v>
      </c>
      <c r="F261" s="217" t="s">
        <v>384</v>
      </c>
      <c r="G261" s="204"/>
      <c r="H261" s="204"/>
      <c r="I261" s="207"/>
      <c r="J261" s="218">
        <f>BK261</f>
        <v>0</v>
      </c>
      <c r="K261" s="204"/>
      <c r="L261" s="209"/>
      <c r="M261" s="210"/>
      <c r="N261" s="211"/>
      <c r="O261" s="211"/>
      <c r="P261" s="212">
        <f>SUM(P262:P290)</f>
        <v>0</v>
      </c>
      <c r="Q261" s="211"/>
      <c r="R261" s="212">
        <f>SUM(R262:R290)</f>
        <v>0.65227194</v>
      </c>
      <c r="S261" s="211"/>
      <c r="T261" s="213">
        <f>SUM(T262:T290)</f>
        <v>0.169239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214" t="s">
        <v>85</v>
      </c>
      <c r="AT261" s="215" t="s">
        <v>74</v>
      </c>
      <c r="AU261" s="215" t="s">
        <v>83</v>
      </c>
      <c r="AY261" s="214" t="s">
        <v>137</v>
      </c>
      <c r="BK261" s="216">
        <f>SUM(BK262:BK290)</f>
        <v>0</v>
      </c>
    </row>
    <row r="262" spans="1:65" s="2" customFormat="1" ht="21.75" customHeight="1">
      <c r="A262" s="38"/>
      <c r="B262" s="39"/>
      <c r="C262" s="219" t="s">
        <v>385</v>
      </c>
      <c r="D262" s="219" t="s">
        <v>140</v>
      </c>
      <c r="E262" s="220" t="s">
        <v>386</v>
      </c>
      <c r="F262" s="221" t="s">
        <v>387</v>
      </c>
      <c r="G262" s="222" t="s">
        <v>143</v>
      </c>
      <c r="H262" s="223">
        <v>43.398</v>
      </c>
      <c r="I262" s="224"/>
      <c r="J262" s="225">
        <f>ROUND(I262*H262,2)</f>
        <v>0</v>
      </c>
      <c r="K262" s="226"/>
      <c r="L262" s="44"/>
      <c r="M262" s="227" t="s">
        <v>1</v>
      </c>
      <c r="N262" s="228" t="s">
        <v>40</v>
      </c>
      <c r="O262" s="91"/>
      <c r="P262" s="229">
        <f>O262*H262</f>
        <v>0</v>
      </c>
      <c r="Q262" s="229">
        <v>0</v>
      </c>
      <c r="R262" s="229">
        <f>Q262*H262</f>
        <v>0</v>
      </c>
      <c r="S262" s="229">
        <v>0</v>
      </c>
      <c r="T262" s="230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31" t="s">
        <v>226</v>
      </c>
      <c r="AT262" s="231" t="s">
        <v>140</v>
      </c>
      <c r="AU262" s="231" t="s">
        <v>85</v>
      </c>
      <c r="AY262" s="17" t="s">
        <v>137</v>
      </c>
      <c r="BE262" s="232">
        <f>IF(N262="základní",J262,0)</f>
        <v>0</v>
      </c>
      <c r="BF262" s="232">
        <f>IF(N262="snížená",J262,0)</f>
        <v>0</v>
      </c>
      <c r="BG262" s="232">
        <f>IF(N262="zákl. přenesená",J262,0)</f>
        <v>0</v>
      </c>
      <c r="BH262" s="232">
        <f>IF(N262="sníž. přenesená",J262,0)</f>
        <v>0</v>
      </c>
      <c r="BI262" s="232">
        <f>IF(N262="nulová",J262,0)</f>
        <v>0</v>
      </c>
      <c r="BJ262" s="17" t="s">
        <v>83</v>
      </c>
      <c r="BK262" s="232">
        <f>ROUND(I262*H262,2)</f>
        <v>0</v>
      </c>
      <c r="BL262" s="17" t="s">
        <v>226</v>
      </c>
      <c r="BM262" s="231" t="s">
        <v>388</v>
      </c>
    </row>
    <row r="263" spans="1:51" s="13" customFormat="1" ht="12">
      <c r="A263" s="13"/>
      <c r="B263" s="233"/>
      <c r="C263" s="234"/>
      <c r="D263" s="235" t="s">
        <v>146</v>
      </c>
      <c r="E263" s="236" t="s">
        <v>1</v>
      </c>
      <c r="F263" s="237" t="s">
        <v>208</v>
      </c>
      <c r="G263" s="234"/>
      <c r="H263" s="238">
        <v>30.798</v>
      </c>
      <c r="I263" s="239"/>
      <c r="J263" s="234"/>
      <c r="K263" s="234"/>
      <c r="L263" s="240"/>
      <c r="M263" s="241"/>
      <c r="N263" s="242"/>
      <c r="O263" s="242"/>
      <c r="P263" s="242"/>
      <c r="Q263" s="242"/>
      <c r="R263" s="242"/>
      <c r="S263" s="242"/>
      <c r="T263" s="24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4" t="s">
        <v>146</v>
      </c>
      <c r="AU263" s="244" t="s">
        <v>85</v>
      </c>
      <c r="AV263" s="13" t="s">
        <v>85</v>
      </c>
      <c r="AW263" s="13" t="s">
        <v>31</v>
      </c>
      <c r="AX263" s="13" t="s">
        <v>75</v>
      </c>
      <c r="AY263" s="244" t="s">
        <v>137</v>
      </c>
    </row>
    <row r="264" spans="1:51" s="13" customFormat="1" ht="12">
      <c r="A264" s="13"/>
      <c r="B264" s="233"/>
      <c r="C264" s="234"/>
      <c r="D264" s="235" t="s">
        <v>146</v>
      </c>
      <c r="E264" s="236" t="s">
        <v>1</v>
      </c>
      <c r="F264" s="237" t="s">
        <v>209</v>
      </c>
      <c r="G264" s="234"/>
      <c r="H264" s="238">
        <v>12.6</v>
      </c>
      <c r="I264" s="239"/>
      <c r="J264" s="234"/>
      <c r="K264" s="234"/>
      <c r="L264" s="240"/>
      <c r="M264" s="241"/>
      <c r="N264" s="242"/>
      <c r="O264" s="242"/>
      <c r="P264" s="242"/>
      <c r="Q264" s="242"/>
      <c r="R264" s="242"/>
      <c r="S264" s="242"/>
      <c r="T264" s="24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4" t="s">
        <v>146</v>
      </c>
      <c r="AU264" s="244" t="s">
        <v>85</v>
      </c>
      <c r="AV264" s="13" t="s">
        <v>85</v>
      </c>
      <c r="AW264" s="13" t="s">
        <v>31</v>
      </c>
      <c r="AX264" s="13" t="s">
        <v>75</v>
      </c>
      <c r="AY264" s="244" t="s">
        <v>137</v>
      </c>
    </row>
    <row r="265" spans="1:51" s="14" customFormat="1" ht="12">
      <c r="A265" s="14"/>
      <c r="B265" s="245"/>
      <c r="C265" s="246"/>
      <c r="D265" s="235" t="s">
        <v>146</v>
      </c>
      <c r="E265" s="247" t="s">
        <v>1</v>
      </c>
      <c r="F265" s="248" t="s">
        <v>149</v>
      </c>
      <c r="G265" s="246"/>
      <c r="H265" s="249">
        <v>43.397999999999996</v>
      </c>
      <c r="I265" s="250"/>
      <c r="J265" s="246"/>
      <c r="K265" s="246"/>
      <c r="L265" s="251"/>
      <c r="M265" s="252"/>
      <c r="N265" s="253"/>
      <c r="O265" s="253"/>
      <c r="P265" s="253"/>
      <c r="Q265" s="253"/>
      <c r="R265" s="253"/>
      <c r="S265" s="253"/>
      <c r="T265" s="25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5" t="s">
        <v>146</v>
      </c>
      <c r="AU265" s="255" t="s">
        <v>85</v>
      </c>
      <c r="AV265" s="14" t="s">
        <v>144</v>
      </c>
      <c r="AW265" s="14" t="s">
        <v>31</v>
      </c>
      <c r="AX265" s="14" t="s">
        <v>83</v>
      </c>
      <c r="AY265" s="255" t="s">
        <v>137</v>
      </c>
    </row>
    <row r="266" spans="1:65" s="2" customFormat="1" ht="16.5" customHeight="1">
      <c r="A266" s="38"/>
      <c r="B266" s="39"/>
      <c r="C266" s="219" t="s">
        <v>389</v>
      </c>
      <c r="D266" s="219" t="s">
        <v>140</v>
      </c>
      <c r="E266" s="220" t="s">
        <v>390</v>
      </c>
      <c r="F266" s="221" t="s">
        <v>391</v>
      </c>
      <c r="G266" s="222" t="s">
        <v>143</v>
      </c>
      <c r="H266" s="223">
        <v>43.398</v>
      </c>
      <c r="I266" s="224"/>
      <c r="J266" s="225">
        <f>ROUND(I266*H266,2)</f>
        <v>0</v>
      </c>
      <c r="K266" s="226"/>
      <c r="L266" s="44"/>
      <c r="M266" s="227" t="s">
        <v>1</v>
      </c>
      <c r="N266" s="228" t="s">
        <v>40</v>
      </c>
      <c r="O266" s="91"/>
      <c r="P266" s="229">
        <f>O266*H266</f>
        <v>0</v>
      </c>
      <c r="Q266" s="229">
        <v>0</v>
      </c>
      <c r="R266" s="229">
        <f>Q266*H266</f>
        <v>0</v>
      </c>
      <c r="S266" s="229">
        <v>0</v>
      </c>
      <c r="T266" s="230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31" t="s">
        <v>226</v>
      </c>
      <c r="AT266" s="231" t="s">
        <v>140</v>
      </c>
      <c r="AU266" s="231" t="s">
        <v>85</v>
      </c>
      <c r="AY266" s="17" t="s">
        <v>137</v>
      </c>
      <c r="BE266" s="232">
        <f>IF(N266="základní",J266,0)</f>
        <v>0</v>
      </c>
      <c r="BF266" s="232">
        <f>IF(N266="snížená",J266,0)</f>
        <v>0</v>
      </c>
      <c r="BG266" s="232">
        <f>IF(N266="zákl. přenesená",J266,0)</f>
        <v>0</v>
      </c>
      <c r="BH266" s="232">
        <f>IF(N266="sníž. přenesená",J266,0)</f>
        <v>0</v>
      </c>
      <c r="BI266" s="232">
        <f>IF(N266="nulová",J266,0)</f>
        <v>0</v>
      </c>
      <c r="BJ266" s="17" t="s">
        <v>83</v>
      </c>
      <c r="BK266" s="232">
        <f>ROUND(I266*H266,2)</f>
        <v>0</v>
      </c>
      <c r="BL266" s="17" t="s">
        <v>226</v>
      </c>
      <c r="BM266" s="231" t="s">
        <v>392</v>
      </c>
    </row>
    <row r="267" spans="1:51" s="13" customFormat="1" ht="12">
      <c r="A267" s="13"/>
      <c r="B267" s="233"/>
      <c r="C267" s="234"/>
      <c r="D267" s="235" t="s">
        <v>146</v>
      </c>
      <c r="E267" s="236" t="s">
        <v>1</v>
      </c>
      <c r="F267" s="237" t="s">
        <v>208</v>
      </c>
      <c r="G267" s="234"/>
      <c r="H267" s="238">
        <v>30.798</v>
      </c>
      <c r="I267" s="239"/>
      <c r="J267" s="234"/>
      <c r="K267" s="234"/>
      <c r="L267" s="240"/>
      <c r="M267" s="241"/>
      <c r="N267" s="242"/>
      <c r="O267" s="242"/>
      <c r="P267" s="242"/>
      <c r="Q267" s="242"/>
      <c r="R267" s="242"/>
      <c r="S267" s="242"/>
      <c r="T267" s="24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4" t="s">
        <v>146</v>
      </c>
      <c r="AU267" s="244" t="s">
        <v>85</v>
      </c>
      <c r="AV267" s="13" t="s">
        <v>85</v>
      </c>
      <c r="AW267" s="13" t="s">
        <v>31</v>
      </c>
      <c r="AX267" s="13" t="s">
        <v>75</v>
      </c>
      <c r="AY267" s="244" t="s">
        <v>137</v>
      </c>
    </row>
    <row r="268" spans="1:51" s="13" customFormat="1" ht="12">
      <c r="A268" s="13"/>
      <c r="B268" s="233"/>
      <c r="C268" s="234"/>
      <c r="D268" s="235" t="s">
        <v>146</v>
      </c>
      <c r="E268" s="236" t="s">
        <v>1</v>
      </c>
      <c r="F268" s="237" t="s">
        <v>209</v>
      </c>
      <c r="G268" s="234"/>
      <c r="H268" s="238">
        <v>12.6</v>
      </c>
      <c r="I268" s="239"/>
      <c r="J268" s="234"/>
      <c r="K268" s="234"/>
      <c r="L268" s="240"/>
      <c r="M268" s="241"/>
      <c r="N268" s="242"/>
      <c r="O268" s="242"/>
      <c r="P268" s="242"/>
      <c r="Q268" s="242"/>
      <c r="R268" s="242"/>
      <c r="S268" s="242"/>
      <c r="T268" s="24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4" t="s">
        <v>146</v>
      </c>
      <c r="AU268" s="244" t="s">
        <v>85</v>
      </c>
      <c r="AV268" s="13" t="s">
        <v>85</v>
      </c>
      <c r="AW268" s="13" t="s">
        <v>31</v>
      </c>
      <c r="AX268" s="13" t="s">
        <v>75</v>
      </c>
      <c r="AY268" s="244" t="s">
        <v>137</v>
      </c>
    </row>
    <row r="269" spans="1:51" s="14" customFormat="1" ht="12">
      <c r="A269" s="14"/>
      <c r="B269" s="245"/>
      <c r="C269" s="246"/>
      <c r="D269" s="235" t="s">
        <v>146</v>
      </c>
      <c r="E269" s="247" t="s">
        <v>1</v>
      </c>
      <c r="F269" s="248" t="s">
        <v>149</v>
      </c>
      <c r="G269" s="246"/>
      <c r="H269" s="249">
        <v>43.397999999999996</v>
      </c>
      <c r="I269" s="250"/>
      <c r="J269" s="246"/>
      <c r="K269" s="246"/>
      <c r="L269" s="251"/>
      <c r="M269" s="252"/>
      <c r="N269" s="253"/>
      <c r="O269" s="253"/>
      <c r="P269" s="253"/>
      <c r="Q269" s="253"/>
      <c r="R269" s="253"/>
      <c r="S269" s="253"/>
      <c r="T269" s="25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5" t="s">
        <v>146</v>
      </c>
      <c r="AU269" s="255" t="s">
        <v>85</v>
      </c>
      <c r="AV269" s="14" t="s">
        <v>144</v>
      </c>
      <c r="AW269" s="14" t="s">
        <v>31</v>
      </c>
      <c r="AX269" s="14" t="s">
        <v>83</v>
      </c>
      <c r="AY269" s="255" t="s">
        <v>137</v>
      </c>
    </row>
    <row r="270" spans="1:65" s="2" customFormat="1" ht="21.75" customHeight="1">
      <c r="A270" s="38"/>
      <c r="B270" s="39"/>
      <c r="C270" s="219" t="s">
        <v>393</v>
      </c>
      <c r="D270" s="219" t="s">
        <v>140</v>
      </c>
      <c r="E270" s="220" t="s">
        <v>394</v>
      </c>
      <c r="F270" s="221" t="s">
        <v>395</v>
      </c>
      <c r="G270" s="222" t="s">
        <v>143</v>
      </c>
      <c r="H270" s="223">
        <v>43.398</v>
      </c>
      <c r="I270" s="224"/>
      <c r="J270" s="225">
        <f>ROUND(I270*H270,2)</f>
        <v>0</v>
      </c>
      <c r="K270" s="226"/>
      <c r="L270" s="44"/>
      <c r="M270" s="227" t="s">
        <v>1</v>
      </c>
      <c r="N270" s="228" t="s">
        <v>40</v>
      </c>
      <c r="O270" s="91"/>
      <c r="P270" s="229">
        <f>O270*H270</f>
        <v>0</v>
      </c>
      <c r="Q270" s="229">
        <v>3E-05</v>
      </c>
      <c r="R270" s="229">
        <f>Q270*H270</f>
        <v>0.0013019400000000001</v>
      </c>
      <c r="S270" s="229">
        <v>0</v>
      </c>
      <c r="T270" s="230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31" t="s">
        <v>226</v>
      </c>
      <c r="AT270" s="231" t="s">
        <v>140</v>
      </c>
      <c r="AU270" s="231" t="s">
        <v>85</v>
      </c>
      <c r="AY270" s="17" t="s">
        <v>137</v>
      </c>
      <c r="BE270" s="232">
        <f>IF(N270="základní",J270,0)</f>
        <v>0</v>
      </c>
      <c r="BF270" s="232">
        <f>IF(N270="snížená",J270,0)</f>
        <v>0</v>
      </c>
      <c r="BG270" s="232">
        <f>IF(N270="zákl. přenesená",J270,0)</f>
        <v>0</v>
      </c>
      <c r="BH270" s="232">
        <f>IF(N270="sníž. přenesená",J270,0)</f>
        <v>0</v>
      </c>
      <c r="BI270" s="232">
        <f>IF(N270="nulová",J270,0)</f>
        <v>0</v>
      </c>
      <c r="BJ270" s="17" t="s">
        <v>83</v>
      </c>
      <c r="BK270" s="232">
        <f>ROUND(I270*H270,2)</f>
        <v>0</v>
      </c>
      <c r="BL270" s="17" t="s">
        <v>226</v>
      </c>
      <c r="BM270" s="231" t="s">
        <v>396</v>
      </c>
    </row>
    <row r="271" spans="1:51" s="13" customFormat="1" ht="12">
      <c r="A271" s="13"/>
      <c r="B271" s="233"/>
      <c r="C271" s="234"/>
      <c r="D271" s="235" t="s">
        <v>146</v>
      </c>
      <c r="E271" s="236" t="s">
        <v>1</v>
      </c>
      <c r="F271" s="237" t="s">
        <v>208</v>
      </c>
      <c r="G271" s="234"/>
      <c r="H271" s="238">
        <v>30.798</v>
      </c>
      <c r="I271" s="239"/>
      <c r="J271" s="234"/>
      <c r="K271" s="234"/>
      <c r="L271" s="240"/>
      <c r="M271" s="241"/>
      <c r="N271" s="242"/>
      <c r="O271" s="242"/>
      <c r="P271" s="242"/>
      <c r="Q271" s="242"/>
      <c r="R271" s="242"/>
      <c r="S271" s="242"/>
      <c r="T271" s="24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4" t="s">
        <v>146</v>
      </c>
      <c r="AU271" s="244" t="s">
        <v>85</v>
      </c>
      <c r="AV271" s="13" t="s">
        <v>85</v>
      </c>
      <c r="AW271" s="13" t="s">
        <v>31</v>
      </c>
      <c r="AX271" s="13" t="s">
        <v>75</v>
      </c>
      <c r="AY271" s="244" t="s">
        <v>137</v>
      </c>
    </row>
    <row r="272" spans="1:51" s="13" customFormat="1" ht="12">
      <c r="A272" s="13"/>
      <c r="B272" s="233"/>
      <c r="C272" s="234"/>
      <c r="D272" s="235" t="s">
        <v>146</v>
      </c>
      <c r="E272" s="236" t="s">
        <v>1</v>
      </c>
      <c r="F272" s="237" t="s">
        <v>209</v>
      </c>
      <c r="G272" s="234"/>
      <c r="H272" s="238">
        <v>12.6</v>
      </c>
      <c r="I272" s="239"/>
      <c r="J272" s="234"/>
      <c r="K272" s="234"/>
      <c r="L272" s="240"/>
      <c r="M272" s="241"/>
      <c r="N272" s="242"/>
      <c r="O272" s="242"/>
      <c r="P272" s="242"/>
      <c r="Q272" s="242"/>
      <c r="R272" s="242"/>
      <c r="S272" s="242"/>
      <c r="T272" s="24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4" t="s">
        <v>146</v>
      </c>
      <c r="AU272" s="244" t="s">
        <v>85</v>
      </c>
      <c r="AV272" s="13" t="s">
        <v>85</v>
      </c>
      <c r="AW272" s="13" t="s">
        <v>31</v>
      </c>
      <c r="AX272" s="13" t="s">
        <v>75</v>
      </c>
      <c r="AY272" s="244" t="s">
        <v>137</v>
      </c>
    </row>
    <row r="273" spans="1:51" s="14" customFormat="1" ht="12">
      <c r="A273" s="14"/>
      <c r="B273" s="245"/>
      <c r="C273" s="246"/>
      <c r="D273" s="235" t="s">
        <v>146</v>
      </c>
      <c r="E273" s="247" t="s">
        <v>1</v>
      </c>
      <c r="F273" s="248" t="s">
        <v>149</v>
      </c>
      <c r="G273" s="246"/>
      <c r="H273" s="249">
        <v>43.397999999999996</v>
      </c>
      <c r="I273" s="250"/>
      <c r="J273" s="246"/>
      <c r="K273" s="246"/>
      <c r="L273" s="251"/>
      <c r="M273" s="252"/>
      <c r="N273" s="253"/>
      <c r="O273" s="253"/>
      <c r="P273" s="253"/>
      <c r="Q273" s="253"/>
      <c r="R273" s="253"/>
      <c r="S273" s="253"/>
      <c r="T273" s="25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5" t="s">
        <v>146</v>
      </c>
      <c r="AU273" s="255" t="s">
        <v>85</v>
      </c>
      <c r="AV273" s="14" t="s">
        <v>144</v>
      </c>
      <c r="AW273" s="14" t="s">
        <v>31</v>
      </c>
      <c r="AX273" s="14" t="s">
        <v>83</v>
      </c>
      <c r="AY273" s="255" t="s">
        <v>137</v>
      </c>
    </row>
    <row r="274" spans="1:65" s="2" customFormat="1" ht="21.75" customHeight="1">
      <c r="A274" s="38"/>
      <c r="B274" s="39"/>
      <c r="C274" s="219" t="s">
        <v>397</v>
      </c>
      <c r="D274" s="219" t="s">
        <v>140</v>
      </c>
      <c r="E274" s="220" t="s">
        <v>398</v>
      </c>
      <c r="F274" s="221" t="s">
        <v>399</v>
      </c>
      <c r="G274" s="222" t="s">
        <v>143</v>
      </c>
      <c r="H274" s="223">
        <v>43.398</v>
      </c>
      <c r="I274" s="224"/>
      <c r="J274" s="225">
        <f>ROUND(I274*H274,2)</f>
        <v>0</v>
      </c>
      <c r="K274" s="226"/>
      <c r="L274" s="44"/>
      <c r="M274" s="227" t="s">
        <v>1</v>
      </c>
      <c r="N274" s="228" t="s">
        <v>40</v>
      </c>
      <c r="O274" s="91"/>
      <c r="P274" s="229">
        <f>O274*H274</f>
        <v>0</v>
      </c>
      <c r="Q274" s="229">
        <v>0.015</v>
      </c>
      <c r="R274" s="229">
        <f>Q274*H274</f>
        <v>0.65097</v>
      </c>
      <c r="S274" s="229">
        <v>0</v>
      </c>
      <c r="T274" s="230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31" t="s">
        <v>226</v>
      </c>
      <c r="AT274" s="231" t="s">
        <v>140</v>
      </c>
      <c r="AU274" s="231" t="s">
        <v>85</v>
      </c>
      <c r="AY274" s="17" t="s">
        <v>137</v>
      </c>
      <c r="BE274" s="232">
        <f>IF(N274="základní",J274,0)</f>
        <v>0</v>
      </c>
      <c r="BF274" s="232">
        <f>IF(N274="snížená",J274,0)</f>
        <v>0</v>
      </c>
      <c r="BG274" s="232">
        <f>IF(N274="zákl. přenesená",J274,0)</f>
        <v>0</v>
      </c>
      <c r="BH274" s="232">
        <f>IF(N274="sníž. přenesená",J274,0)</f>
        <v>0</v>
      </c>
      <c r="BI274" s="232">
        <f>IF(N274="nulová",J274,0)</f>
        <v>0</v>
      </c>
      <c r="BJ274" s="17" t="s">
        <v>83</v>
      </c>
      <c r="BK274" s="232">
        <f>ROUND(I274*H274,2)</f>
        <v>0</v>
      </c>
      <c r="BL274" s="17" t="s">
        <v>226</v>
      </c>
      <c r="BM274" s="231" t="s">
        <v>400</v>
      </c>
    </row>
    <row r="275" spans="1:51" s="13" customFormat="1" ht="12">
      <c r="A275" s="13"/>
      <c r="B275" s="233"/>
      <c r="C275" s="234"/>
      <c r="D275" s="235" t="s">
        <v>146</v>
      </c>
      <c r="E275" s="236" t="s">
        <v>1</v>
      </c>
      <c r="F275" s="237" t="s">
        <v>208</v>
      </c>
      <c r="G275" s="234"/>
      <c r="H275" s="238">
        <v>30.798</v>
      </c>
      <c r="I275" s="239"/>
      <c r="J275" s="234"/>
      <c r="K275" s="234"/>
      <c r="L275" s="240"/>
      <c r="M275" s="241"/>
      <c r="N275" s="242"/>
      <c r="O275" s="242"/>
      <c r="P275" s="242"/>
      <c r="Q275" s="242"/>
      <c r="R275" s="242"/>
      <c r="S275" s="242"/>
      <c r="T275" s="24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4" t="s">
        <v>146</v>
      </c>
      <c r="AU275" s="244" t="s">
        <v>85</v>
      </c>
      <c r="AV275" s="13" t="s">
        <v>85</v>
      </c>
      <c r="AW275" s="13" t="s">
        <v>31</v>
      </c>
      <c r="AX275" s="13" t="s">
        <v>75</v>
      </c>
      <c r="AY275" s="244" t="s">
        <v>137</v>
      </c>
    </row>
    <row r="276" spans="1:51" s="13" customFormat="1" ht="12">
      <c r="A276" s="13"/>
      <c r="B276" s="233"/>
      <c r="C276" s="234"/>
      <c r="D276" s="235" t="s">
        <v>146</v>
      </c>
      <c r="E276" s="236" t="s">
        <v>1</v>
      </c>
      <c r="F276" s="237" t="s">
        <v>209</v>
      </c>
      <c r="G276" s="234"/>
      <c r="H276" s="238">
        <v>12.6</v>
      </c>
      <c r="I276" s="239"/>
      <c r="J276" s="234"/>
      <c r="K276" s="234"/>
      <c r="L276" s="240"/>
      <c r="M276" s="241"/>
      <c r="N276" s="242"/>
      <c r="O276" s="242"/>
      <c r="P276" s="242"/>
      <c r="Q276" s="242"/>
      <c r="R276" s="242"/>
      <c r="S276" s="242"/>
      <c r="T276" s="24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4" t="s">
        <v>146</v>
      </c>
      <c r="AU276" s="244" t="s">
        <v>85</v>
      </c>
      <c r="AV276" s="13" t="s">
        <v>85</v>
      </c>
      <c r="AW276" s="13" t="s">
        <v>31</v>
      </c>
      <c r="AX276" s="13" t="s">
        <v>75</v>
      </c>
      <c r="AY276" s="244" t="s">
        <v>137</v>
      </c>
    </row>
    <row r="277" spans="1:51" s="14" customFormat="1" ht="12">
      <c r="A277" s="14"/>
      <c r="B277" s="245"/>
      <c r="C277" s="246"/>
      <c r="D277" s="235" t="s">
        <v>146</v>
      </c>
      <c r="E277" s="247" t="s">
        <v>1</v>
      </c>
      <c r="F277" s="248" t="s">
        <v>149</v>
      </c>
      <c r="G277" s="246"/>
      <c r="H277" s="249">
        <v>43.397999999999996</v>
      </c>
      <c r="I277" s="250"/>
      <c r="J277" s="246"/>
      <c r="K277" s="246"/>
      <c r="L277" s="251"/>
      <c r="M277" s="252"/>
      <c r="N277" s="253"/>
      <c r="O277" s="253"/>
      <c r="P277" s="253"/>
      <c r="Q277" s="253"/>
      <c r="R277" s="253"/>
      <c r="S277" s="253"/>
      <c r="T277" s="25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55" t="s">
        <v>146</v>
      </c>
      <c r="AU277" s="255" t="s">
        <v>85</v>
      </c>
      <c r="AV277" s="14" t="s">
        <v>144</v>
      </c>
      <c r="AW277" s="14" t="s">
        <v>31</v>
      </c>
      <c r="AX277" s="14" t="s">
        <v>83</v>
      </c>
      <c r="AY277" s="255" t="s">
        <v>137</v>
      </c>
    </row>
    <row r="278" spans="1:65" s="2" customFormat="1" ht="21.75" customHeight="1">
      <c r="A278" s="38"/>
      <c r="B278" s="39"/>
      <c r="C278" s="219" t="s">
        <v>401</v>
      </c>
      <c r="D278" s="219" t="s">
        <v>140</v>
      </c>
      <c r="E278" s="220" t="s">
        <v>402</v>
      </c>
      <c r="F278" s="221" t="s">
        <v>403</v>
      </c>
      <c r="G278" s="222" t="s">
        <v>143</v>
      </c>
      <c r="H278" s="223">
        <v>51.273</v>
      </c>
      <c r="I278" s="224"/>
      <c r="J278" s="225">
        <f>ROUND(I278*H278,2)</f>
        <v>0</v>
      </c>
      <c r="K278" s="226"/>
      <c r="L278" s="44"/>
      <c r="M278" s="227" t="s">
        <v>1</v>
      </c>
      <c r="N278" s="228" t="s">
        <v>40</v>
      </c>
      <c r="O278" s="91"/>
      <c r="P278" s="229">
        <f>O278*H278</f>
        <v>0</v>
      </c>
      <c r="Q278" s="229">
        <v>0</v>
      </c>
      <c r="R278" s="229">
        <f>Q278*H278</f>
        <v>0</v>
      </c>
      <c r="S278" s="229">
        <v>0.003</v>
      </c>
      <c r="T278" s="230">
        <f>S278*H278</f>
        <v>0.153819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31" t="s">
        <v>226</v>
      </c>
      <c r="AT278" s="231" t="s">
        <v>140</v>
      </c>
      <c r="AU278" s="231" t="s">
        <v>85</v>
      </c>
      <c r="AY278" s="17" t="s">
        <v>137</v>
      </c>
      <c r="BE278" s="232">
        <f>IF(N278="základní",J278,0)</f>
        <v>0</v>
      </c>
      <c r="BF278" s="232">
        <f>IF(N278="snížená",J278,0)</f>
        <v>0</v>
      </c>
      <c r="BG278" s="232">
        <f>IF(N278="zákl. přenesená",J278,0)</f>
        <v>0</v>
      </c>
      <c r="BH278" s="232">
        <f>IF(N278="sníž. přenesená",J278,0)</f>
        <v>0</v>
      </c>
      <c r="BI278" s="232">
        <f>IF(N278="nulová",J278,0)</f>
        <v>0</v>
      </c>
      <c r="BJ278" s="17" t="s">
        <v>83</v>
      </c>
      <c r="BK278" s="232">
        <f>ROUND(I278*H278,2)</f>
        <v>0</v>
      </c>
      <c r="BL278" s="17" t="s">
        <v>226</v>
      </c>
      <c r="BM278" s="231" t="s">
        <v>404</v>
      </c>
    </row>
    <row r="279" spans="1:51" s="13" customFormat="1" ht="12">
      <c r="A279" s="13"/>
      <c r="B279" s="233"/>
      <c r="C279" s="234"/>
      <c r="D279" s="235" t="s">
        <v>146</v>
      </c>
      <c r="E279" s="236" t="s">
        <v>1</v>
      </c>
      <c r="F279" s="237" t="s">
        <v>405</v>
      </c>
      <c r="G279" s="234"/>
      <c r="H279" s="238">
        <v>51.273</v>
      </c>
      <c r="I279" s="239"/>
      <c r="J279" s="234"/>
      <c r="K279" s="234"/>
      <c r="L279" s="240"/>
      <c r="M279" s="241"/>
      <c r="N279" s="242"/>
      <c r="O279" s="242"/>
      <c r="P279" s="242"/>
      <c r="Q279" s="242"/>
      <c r="R279" s="242"/>
      <c r="S279" s="242"/>
      <c r="T279" s="24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4" t="s">
        <v>146</v>
      </c>
      <c r="AU279" s="244" t="s">
        <v>85</v>
      </c>
      <c r="AV279" s="13" t="s">
        <v>85</v>
      </c>
      <c r="AW279" s="13" t="s">
        <v>31</v>
      </c>
      <c r="AX279" s="13" t="s">
        <v>83</v>
      </c>
      <c r="AY279" s="244" t="s">
        <v>137</v>
      </c>
    </row>
    <row r="280" spans="1:65" s="2" customFormat="1" ht="21.75" customHeight="1">
      <c r="A280" s="38"/>
      <c r="B280" s="39"/>
      <c r="C280" s="219" t="s">
        <v>406</v>
      </c>
      <c r="D280" s="219" t="s">
        <v>140</v>
      </c>
      <c r="E280" s="220" t="s">
        <v>407</v>
      </c>
      <c r="F280" s="221" t="s">
        <v>408</v>
      </c>
      <c r="G280" s="222" t="s">
        <v>195</v>
      </c>
      <c r="H280" s="223">
        <v>51.4</v>
      </c>
      <c r="I280" s="224"/>
      <c r="J280" s="225">
        <f>ROUND(I280*H280,2)</f>
        <v>0</v>
      </c>
      <c r="K280" s="226"/>
      <c r="L280" s="44"/>
      <c r="M280" s="227" t="s">
        <v>1</v>
      </c>
      <c r="N280" s="228" t="s">
        <v>40</v>
      </c>
      <c r="O280" s="91"/>
      <c r="P280" s="229">
        <f>O280*H280</f>
        <v>0</v>
      </c>
      <c r="Q280" s="229">
        <v>0</v>
      </c>
      <c r="R280" s="229">
        <f>Q280*H280</f>
        <v>0</v>
      </c>
      <c r="S280" s="229">
        <v>0.0003</v>
      </c>
      <c r="T280" s="230">
        <f>S280*H280</f>
        <v>0.015419999999999998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31" t="s">
        <v>226</v>
      </c>
      <c r="AT280" s="231" t="s">
        <v>140</v>
      </c>
      <c r="AU280" s="231" t="s">
        <v>85</v>
      </c>
      <c r="AY280" s="17" t="s">
        <v>137</v>
      </c>
      <c r="BE280" s="232">
        <f>IF(N280="základní",J280,0)</f>
        <v>0</v>
      </c>
      <c r="BF280" s="232">
        <f>IF(N280="snížená",J280,0)</f>
        <v>0</v>
      </c>
      <c r="BG280" s="232">
        <f>IF(N280="zákl. přenesená",J280,0)</f>
        <v>0</v>
      </c>
      <c r="BH280" s="232">
        <f>IF(N280="sníž. přenesená",J280,0)</f>
        <v>0</v>
      </c>
      <c r="BI280" s="232">
        <f>IF(N280="nulová",J280,0)</f>
        <v>0</v>
      </c>
      <c r="BJ280" s="17" t="s">
        <v>83</v>
      </c>
      <c r="BK280" s="232">
        <f>ROUND(I280*H280,2)</f>
        <v>0</v>
      </c>
      <c r="BL280" s="17" t="s">
        <v>226</v>
      </c>
      <c r="BM280" s="231" t="s">
        <v>409</v>
      </c>
    </row>
    <row r="281" spans="1:51" s="13" customFormat="1" ht="12">
      <c r="A281" s="13"/>
      <c r="B281" s="233"/>
      <c r="C281" s="234"/>
      <c r="D281" s="235" t="s">
        <v>146</v>
      </c>
      <c r="E281" s="236" t="s">
        <v>1</v>
      </c>
      <c r="F281" s="237" t="s">
        <v>410</v>
      </c>
      <c r="G281" s="234"/>
      <c r="H281" s="238">
        <v>51.4</v>
      </c>
      <c r="I281" s="239"/>
      <c r="J281" s="234"/>
      <c r="K281" s="234"/>
      <c r="L281" s="240"/>
      <c r="M281" s="241"/>
      <c r="N281" s="242"/>
      <c r="O281" s="242"/>
      <c r="P281" s="242"/>
      <c r="Q281" s="242"/>
      <c r="R281" s="242"/>
      <c r="S281" s="242"/>
      <c r="T281" s="24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4" t="s">
        <v>146</v>
      </c>
      <c r="AU281" s="244" t="s">
        <v>85</v>
      </c>
      <c r="AV281" s="13" t="s">
        <v>85</v>
      </c>
      <c r="AW281" s="13" t="s">
        <v>31</v>
      </c>
      <c r="AX281" s="13" t="s">
        <v>83</v>
      </c>
      <c r="AY281" s="244" t="s">
        <v>137</v>
      </c>
    </row>
    <row r="282" spans="1:65" s="2" customFormat="1" ht="21.75" customHeight="1">
      <c r="A282" s="38"/>
      <c r="B282" s="39"/>
      <c r="C282" s="219" t="s">
        <v>411</v>
      </c>
      <c r="D282" s="219" t="s">
        <v>140</v>
      </c>
      <c r="E282" s="220" t="s">
        <v>412</v>
      </c>
      <c r="F282" s="221" t="s">
        <v>413</v>
      </c>
      <c r="G282" s="222" t="s">
        <v>293</v>
      </c>
      <c r="H282" s="270"/>
      <c r="I282" s="224"/>
      <c r="J282" s="225">
        <f>ROUND(I282*H282,2)</f>
        <v>0</v>
      </c>
      <c r="K282" s="226"/>
      <c r="L282" s="44"/>
      <c r="M282" s="227" t="s">
        <v>1</v>
      </c>
      <c r="N282" s="228" t="s">
        <v>40</v>
      </c>
      <c r="O282" s="91"/>
      <c r="P282" s="229">
        <f>O282*H282</f>
        <v>0</v>
      </c>
      <c r="Q282" s="229">
        <v>0</v>
      </c>
      <c r="R282" s="229">
        <f>Q282*H282</f>
        <v>0</v>
      </c>
      <c r="S282" s="229">
        <v>0</v>
      </c>
      <c r="T282" s="230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31" t="s">
        <v>226</v>
      </c>
      <c r="AT282" s="231" t="s">
        <v>140</v>
      </c>
      <c r="AU282" s="231" t="s">
        <v>85</v>
      </c>
      <c r="AY282" s="17" t="s">
        <v>137</v>
      </c>
      <c r="BE282" s="232">
        <f>IF(N282="základní",J282,0)</f>
        <v>0</v>
      </c>
      <c r="BF282" s="232">
        <f>IF(N282="snížená",J282,0)</f>
        <v>0</v>
      </c>
      <c r="BG282" s="232">
        <f>IF(N282="zákl. přenesená",J282,0)</f>
        <v>0</v>
      </c>
      <c r="BH282" s="232">
        <f>IF(N282="sníž. přenesená",J282,0)</f>
        <v>0</v>
      </c>
      <c r="BI282" s="232">
        <f>IF(N282="nulová",J282,0)</f>
        <v>0</v>
      </c>
      <c r="BJ282" s="17" t="s">
        <v>83</v>
      </c>
      <c r="BK282" s="232">
        <f>ROUND(I282*H282,2)</f>
        <v>0</v>
      </c>
      <c r="BL282" s="17" t="s">
        <v>226</v>
      </c>
      <c r="BM282" s="231" t="s">
        <v>414</v>
      </c>
    </row>
    <row r="283" spans="1:65" s="2" customFormat="1" ht="16.5" customHeight="1">
      <c r="A283" s="38"/>
      <c r="B283" s="39"/>
      <c r="C283" s="219" t="s">
        <v>202</v>
      </c>
      <c r="D283" s="219" t="s">
        <v>140</v>
      </c>
      <c r="E283" s="220" t="s">
        <v>415</v>
      </c>
      <c r="F283" s="221" t="s">
        <v>416</v>
      </c>
      <c r="G283" s="222" t="s">
        <v>143</v>
      </c>
      <c r="H283" s="223">
        <v>43.398</v>
      </c>
      <c r="I283" s="224"/>
      <c r="J283" s="225">
        <f>ROUND(I283*H283,2)</f>
        <v>0</v>
      </c>
      <c r="K283" s="226"/>
      <c r="L283" s="44"/>
      <c r="M283" s="227" t="s">
        <v>1</v>
      </c>
      <c r="N283" s="228" t="s">
        <v>40</v>
      </c>
      <c r="O283" s="91"/>
      <c r="P283" s="229">
        <f>O283*H283</f>
        <v>0</v>
      </c>
      <c r="Q283" s="229">
        <v>0</v>
      </c>
      <c r="R283" s="229">
        <f>Q283*H283</f>
        <v>0</v>
      </c>
      <c r="S283" s="229">
        <v>0</v>
      </c>
      <c r="T283" s="230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31" t="s">
        <v>226</v>
      </c>
      <c r="AT283" s="231" t="s">
        <v>140</v>
      </c>
      <c r="AU283" s="231" t="s">
        <v>85</v>
      </c>
      <c r="AY283" s="17" t="s">
        <v>137</v>
      </c>
      <c r="BE283" s="232">
        <f>IF(N283="základní",J283,0)</f>
        <v>0</v>
      </c>
      <c r="BF283" s="232">
        <f>IF(N283="snížená",J283,0)</f>
        <v>0</v>
      </c>
      <c r="BG283" s="232">
        <f>IF(N283="zákl. přenesená",J283,0)</f>
        <v>0</v>
      </c>
      <c r="BH283" s="232">
        <f>IF(N283="sníž. přenesená",J283,0)</f>
        <v>0</v>
      </c>
      <c r="BI283" s="232">
        <f>IF(N283="nulová",J283,0)</f>
        <v>0</v>
      </c>
      <c r="BJ283" s="17" t="s">
        <v>83</v>
      </c>
      <c r="BK283" s="232">
        <f>ROUND(I283*H283,2)</f>
        <v>0</v>
      </c>
      <c r="BL283" s="17" t="s">
        <v>226</v>
      </c>
      <c r="BM283" s="231" t="s">
        <v>417</v>
      </c>
    </row>
    <row r="284" spans="1:51" s="13" customFormat="1" ht="12">
      <c r="A284" s="13"/>
      <c r="B284" s="233"/>
      <c r="C284" s="234"/>
      <c r="D284" s="235" t="s">
        <v>146</v>
      </c>
      <c r="E284" s="236" t="s">
        <v>1</v>
      </c>
      <c r="F284" s="237" t="s">
        <v>208</v>
      </c>
      <c r="G284" s="234"/>
      <c r="H284" s="238">
        <v>30.798</v>
      </c>
      <c r="I284" s="239"/>
      <c r="J284" s="234"/>
      <c r="K284" s="234"/>
      <c r="L284" s="240"/>
      <c r="M284" s="241"/>
      <c r="N284" s="242"/>
      <c r="O284" s="242"/>
      <c r="P284" s="242"/>
      <c r="Q284" s="242"/>
      <c r="R284" s="242"/>
      <c r="S284" s="242"/>
      <c r="T284" s="24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4" t="s">
        <v>146</v>
      </c>
      <c r="AU284" s="244" t="s">
        <v>85</v>
      </c>
      <c r="AV284" s="13" t="s">
        <v>85</v>
      </c>
      <c r="AW284" s="13" t="s">
        <v>31</v>
      </c>
      <c r="AX284" s="13" t="s">
        <v>75</v>
      </c>
      <c r="AY284" s="244" t="s">
        <v>137</v>
      </c>
    </row>
    <row r="285" spans="1:51" s="13" customFormat="1" ht="12">
      <c r="A285" s="13"/>
      <c r="B285" s="233"/>
      <c r="C285" s="234"/>
      <c r="D285" s="235" t="s">
        <v>146</v>
      </c>
      <c r="E285" s="236" t="s">
        <v>1</v>
      </c>
      <c r="F285" s="237" t="s">
        <v>209</v>
      </c>
      <c r="G285" s="234"/>
      <c r="H285" s="238">
        <v>12.6</v>
      </c>
      <c r="I285" s="239"/>
      <c r="J285" s="234"/>
      <c r="K285" s="234"/>
      <c r="L285" s="240"/>
      <c r="M285" s="241"/>
      <c r="N285" s="242"/>
      <c r="O285" s="242"/>
      <c r="P285" s="242"/>
      <c r="Q285" s="242"/>
      <c r="R285" s="242"/>
      <c r="S285" s="242"/>
      <c r="T285" s="24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4" t="s">
        <v>146</v>
      </c>
      <c r="AU285" s="244" t="s">
        <v>85</v>
      </c>
      <c r="AV285" s="13" t="s">
        <v>85</v>
      </c>
      <c r="AW285" s="13" t="s">
        <v>31</v>
      </c>
      <c r="AX285" s="13" t="s">
        <v>75</v>
      </c>
      <c r="AY285" s="244" t="s">
        <v>137</v>
      </c>
    </row>
    <row r="286" spans="1:51" s="14" customFormat="1" ht="12">
      <c r="A286" s="14"/>
      <c r="B286" s="245"/>
      <c r="C286" s="246"/>
      <c r="D286" s="235" t="s">
        <v>146</v>
      </c>
      <c r="E286" s="247" t="s">
        <v>1</v>
      </c>
      <c r="F286" s="248" t="s">
        <v>149</v>
      </c>
      <c r="G286" s="246"/>
      <c r="H286" s="249">
        <v>43.397999999999996</v>
      </c>
      <c r="I286" s="250"/>
      <c r="J286" s="246"/>
      <c r="K286" s="246"/>
      <c r="L286" s="251"/>
      <c r="M286" s="252"/>
      <c r="N286" s="253"/>
      <c r="O286" s="253"/>
      <c r="P286" s="253"/>
      <c r="Q286" s="253"/>
      <c r="R286" s="253"/>
      <c r="S286" s="253"/>
      <c r="T286" s="25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55" t="s">
        <v>146</v>
      </c>
      <c r="AU286" s="255" t="s">
        <v>85</v>
      </c>
      <c r="AV286" s="14" t="s">
        <v>144</v>
      </c>
      <c r="AW286" s="14" t="s">
        <v>31</v>
      </c>
      <c r="AX286" s="14" t="s">
        <v>83</v>
      </c>
      <c r="AY286" s="255" t="s">
        <v>137</v>
      </c>
    </row>
    <row r="287" spans="1:65" s="2" customFormat="1" ht="16.5" customHeight="1">
      <c r="A287" s="38"/>
      <c r="B287" s="39"/>
      <c r="C287" s="219" t="s">
        <v>418</v>
      </c>
      <c r="D287" s="219" t="s">
        <v>140</v>
      </c>
      <c r="E287" s="220" t="s">
        <v>419</v>
      </c>
      <c r="F287" s="221" t="s">
        <v>420</v>
      </c>
      <c r="G287" s="222" t="s">
        <v>195</v>
      </c>
      <c r="H287" s="223">
        <v>46.4</v>
      </c>
      <c r="I287" s="224"/>
      <c r="J287" s="225">
        <f>ROUND(I287*H287,2)</f>
        <v>0</v>
      </c>
      <c r="K287" s="226"/>
      <c r="L287" s="44"/>
      <c r="M287" s="227" t="s">
        <v>1</v>
      </c>
      <c r="N287" s="228" t="s">
        <v>40</v>
      </c>
      <c r="O287" s="91"/>
      <c r="P287" s="229">
        <f>O287*H287</f>
        <v>0</v>
      </c>
      <c r="Q287" s="229">
        <v>0</v>
      </c>
      <c r="R287" s="229">
        <f>Q287*H287</f>
        <v>0</v>
      </c>
      <c r="S287" s="229">
        <v>0</v>
      </c>
      <c r="T287" s="230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31" t="s">
        <v>226</v>
      </c>
      <c r="AT287" s="231" t="s">
        <v>140</v>
      </c>
      <c r="AU287" s="231" t="s">
        <v>85</v>
      </c>
      <c r="AY287" s="17" t="s">
        <v>137</v>
      </c>
      <c r="BE287" s="232">
        <f>IF(N287="základní",J287,0)</f>
        <v>0</v>
      </c>
      <c r="BF287" s="232">
        <f>IF(N287="snížená",J287,0)</f>
        <v>0</v>
      </c>
      <c r="BG287" s="232">
        <f>IF(N287="zákl. přenesená",J287,0)</f>
        <v>0</v>
      </c>
      <c r="BH287" s="232">
        <f>IF(N287="sníž. přenesená",J287,0)</f>
        <v>0</v>
      </c>
      <c r="BI287" s="232">
        <f>IF(N287="nulová",J287,0)</f>
        <v>0</v>
      </c>
      <c r="BJ287" s="17" t="s">
        <v>83</v>
      </c>
      <c r="BK287" s="232">
        <f>ROUND(I287*H287,2)</f>
        <v>0</v>
      </c>
      <c r="BL287" s="17" t="s">
        <v>226</v>
      </c>
      <c r="BM287" s="231" t="s">
        <v>421</v>
      </c>
    </row>
    <row r="288" spans="1:51" s="13" customFormat="1" ht="12">
      <c r="A288" s="13"/>
      <c r="B288" s="233"/>
      <c r="C288" s="234"/>
      <c r="D288" s="235" t="s">
        <v>146</v>
      </c>
      <c r="E288" s="236" t="s">
        <v>1</v>
      </c>
      <c r="F288" s="237" t="s">
        <v>422</v>
      </c>
      <c r="G288" s="234"/>
      <c r="H288" s="238">
        <v>32.1</v>
      </c>
      <c r="I288" s="239"/>
      <c r="J288" s="234"/>
      <c r="K288" s="234"/>
      <c r="L288" s="240"/>
      <c r="M288" s="241"/>
      <c r="N288" s="242"/>
      <c r="O288" s="242"/>
      <c r="P288" s="242"/>
      <c r="Q288" s="242"/>
      <c r="R288" s="242"/>
      <c r="S288" s="242"/>
      <c r="T288" s="24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4" t="s">
        <v>146</v>
      </c>
      <c r="AU288" s="244" t="s">
        <v>85</v>
      </c>
      <c r="AV288" s="13" t="s">
        <v>85</v>
      </c>
      <c r="AW288" s="13" t="s">
        <v>31</v>
      </c>
      <c r="AX288" s="13" t="s">
        <v>75</v>
      </c>
      <c r="AY288" s="244" t="s">
        <v>137</v>
      </c>
    </row>
    <row r="289" spans="1:51" s="13" customFormat="1" ht="12">
      <c r="A289" s="13"/>
      <c r="B289" s="233"/>
      <c r="C289" s="234"/>
      <c r="D289" s="235" t="s">
        <v>146</v>
      </c>
      <c r="E289" s="236" t="s">
        <v>1</v>
      </c>
      <c r="F289" s="237" t="s">
        <v>423</v>
      </c>
      <c r="G289" s="234"/>
      <c r="H289" s="238">
        <v>14.3</v>
      </c>
      <c r="I289" s="239"/>
      <c r="J289" s="234"/>
      <c r="K289" s="234"/>
      <c r="L289" s="240"/>
      <c r="M289" s="241"/>
      <c r="N289" s="242"/>
      <c r="O289" s="242"/>
      <c r="P289" s="242"/>
      <c r="Q289" s="242"/>
      <c r="R289" s="242"/>
      <c r="S289" s="242"/>
      <c r="T289" s="24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4" t="s">
        <v>146</v>
      </c>
      <c r="AU289" s="244" t="s">
        <v>85</v>
      </c>
      <c r="AV289" s="13" t="s">
        <v>85</v>
      </c>
      <c r="AW289" s="13" t="s">
        <v>31</v>
      </c>
      <c r="AX289" s="13" t="s">
        <v>75</v>
      </c>
      <c r="AY289" s="244" t="s">
        <v>137</v>
      </c>
    </row>
    <row r="290" spans="1:51" s="14" customFormat="1" ht="12">
      <c r="A290" s="14"/>
      <c r="B290" s="245"/>
      <c r="C290" s="246"/>
      <c r="D290" s="235" t="s">
        <v>146</v>
      </c>
      <c r="E290" s="247" t="s">
        <v>1</v>
      </c>
      <c r="F290" s="248" t="s">
        <v>149</v>
      </c>
      <c r="G290" s="246"/>
      <c r="H290" s="249">
        <v>46.4</v>
      </c>
      <c r="I290" s="250"/>
      <c r="J290" s="246"/>
      <c r="K290" s="246"/>
      <c r="L290" s="251"/>
      <c r="M290" s="252"/>
      <c r="N290" s="253"/>
      <c r="O290" s="253"/>
      <c r="P290" s="253"/>
      <c r="Q290" s="253"/>
      <c r="R290" s="253"/>
      <c r="S290" s="253"/>
      <c r="T290" s="25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55" t="s">
        <v>146</v>
      </c>
      <c r="AU290" s="255" t="s">
        <v>85</v>
      </c>
      <c r="AV290" s="14" t="s">
        <v>144</v>
      </c>
      <c r="AW290" s="14" t="s">
        <v>31</v>
      </c>
      <c r="AX290" s="14" t="s">
        <v>83</v>
      </c>
      <c r="AY290" s="255" t="s">
        <v>137</v>
      </c>
    </row>
    <row r="291" spans="1:63" s="12" customFormat="1" ht="22.8" customHeight="1">
      <c r="A291" s="12"/>
      <c r="B291" s="203"/>
      <c r="C291" s="204"/>
      <c r="D291" s="205" t="s">
        <v>74</v>
      </c>
      <c r="E291" s="217" t="s">
        <v>424</v>
      </c>
      <c r="F291" s="217" t="s">
        <v>425</v>
      </c>
      <c r="G291" s="204"/>
      <c r="H291" s="204"/>
      <c r="I291" s="207"/>
      <c r="J291" s="218">
        <f>BK291</f>
        <v>0</v>
      </c>
      <c r="K291" s="204"/>
      <c r="L291" s="209"/>
      <c r="M291" s="210"/>
      <c r="N291" s="211"/>
      <c r="O291" s="211"/>
      <c r="P291" s="212">
        <f>SUM(P292:P297)</f>
        <v>0</v>
      </c>
      <c r="Q291" s="211"/>
      <c r="R291" s="212">
        <f>SUM(R292:R297)</f>
        <v>0.18255899999999997</v>
      </c>
      <c r="S291" s="211"/>
      <c r="T291" s="213">
        <f>SUM(T292:T297)</f>
        <v>0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214" t="s">
        <v>85</v>
      </c>
      <c r="AT291" s="215" t="s">
        <v>74</v>
      </c>
      <c r="AU291" s="215" t="s">
        <v>83</v>
      </c>
      <c r="AY291" s="214" t="s">
        <v>137</v>
      </c>
      <c r="BK291" s="216">
        <f>SUM(BK292:BK297)</f>
        <v>0</v>
      </c>
    </row>
    <row r="292" spans="1:65" s="2" customFormat="1" ht="16.5" customHeight="1">
      <c r="A292" s="38"/>
      <c r="B292" s="39"/>
      <c r="C292" s="219" t="s">
        <v>426</v>
      </c>
      <c r="D292" s="219" t="s">
        <v>140</v>
      </c>
      <c r="E292" s="220" t="s">
        <v>427</v>
      </c>
      <c r="F292" s="221" t="s">
        <v>428</v>
      </c>
      <c r="G292" s="222" t="s">
        <v>143</v>
      </c>
      <c r="H292" s="223">
        <v>19.63</v>
      </c>
      <c r="I292" s="224"/>
      <c r="J292" s="225">
        <f>ROUND(I292*H292,2)</f>
        <v>0</v>
      </c>
      <c r="K292" s="226"/>
      <c r="L292" s="44"/>
      <c r="M292" s="227" t="s">
        <v>1</v>
      </c>
      <c r="N292" s="228" t="s">
        <v>40</v>
      </c>
      <c r="O292" s="91"/>
      <c r="P292" s="229">
        <f>O292*H292</f>
        <v>0</v>
      </c>
      <c r="Q292" s="229">
        <v>0.0003</v>
      </c>
      <c r="R292" s="229">
        <f>Q292*H292</f>
        <v>0.005888999999999999</v>
      </c>
      <c r="S292" s="229">
        <v>0</v>
      </c>
      <c r="T292" s="230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31" t="s">
        <v>226</v>
      </c>
      <c r="AT292" s="231" t="s">
        <v>140</v>
      </c>
      <c r="AU292" s="231" t="s">
        <v>85</v>
      </c>
      <c r="AY292" s="17" t="s">
        <v>137</v>
      </c>
      <c r="BE292" s="232">
        <f>IF(N292="základní",J292,0)</f>
        <v>0</v>
      </c>
      <c r="BF292" s="232">
        <f>IF(N292="snížená",J292,0)</f>
        <v>0</v>
      </c>
      <c r="BG292" s="232">
        <f>IF(N292="zákl. přenesená",J292,0)</f>
        <v>0</v>
      </c>
      <c r="BH292" s="232">
        <f>IF(N292="sníž. přenesená",J292,0)</f>
        <v>0</v>
      </c>
      <c r="BI292" s="232">
        <f>IF(N292="nulová",J292,0)</f>
        <v>0</v>
      </c>
      <c r="BJ292" s="17" t="s">
        <v>83</v>
      </c>
      <c r="BK292" s="232">
        <f>ROUND(I292*H292,2)</f>
        <v>0</v>
      </c>
      <c r="BL292" s="17" t="s">
        <v>226</v>
      </c>
      <c r="BM292" s="231" t="s">
        <v>429</v>
      </c>
    </row>
    <row r="293" spans="1:51" s="13" customFormat="1" ht="12">
      <c r="A293" s="13"/>
      <c r="B293" s="233"/>
      <c r="C293" s="234"/>
      <c r="D293" s="235" t="s">
        <v>146</v>
      </c>
      <c r="E293" s="236" t="s">
        <v>1</v>
      </c>
      <c r="F293" s="237" t="s">
        <v>430</v>
      </c>
      <c r="G293" s="234"/>
      <c r="H293" s="238">
        <v>19.63</v>
      </c>
      <c r="I293" s="239"/>
      <c r="J293" s="234"/>
      <c r="K293" s="234"/>
      <c r="L293" s="240"/>
      <c r="M293" s="241"/>
      <c r="N293" s="242"/>
      <c r="O293" s="242"/>
      <c r="P293" s="242"/>
      <c r="Q293" s="242"/>
      <c r="R293" s="242"/>
      <c r="S293" s="242"/>
      <c r="T293" s="24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4" t="s">
        <v>146</v>
      </c>
      <c r="AU293" s="244" t="s">
        <v>85</v>
      </c>
      <c r="AV293" s="13" t="s">
        <v>85</v>
      </c>
      <c r="AW293" s="13" t="s">
        <v>31</v>
      </c>
      <c r="AX293" s="13" t="s">
        <v>83</v>
      </c>
      <c r="AY293" s="244" t="s">
        <v>137</v>
      </c>
    </row>
    <row r="294" spans="1:65" s="2" customFormat="1" ht="33" customHeight="1">
      <c r="A294" s="38"/>
      <c r="B294" s="39"/>
      <c r="C294" s="219" t="s">
        <v>431</v>
      </c>
      <c r="D294" s="219" t="s">
        <v>140</v>
      </c>
      <c r="E294" s="220" t="s">
        <v>432</v>
      </c>
      <c r="F294" s="221" t="s">
        <v>433</v>
      </c>
      <c r="G294" s="222" t="s">
        <v>143</v>
      </c>
      <c r="H294" s="223">
        <v>19.63</v>
      </c>
      <c r="I294" s="224"/>
      <c r="J294" s="225">
        <f>ROUND(I294*H294,2)</f>
        <v>0</v>
      </c>
      <c r="K294" s="226"/>
      <c r="L294" s="44"/>
      <c r="M294" s="227" t="s">
        <v>1</v>
      </c>
      <c r="N294" s="228" t="s">
        <v>40</v>
      </c>
      <c r="O294" s="91"/>
      <c r="P294" s="229">
        <f>O294*H294</f>
        <v>0</v>
      </c>
      <c r="Q294" s="229">
        <v>0.009</v>
      </c>
      <c r="R294" s="229">
        <f>Q294*H294</f>
        <v>0.17666999999999997</v>
      </c>
      <c r="S294" s="229">
        <v>0</v>
      </c>
      <c r="T294" s="230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31" t="s">
        <v>226</v>
      </c>
      <c r="AT294" s="231" t="s">
        <v>140</v>
      </c>
      <c r="AU294" s="231" t="s">
        <v>85</v>
      </c>
      <c r="AY294" s="17" t="s">
        <v>137</v>
      </c>
      <c r="BE294" s="232">
        <f>IF(N294="základní",J294,0)</f>
        <v>0</v>
      </c>
      <c r="BF294" s="232">
        <f>IF(N294="snížená",J294,0)</f>
        <v>0</v>
      </c>
      <c r="BG294" s="232">
        <f>IF(N294="zákl. přenesená",J294,0)</f>
        <v>0</v>
      </c>
      <c r="BH294" s="232">
        <f>IF(N294="sníž. přenesená",J294,0)</f>
        <v>0</v>
      </c>
      <c r="BI294" s="232">
        <f>IF(N294="nulová",J294,0)</f>
        <v>0</v>
      </c>
      <c r="BJ294" s="17" t="s">
        <v>83</v>
      </c>
      <c r="BK294" s="232">
        <f>ROUND(I294*H294,2)</f>
        <v>0</v>
      </c>
      <c r="BL294" s="17" t="s">
        <v>226</v>
      </c>
      <c r="BM294" s="231" t="s">
        <v>434</v>
      </c>
    </row>
    <row r="295" spans="1:51" s="13" customFormat="1" ht="12">
      <c r="A295" s="13"/>
      <c r="B295" s="233"/>
      <c r="C295" s="234"/>
      <c r="D295" s="235" t="s">
        <v>146</v>
      </c>
      <c r="E295" s="236" t="s">
        <v>1</v>
      </c>
      <c r="F295" s="237" t="s">
        <v>430</v>
      </c>
      <c r="G295" s="234"/>
      <c r="H295" s="238">
        <v>19.63</v>
      </c>
      <c r="I295" s="239"/>
      <c r="J295" s="234"/>
      <c r="K295" s="234"/>
      <c r="L295" s="240"/>
      <c r="M295" s="241"/>
      <c r="N295" s="242"/>
      <c r="O295" s="242"/>
      <c r="P295" s="242"/>
      <c r="Q295" s="242"/>
      <c r="R295" s="242"/>
      <c r="S295" s="242"/>
      <c r="T295" s="24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4" t="s">
        <v>146</v>
      </c>
      <c r="AU295" s="244" t="s">
        <v>85</v>
      </c>
      <c r="AV295" s="13" t="s">
        <v>85</v>
      </c>
      <c r="AW295" s="13" t="s">
        <v>31</v>
      </c>
      <c r="AX295" s="13" t="s">
        <v>83</v>
      </c>
      <c r="AY295" s="244" t="s">
        <v>137</v>
      </c>
    </row>
    <row r="296" spans="1:65" s="2" customFormat="1" ht="16.5" customHeight="1">
      <c r="A296" s="38"/>
      <c r="B296" s="39"/>
      <c r="C296" s="271" t="s">
        <v>435</v>
      </c>
      <c r="D296" s="271" t="s">
        <v>351</v>
      </c>
      <c r="E296" s="272" t="s">
        <v>436</v>
      </c>
      <c r="F296" s="273" t="s">
        <v>437</v>
      </c>
      <c r="G296" s="274" t="s">
        <v>143</v>
      </c>
      <c r="H296" s="275">
        <v>21.593</v>
      </c>
      <c r="I296" s="276"/>
      <c r="J296" s="277">
        <f>ROUND(I296*H296,2)</f>
        <v>0</v>
      </c>
      <c r="K296" s="278"/>
      <c r="L296" s="279"/>
      <c r="M296" s="280" t="s">
        <v>1</v>
      </c>
      <c r="N296" s="281" t="s">
        <v>40</v>
      </c>
      <c r="O296" s="91"/>
      <c r="P296" s="229">
        <f>O296*H296</f>
        <v>0</v>
      </c>
      <c r="Q296" s="229">
        <v>0</v>
      </c>
      <c r="R296" s="229">
        <f>Q296*H296</f>
        <v>0</v>
      </c>
      <c r="S296" s="229">
        <v>0</v>
      </c>
      <c r="T296" s="230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31" t="s">
        <v>313</v>
      </c>
      <c r="AT296" s="231" t="s">
        <v>351</v>
      </c>
      <c r="AU296" s="231" t="s">
        <v>85</v>
      </c>
      <c r="AY296" s="17" t="s">
        <v>137</v>
      </c>
      <c r="BE296" s="232">
        <f>IF(N296="základní",J296,0)</f>
        <v>0</v>
      </c>
      <c r="BF296" s="232">
        <f>IF(N296="snížená",J296,0)</f>
        <v>0</v>
      </c>
      <c r="BG296" s="232">
        <f>IF(N296="zákl. přenesená",J296,0)</f>
        <v>0</v>
      </c>
      <c r="BH296" s="232">
        <f>IF(N296="sníž. přenesená",J296,0)</f>
        <v>0</v>
      </c>
      <c r="BI296" s="232">
        <f>IF(N296="nulová",J296,0)</f>
        <v>0</v>
      </c>
      <c r="BJ296" s="17" t="s">
        <v>83</v>
      </c>
      <c r="BK296" s="232">
        <f>ROUND(I296*H296,2)</f>
        <v>0</v>
      </c>
      <c r="BL296" s="17" t="s">
        <v>226</v>
      </c>
      <c r="BM296" s="231" t="s">
        <v>438</v>
      </c>
    </row>
    <row r="297" spans="1:65" s="2" customFormat="1" ht="21.75" customHeight="1">
      <c r="A297" s="38"/>
      <c r="B297" s="39"/>
      <c r="C297" s="219" t="s">
        <v>439</v>
      </c>
      <c r="D297" s="219" t="s">
        <v>140</v>
      </c>
      <c r="E297" s="220" t="s">
        <v>440</v>
      </c>
      <c r="F297" s="221" t="s">
        <v>441</v>
      </c>
      <c r="G297" s="222" t="s">
        <v>293</v>
      </c>
      <c r="H297" s="270"/>
      <c r="I297" s="224"/>
      <c r="J297" s="225">
        <f>ROUND(I297*H297,2)</f>
        <v>0</v>
      </c>
      <c r="K297" s="226"/>
      <c r="L297" s="44"/>
      <c r="M297" s="227" t="s">
        <v>1</v>
      </c>
      <c r="N297" s="228" t="s">
        <v>40</v>
      </c>
      <c r="O297" s="91"/>
      <c r="P297" s="229">
        <f>O297*H297</f>
        <v>0</v>
      </c>
      <c r="Q297" s="229">
        <v>0</v>
      </c>
      <c r="R297" s="229">
        <f>Q297*H297</f>
        <v>0</v>
      </c>
      <c r="S297" s="229">
        <v>0</v>
      </c>
      <c r="T297" s="230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31" t="s">
        <v>226</v>
      </c>
      <c r="AT297" s="231" t="s">
        <v>140</v>
      </c>
      <c r="AU297" s="231" t="s">
        <v>85</v>
      </c>
      <c r="AY297" s="17" t="s">
        <v>137</v>
      </c>
      <c r="BE297" s="232">
        <f>IF(N297="základní",J297,0)</f>
        <v>0</v>
      </c>
      <c r="BF297" s="232">
        <f>IF(N297="snížená",J297,0)</f>
        <v>0</v>
      </c>
      <c r="BG297" s="232">
        <f>IF(N297="zákl. přenesená",J297,0)</f>
        <v>0</v>
      </c>
      <c r="BH297" s="232">
        <f>IF(N297="sníž. přenesená",J297,0)</f>
        <v>0</v>
      </c>
      <c r="BI297" s="232">
        <f>IF(N297="nulová",J297,0)</f>
        <v>0</v>
      </c>
      <c r="BJ297" s="17" t="s">
        <v>83</v>
      </c>
      <c r="BK297" s="232">
        <f>ROUND(I297*H297,2)</f>
        <v>0</v>
      </c>
      <c r="BL297" s="17" t="s">
        <v>226</v>
      </c>
      <c r="BM297" s="231" t="s">
        <v>442</v>
      </c>
    </row>
    <row r="298" spans="1:63" s="12" customFormat="1" ht="22.8" customHeight="1">
      <c r="A298" s="12"/>
      <c r="B298" s="203"/>
      <c r="C298" s="204"/>
      <c r="D298" s="205" t="s">
        <v>74</v>
      </c>
      <c r="E298" s="217" t="s">
        <v>443</v>
      </c>
      <c r="F298" s="217" t="s">
        <v>444</v>
      </c>
      <c r="G298" s="204"/>
      <c r="H298" s="204"/>
      <c r="I298" s="207"/>
      <c r="J298" s="218">
        <f>BK298</f>
        <v>0</v>
      </c>
      <c r="K298" s="204"/>
      <c r="L298" s="209"/>
      <c r="M298" s="210"/>
      <c r="N298" s="211"/>
      <c r="O298" s="211"/>
      <c r="P298" s="212">
        <f>SUM(P299:P310)</f>
        <v>0</v>
      </c>
      <c r="Q298" s="211"/>
      <c r="R298" s="212">
        <f>SUM(R299:R310)</f>
        <v>0.22852999999999998</v>
      </c>
      <c r="S298" s="211"/>
      <c r="T298" s="213">
        <f>SUM(T299:T310)</f>
        <v>0.047802</v>
      </c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R298" s="214" t="s">
        <v>85</v>
      </c>
      <c r="AT298" s="215" t="s">
        <v>74</v>
      </c>
      <c r="AU298" s="215" t="s">
        <v>83</v>
      </c>
      <c r="AY298" s="214" t="s">
        <v>137</v>
      </c>
      <c r="BK298" s="216">
        <f>SUM(BK299:BK310)</f>
        <v>0</v>
      </c>
    </row>
    <row r="299" spans="1:65" s="2" customFormat="1" ht="16.5" customHeight="1">
      <c r="A299" s="38"/>
      <c r="B299" s="39"/>
      <c r="C299" s="219" t="s">
        <v>445</v>
      </c>
      <c r="D299" s="219" t="s">
        <v>140</v>
      </c>
      <c r="E299" s="220" t="s">
        <v>446</v>
      </c>
      <c r="F299" s="221" t="s">
        <v>447</v>
      </c>
      <c r="G299" s="222" t="s">
        <v>143</v>
      </c>
      <c r="H299" s="223">
        <v>154.2</v>
      </c>
      <c r="I299" s="224"/>
      <c r="J299" s="225">
        <f>ROUND(I299*H299,2)</f>
        <v>0</v>
      </c>
      <c r="K299" s="226"/>
      <c r="L299" s="44"/>
      <c r="M299" s="227" t="s">
        <v>1</v>
      </c>
      <c r="N299" s="228" t="s">
        <v>40</v>
      </c>
      <c r="O299" s="91"/>
      <c r="P299" s="229">
        <f>O299*H299</f>
        <v>0</v>
      </c>
      <c r="Q299" s="229">
        <v>0.001</v>
      </c>
      <c r="R299" s="229">
        <f>Q299*H299</f>
        <v>0.1542</v>
      </c>
      <c r="S299" s="229">
        <v>0.00031</v>
      </c>
      <c r="T299" s="230">
        <f>S299*H299</f>
        <v>0.047802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31" t="s">
        <v>226</v>
      </c>
      <c r="AT299" s="231" t="s">
        <v>140</v>
      </c>
      <c r="AU299" s="231" t="s">
        <v>85</v>
      </c>
      <c r="AY299" s="17" t="s">
        <v>137</v>
      </c>
      <c r="BE299" s="232">
        <f>IF(N299="základní",J299,0)</f>
        <v>0</v>
      </c>
      <c r="BF299" s="232">
        <f>IF(N299="snížená",J299,0)</f>
        <v>0</v>
      </c>
      <c r="BG299" s="232">
        <f>IF(N299="zákl. přenesená",J299,0)</f>
        <v>0</v>
      </c>
      <c r="BH299" s="232">
        <f>IF(N299="sníž. přenesená",J299,0)</f>
        <v>0</v>
      </c>
      <c r="BI299" s="232">
        <f>IF(N299="nulová",J299,0)</f>
        <v>0</v>
      </c>
      <c r="BJ299" s="17" t="s">
        <v>83</v>
      </c>
      <c r="BK299" s="232">
        <f>ROUND(I299*H299,2)</f>
        <v>0</v>
      </c>
      <c r="BL299" s="17" t="s">
        <v>226</v>
      </c>
      <c r="BM299" s="231" t="s">
        <v>448</v>
      </c>
    </row>
    <row r="300" spans="1:51" s="13" customFormat="1" ht="12">
      <c r="A300" s="13"/>
      <c r="B300" s="233"/>
      <c r="C300" s="234"/>
      <c r="D300" s="235" t="s">
        <v>146</v>
      </c>
      <c r="E300" s="236" t="s">
        <v>1</v>
      </c>
      <c r="F300" s="237" t="s">
        <v>449</v>
      </c>
      <c r="G300" s="234"/>
      <c r="H300" s="238">
        <v>154.2</v>
      </c>
      <c r="I300" s="239"/>
      <c r="J300" s="234"/>
      <c r="K300" s="234"/>
      <c r="L300" s="240"/>
      <c r="M300" s="241"/>
      <c r="N300" s="242"/>
      <c r="O300" s="242"/>
      <c r="P300" s="242"/>
      <c r="Q300" s="242"/>
      <c r="R300" s="242"/>
      <c r="S300" s="242"/>
      <c r="T300" s="24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4" t="s">
        <v>146</v>
      </c>
      <c r="AU300" s="244" t="s">
        <v>85</v>
      </c>
      <c r="AV300" s="13" t="s">
        <v>85</v>
      </c>
      <c r="AW300" s="13" t="s">
        <v>31</v>
      </c>
      <c r="AX300" s="13" t="s">
        <v>83</v>
      </c>
      <c r="AY300" s="244" t="s">
        <v>137</v>
      </c>
    </row>
    <row r="301" spans="1:65" s="2" customFormat="1" ht="21.75" customHeight="1">
      <c r="A301" s="38"/>
      <c r="B301" s="39"/>
      <c r="C301" s="219" t="s">
        <v>450</v>
      </c>
      <c r="D301" s="219" t="s">
        <v>140</v>
      </c>
      <c r="E301" s="220" t="s">
        <v>451</v>
      </c>
      <c r="F301" s="221" t="s">
        <v>452</v>
      </c>
      <c r="G301" s="222" t="s">
        <v>143</v>
      </c>
      <c r="H301" s="223">
        <v>148.66</v>
      </c>
      <c r="I301" s="224"/>
      <c r="J301" s="225">
        <f>ROUND(I301*H301,2)</f>
        <v>0</v>
      </c>
      <c r="K301" s="226"/>
      <c r="L301" s="44"/>
      <c r="M301" s="227" t="s">
        <v>1</v>
      </c>
      <c r="N301" s="228" t="s">
        <v>40</v>
      </c>
      <c r="O301" s="91"/>
      <c r="P301" s="229">
        <f>O301*H301</f>
        <v>0</v>
      </c>
      <c r="Q301" s="229">
        <v>0.00021</v>
      </c>
      <c r="R301" s="229">
        <f>Q301*H301</f>
        <v>0.0312186</v>
      </c>
      <c r="S301" s="229">
        <v>0</v>
      </c>
      <c r="T301" s="230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31" t="s">
        <v>226</v>
      </c>
      <c r="AT301" s="231" t="s">
        <v>140</v>
      </c>
      <c r="AU301" s="231" t="s">
        <v>85</v>
      </c>
      <c r="AY301" s="17" t="s">
        <v>137</v>
      </c>
      <c r="BE301" s="232">
        <f>IF(N301="základní",J301,0)</f>
        <v>0</v>
      </c>
      <c r="BF301" s="232">
        <f>IF(N301="snížená",J301,0)</f>
        <v>0</v>
      </c>
      <c r="BG301" s="232">
        <f>IF(N301="zákl. přenesená",J301,0)</f>
        <v>0</v>
      </c>
      <c r="BH301" s="232">
        <f>IF(N301="sníž. přenesená",J301,0)</f>
        <v>0</v>
      </c>
      <c r="BI301" s="232">
        <f>IF(N301="nulová",J301,0)</f>
        <v>0</v>
      </c>
      <c r="BJ301" s="17" t="s">
        <v>83</v>
      </c>
      <c r="BK301" s="232">
        <f>ROUND(I301*H301,2)</f>
        <v>0</v>
      </c>
      <c r="BL301" s="17" t="s">
        <v>226</v>
      </c>
      <c r="BM301" s="231" t="s">
        <v>453</v>
      </c>
    </row>
    <row r="302" spans="1:51" s="13" customFormat="1" ht="12">
      <c r="A302" s="13"/>
      <c r="B302" s="233"/>
      <c r="C302" s="234"/>
      <c r="D302" s="235" t="s">
        <v>146</v>
      </c>
      <c r="E302" s="236" t="s">
        <v>1</v>
      </c>
      <c r="F302" s="237" t="s">
        <v>454</v>
      </c>
      <c r="G302" s="234"/>
      <c r="H302" s="238">
        <v>96.3</v>
      </c>
      <c r="I302" s="239"/>
      <c r="J302" s="234"/>
      <c r="K302" s="234"/>
      <c r="L302" s="240"/>
      <c r="M302" s="241"/>
      <c r="N302" s="242"/>
      <c r="O302" s="242"/>
      <c r="P302" s="242"/>
      <c r="Q302" s="242"/>
      <c r="R302" s="242"/>
      <c r="S302" s="242"/>
      <c r="T302" s="24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4" t="s">
        <v>146</v>
      </c>
      <c r="AU302" s="244" t="s">
        <v>85</v>
      </c>
      <c r="AV302" s="13" t="s">
        <v>85</v>
      </c>
      <c r="AW302" s="13" t="s">
        <v>31</v>
      </c>
      <c r="AX302" s="13" t="s">
        <v>75</v>
      </c>
      <c r="AY302" s="244" t="s">
        <v>137</v>
      </c>
    </row>
    <row r="303" spans="1:51" s="13" customFormat="1" ht="12">
      <c r="A303" s="13"/>
      <c r="B303" s="233"/>
      <c r="C303" s="234"/>
      <c r="D303" s="235" t="s">
        <v>146</v>
      </c>
      <c r="E303" s="236" t="s">
        <v>1</v>
      </c>
      <c r="F303" s="237" t="s">
        <v>455</v>
      </c>
      <c r="G303" s="234"/>
      <c r="H303" s="238">
        <v>36.6</v>
      </c>
      <c r="I303" s="239"/>
      <c r="J303" s="234"/>
      <c r="K303" s="234"/>
      <c r="L303" s="240"/>
      <c r="M303" s="241"/>
      <c r="N303" s="242"/>
      <c r="O303" s="242"/>
      <c r="P303" s="242"/>
      <c r="Q303" s="242"/>
      <c r="R303" s="242"/>
      <c r="S303" s="242"/>
      <c r="T303" s="24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4" t="s">
        <v>146</v>
      </c>
      <c r="AU303" s="244" t="s">
        <v>85</v>
      </c>
      <c r="AV303" s="13" t="s">
        <v>85</v>
      </c>
      <c r="AW303" s="13" t="s">
        <v>31</v>
      </c>
      <c r="AX303" s="13" t="s">
        <v>75</v>
      </c>
      <c r="AY303" s="244" t="s">
        <v>137</v>
      </c>
    </row>
    <row r="304" spans="1:51" s="13" customFormat="1" ht="12">
      <c r="A304" s="13"/>
      <c r="B304" s="233"/>
      <c r="C304" s="234"/>
      <c r="D304" s="235" t="s">
        <v>146</v>
      </c>
      <c r="E304" s="236" t="s">
        <v>1</v>
      </c>
      <c r="F304" s="237" t="s">
        <v>456</v>
      </c>
      <c r="G304" s="234"/>
      <c r="H304" s="238">
        <v>15.76</v>
      </c>
      <c r="I304" s="239"/>
      <c r="J304" s="234"/>
      <c r="K304" s="234"/>
      <c r="L304" s="240"/>
      <c r="M304" s="241"/>
      <c r="N304" s="242"/>
      <c r="O304" s="242"/>
      <c r="P304" s="242"/>
      <c r="Q304" s="242"/>
      <c r="R304" s="242"/>
      <c r="S304" s="242"/>
      <c r="T304" s="24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4" t="s">
        <v>146</v>
      </c>
      <c r="AU304" s="244" t="s">
        <v>85</v>
      </c>
      <c r="AV304" s="13" t="s">
        <v>85</v>
      </c>
      <c r="AW304" s="13" t="s">
        <v>31</v>
      </c>
      <c r="AX304" s="13" t="s">
        <v>75</v>
      </c>
      <c r="AY304" s="244" t="s">
        <v>137</v>
      </c>
    </row>
    <row r="305" spans="1:51" s="14" customFormat="1" ht="12">
      <c r="A305" s="14"/>
      <c r="B305" s="245"/>
      <c r="C305" s="246"/>
      <c r="D305" s="235" t="s">
        <v>146</v>
      </c>
      <c r="E305" s="247" t="s">
        <v>1</v>
      </c>
      <c r="F305" s="248" t="s">
        <v>149</v>
      </c>
      <c r="G305" s="246"/>
      <c r="H305" s="249">
        <v>148.66</v>
      </c>
      <c r="I305" s="250"/>
      <c r="J305" s="246"/>
      <c r="K305" s="246"/>
      <c r="L305" s="251"/>
      <c r="M305" s="252"/>
      <c r="N305" s="253"/>
      <c r="O305" s="253"/>
      <c r="P305" s="253"/>
      <c r="Q305" s="253"/>
      <c r="R305" s="253"/>
      <c r="S305" s="253"/>
      <c r="T305" s="25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5" t="s">
        <v>146</v>
      </c>
      <c r="AU305" s="255" t="s">
        <v>85</v>
      </c>
      <c r="AV305" s="14" t="s">
        <v>144</v>
      </c>
      <c r="AW305" s="14" t="s">
        <v>31</v>
      </c>
      <c r="AX305" s="14" t="s">
        <v>83</v>
      </c>
      <c r="AY305" s="255" t="s">
        <v>137</v>
      </c>
    </row>
    <row r="306" spans="1:65" s="2" customFormat="1" ht="21.75" customHeight="1">
      <c r="A306" s="38"/>
      <c r="B306" s="39"/>
      <c r="C306" s="219" t="s">
        <v>457</v>
      </c>
      <c r="D306" s="219" t="s">
        <v>140</v>
      </c>
      <c r="E306" s="220" t="s">
        <v>458</v>
      </c>
      <c r="F306" s="221" t="s">
        <v>459</v>
      </c>
      <c r="G306" s="222" t="s">
        <v>143</v>
      </c>
      <c r="H306" s="223">
        <v>148.66</v>
      </c>
      <c r="I306" s="224"/>
      <c r="J306" s="225">
        <f>ROUND(I306*H306,2)</f>
        <v>0</v>
      </c>
      <c r="K306" s="226"/>
      <c r="L306" s="44"/>
      <c r="M306" s="227" t="s">
        <v>1</v>
      </c>
      <c r="N306" s="228" t="s">
        <v>40</v>
      </c>
      <c r="O306" s="91"/>
      <c r="P306" s="229">
        <f>O306*H306</f>
        <v>0</v>
      </c>
      <c r="Q306" s="229">
        <v>0.00029</v>
      </c>
      <c r="R306" s="229">
        <f>Q306*H306</f>
        <v>0.0431114</v>
      </c>
      <c r="S306" s="229">
        <v>0</v>
      </c>
      <c r="T306" s="230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31" t="s">
        <v>226</v>
      </c>
      <c r="AT306" s="231" t="s">
        <v>140</v>
      </c>
      <c r="AU306" s="231" t="s">
        <v>85</v>
      </c>
      <c r="AY306" s="17" t="s">
        <v>137</v>
      </c>
      <c r="BE306" s="232">
        <f>IF(N306="základní",J306,0)</f>
        <v>0</v>
      </c>
      <c r="BF306" s="232">
        <f>IF(N306="snížená",J306,0)</f>
        <v>0</v>
      </c>
      <c r="BG306" s="232">
        <f>IF(N306="zákl. přenesená",J306,0)</f>
        <v>0</v>
      </c>
      <c r="BH306" s="232">
        <f>IF(N306="sníž. přenesená",J306,0)</f>
        <v>0</v>
      </c>
      <c r="BI306" s="232">
        <f>IF(N306="nulová",J306,0)</f>
        <v>0</v>
      </c>
      <c r="BJ306" s="17" t="s">
        <v>83</v>
      </c>
      <c r="BK306" s="232">
        <f>ROUND(I306*H306,2)</f>
        <v>0</v>
      </c>
      <c r="BL306" s="17" t="s">
        <v>226</v>
      </c>
      <c r="BM306" s="231" t="s">
        <v>460</v>
      </c>
    </row>
    <row r="307" spans="1:51" s="13" customFormat="1" ht="12">
      <c r="A307" s="13"/>
      <c r="B307" s="233"/>
      <c r="C307" s="234"/>
      <c r="D307" s="235" t="s">
        <v>146</v>
      </c>
      <c r="E307" s="236" t="s">
        <v>1</v>
      </c>
      <c r="F307" s="237" t="s">
        <v>454</v>
      </c>
      <c r="G307" s="234"/>
      <c r="H307" s="238">
        <v>96.3</v>
      </c>
      <c r="I307" s="239"/>
      <c r="J307" s="234"/>
      <c r="K307" s="234"/>
      <c r="L307" s="240"/>
      <c r="M307" s="241"/>
      <c r="N307" s="242"/>
      <c r="O307" s="242"/>
      <c r="P307" s="242"/>
      <c r="Q307" s="242"/>
      <c r="R307" s="242"/>
      <c r="S307" s="242"/>
      <c r="T307" s="24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4" t="s">
        <v>146</v>
      </c>
      <c r="AU307" s="244" t="s">
        <v>85</v>
      </c>
      <c r="AV307" s="13" t="s">
        <v>85</v>
      </c>
      <c r="AW307" s="13" t="s">
        <v>31</v>
      </c>
      <c r="AX307" s="13" t="s">
        <v>75</v>
      </c>
      <c r="AY307" s="244" t="s">
        <v>137</v>
      </c>
    </row>
    <row r="308" spans="1:51" s="13" customFormat="1" ht="12">
      <c r="A308" s="13"/>
      <c r="B308" s="233"/>
      <c r="C308" s="234"/>
      <c r="D308" s="235" t="s">
        <v>146</v>
      </c>
      <c r="E308" s="236" t="s">
        <v>1</v>
      </c>
      <c r="F308" s="237" t="s">
        <v>455</v>
      </c>
      <c r="G308" s="234"/>
      <c r="H308" s="238">
        <v>36.6</v>
      </c>
      <c r="I308" s="239"/>
      <c r="J308" s="234"/>
      <c r="K308" s="234"/>
      <c r="L308" s="240"/>
      <c r="M308" s="241"/>
      <c r="N308" s="242"/>
      <c r="O308" s="242"/>
      <c r="P308" s="242"/>
      <c r="Q308" s="242"/>
      <c r="R308" s="242"/>
      <c r="S308" s="242"/>
      <c r="T308" s="24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4" t="s">
        <v>146</v>
      </c>
      <c r="AU308" s="244" t="s">
        <v>85</v>
      </c>
      <c r="AV308" s="13" t="s">
        <v>85</v>
      </c>
      <c r="AW308" s="13" t="s">
        <v>31</v>
      </c>
      <c r="AX308" s="13" t="s">
        <v>75</v>
      </c>
      <c r="AY308" s="244" t="s">
        <v>137</v>
      </c>
    </row>
    <row r="309" spans="1:51" s="13" customFormat="1" ht="12">
      <c r="A309" s="13"/>
      <c r="B309" s="233"/>
      <c r="C309" s="234"/>
      <c r="D309" s="235" t="s">
        <v>146</v>
      </c>
      <c r="E309" s="236" t="s">
        <v>1</v>
      </c>
      <c r="F309" s="237" t="s">
        <v>456</v>
      </c>
      <c r="G309" s="234"/>
      <c r="H309" s="238">
        <v>15.76</v>
      </c>
      <c r="I309" s="239"/>
      <c r="J309" s="234"/>
      <c r="K309" s="234"/>
      <c r="L309" s="240"/>
      <c r="M309" s="241"/>
      <c r="N309" s="242"/>
      <c r="O309" s="242"/>
      <c r="P309" s="242"/>
      <c r="Q309" s="242"/>
      <c r="R309" s="242"/>
      <c r="S309" s="242"/>
      <c r="T309" s="24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4" t="s">
        <v>146</v>
      </c>
      <c r="AU309" s="244" t="s">
        <v>85</v>
      </c>
      <c r="AV309" s="13" t="s">
        <v>85</v>
      </c>
      <c r="AW309" s="13" t="s">
        <v>31</v>
      </c>
      <c r="AX309" s="13" t="s">
        <v>75</v>
      </c>
      <c r="AY309" s="244" t="s">
        <v>137</v>
      </c>
    </row>
    <row r="310" spans="1:51" s="14" customFormat="1" ht="12">
      <c r="A310" s="14"/>
      <c r="B310" s="245"/>
      <c r="C310" s="246"/>
      <c r="D310" s="235" t="s">
        <v>146</v>
      </c>
      <c r="E310" s="247" t="s">
        <v>1</v>
      </c>
      <c r="F310" s="248" t="s">
        <v>149</v>
      </c>
      <c r="G310" s="246"/>
      <c r="H310" s="249">
        <v>148.66</v>
      </c>
      <c r="I310" s="250"/>
      <c r="J310" s="246"/>
      <c r="K310" s="246"/>
      <c r="L310" s="251"/>
      <c r="M310" s="252"/>
      <c r="N310" s="253"/>
      <c r="O310" s="253"/>
      <c r="P310" s="253"/>
      <c r="Q310" s="253"/>
      <c r="R310" s="253"/>
      <c r="S310" s="253"/>
      <c r="T310" s="25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55" t="s">
        <v>146</v>
      </c>
      <c r="AU310" s="255" t="s">
        <v>85</v>
      </c>
      <c r="AV310" s="14" t="s">
        <v>144</v>
      </c>
      <c r="AW310" s="14" t="s">
        <v>31</v>
      </c>
      <c r="AX310" s="14" t="s">
        <v>83</v>
      </c>
      <c r="AY310" s="255" t="s">
        <v>137</v>
      </c>
    </row>
    <row r="311" spans="1:63" s="12" customFormat="1" ht="25.9" customHeight="1">
      <c r="A311" s="12"/>
      <c r="B311" s="203"/>
      <c r="C311" s="204"/>
      <c r="D311" s="205" t="s">
        <v>74</v>
      </c>
      <c r="E311" s="206" t="s">
        <v>351</v>
      </c>
      <c r="F311" s="206" t="s">
        <v>461</v>
      </c>
      <c r="G311" s="204"/>
      <c r="H311" s="204"/>
      <c r="I311" s="207"/>
      <c r="J311" s="208">
        <f>BK311</f>
        <v>0</v>
      </c>
      <c r="K311" s="204"/>
      <c r="L311" s="209"/>
      <c r="M311" s="210"/>
      <c r="N311" s="211"/>
      <c r="O311" s="211"/>
      <c r="P311" s="212">
        <f>P312</f>
        <v>0</v>
      </c>
      <c r="Q311" s="211"/>
      <c r="R311" s="212">
        <f>R312</f>
        <v>0</v>
      </c>
      <c r="S311" s="211"/>
      <c r="T311" s="213">
        <f>T312</f>
        <v>0</v>
      </c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R311" s="214" t="s">
        <v>138</v>
      </c>
      <c r="AT311" s="215" t="s">
        <v>74</v>
      </c>
      <c r="AU311" s="215" t="s">
        <v>75</v>
      </c>
      <c r="AY311" s="214" t="s">
        <v>137</v>
      </c>
      <c r="BK311" s="216">
        <f>BK312</f>
        <v>0</v>
      </c>
    </row>
    <row r="312" spans="1:63" s="12" customFormat="1" ht="22.8" customHeight="1">
      <c r="A312" s="12"/>
      <c r="B312" s="203"/>
      <c r="C312" s="204"/>
      <c r="D312" s="205" t="s">
        <v>74</v>
      </c>
      <c r="E312" s="217" t="s">
        <v>462</v>
      </c>
      <c r="F312" s="217" t="s">
        <v>463</v>
      </c>
      <c r="G312" s="204"/>
      <c r="H312" s="204"/>
      <c r="I312" s="207"/>
      <c r="J312" s="218">
        <f>BK312</f>
        <v>0</v>
      </c>
      <c r="K312" s="204"/>
      <c r="L312" s="209"/>
      <c r="M312" s="210"/>
      <c r="N312" s="211"/>
      <c r="O312" s="211"/>
      <c r="P312" s="212">
        <f>SUM(P313:P321)</f>
        <v>0</v>
      </c>
      <c r="Q312" s="211"/>
      <c r="R312" s="212">
        <f>SUM(R313:R321)</f>
        <v>0</v>
      </c>
      <c r="S312" s="211"/>
      <c r="T312" s="213">
        <f>SUM(T313:T321)</f>
        <v>0</v>
      </c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R312" s="214" t="s">
        <v>138</v>
      </c>
      <c r="AT312" s="215" t="s">
        <v>74</v>
      </c>
      <c r="AU312" s="215" t="s">
        <v>83</v>
      </c>
      <c r="AY312" s="214" t="s">
        <v>137</v>
      </c>
      <c r="BK312" s="216">
        <f>SUM(BK313:BK321)</f>
        <v>0</v>
      </c>
    </row>
    <row r="313" spans="1:65" s="2" customFormat="1" ht="21.75" customHeight="1">
      <c r="A313" s="38"/>
      <c r="B313" s="39"/>
      <c r="C313" s="219" t="s">
        <v>464</v>
      </c>
      <c r="D313" s="219" t="s">
        <v>140</v>
      </c>
      <c r="E313" s="220" t="s">
        <v>465</v>
      </c>
      <c r="F313" s="221" t="s">
        <v>466</v>
      </c>
      <c r="G313" s="222" t="s">
        <v>300</v>
      </c>
      <c r="H313" s="223">
        <v>1</v>
      </c>
      <c r="I313" s="224"/>
      <c r="J313" s="225">
        <f>ROUND(I313*H313,2)</f>
        <v>0</v>
      </c>
      <c r="K313" s="226"/>
      <c r="L313" s="44"/>
      <c r="M313" s="227" t="s">
        <v>1</v>
      </c>
      <c r="N313" s="228" t="s">
        <v>40</v>
      </c>
      <c r="O313" s="91"/>
      <c r="P313" s="229">
        <f>O313*H313</f>
        <v>0</v>
      </c>
      <c r="Q313" s="229">
        <v>0</v>
      </c>
      <c r="R313" s="229">
        <f>Q313*H313</f>
        <v>0</v>
      </c>
      <c r="S313" s="229">
        <v>0</v>
      </c>
      <c r="T313" s="230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31" t="s">
        <v>467</v>
      </c>
      <c r="AT313" s="231" t="s">
        <v>140</v>
      </c>
      <c r="AU313" s="231" t="s">
        <v>85</v>
      </c>
      <c r="AY313" s="17" t="s">
        <v>137</v>
      </c>
      <c r="BE313" s="232">
        <f>IF(N313="základní",J313,0)</f>
        <v>0</v>
      </c>
      <c r="BF313" s="232">
        <f>IF(N313="snížená",J313,0)</f>
        <v>0</v>
      </c>
      <c r="BG313" s="232">
        <f>IF(N313="zákl. přenesená",J313,0)</f>
        <v>0</v>
      </c>
      <c r="BH313" s="232">
        <f>IF(N313="sníž. přenesená",J313,0)</f>
        <v>0</v>
      </c>
      <c r="BI313" s="232">
        <f>IF(N313="nulová",J313,0)</f>
        <v>0</v>
      </c>
      <c r="BJ313" s="17" t="s">
        <v>83</v>
      </c>
      <c r="BK313" s="232">
        <f>ROUND(I313*H313,2)</f>
        <v>0</v>
      </c>
      <c r="BL313" s="17" t="s">
        <v>467</v>
      </c>
      <c r="BM313" s="231" t="s">
        <v>468</v>
      </c>
    </row>
    <row r="314" spans="1:47" s="2" customFormat="1" ht="12">
      <c r="A314" s="38"/>
      <c r="B314" s="39"/>
      <c r="C314" s="40"/>
      <c r="D314" s="235" t="s">
        <v>287</v>
      </c>
      <c r="E314" s="40"/>
      <c r="F314" s="266" t="s">
        <v>469</v>
      </c>
      <c r="G314" s="40"/>
      <c r="H314" s="40"/>
      <c r="I314" s="267"/>
      <c r="J314" s="40"/>
      <c r="K314" s="40"/>
      <c r="L314" s="44"/>
      <c r="M314" s="268"/>
      <c r="N314" s="269"/>
      <c r="O314" s="91"/>
      <c r="P314" s="91"/>
      <c r="Q314" s="91"/>
      <c r="R314" s="91"/>
      <c r="S314" s="91"/>
      <c r="T314" s="92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T314" s="17" t="s">
        <v>287</v>
      </c>
      <c r="AU314" s="17" t="s">
        <v>85</v>
      </c>
    </row>
    <row r="315" spans="1:65" s="2" customFormat="1" ht="16.5" customHeight="1">
      <c r="A315" s="38"/>
      <c r="B315" s="39"/>
      <c r="C315" s="219" t="s">
        <v>470</v>
      </c>
      <c r="D315" s="219" t="s">
        <v>140</v>
      </c>
      <c r="E315" s="220" t="s">
        <v>471</v>
      </c>
      <c r="F315" s="221" t="s">
        <v>472</v>
      </c>
      <c r="G315" s="222" t="s">
        <v>162</v>
      </c>
      <c r="H315" s="223">
        <v>1</v>
      </c>
      <c r="I315" s="224"/>
      <c r="J315" s="225">
        <f>ROUND(I315*H315,2)</f>
        <v>0</v>
      </c>
      <c r="K315" s="226"/>
      <c r="L315" s="44"/>
      <c r="M315" s="227" t="s">
        <v>1</v>
      </c>
      <c r="N315" s="228" t="s">
        <v>40</v>
      </c>
      <c r="O315" s="91"/>
      <c r="P315" s="229">
        <f>O315*H315</f>
        <v>0</v>
      </c>
      <c r="Q315" s="229">
        <v>0</v>
      </c>
      <c r="R315" s="229">
        <f>Q315*H315</f>
        <v>0</v>
      </c>
      <c r="S315" s="229">
        <v>0</v>
      </c>
      <c r="T315" s="230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31" t="s">
        <v>467</v>
      </c>
      <c r="AT315" s="231" t="s">
        <v>140</v>
      </c>
      <c r="AU315" s="231" t="s">
        <v>85</v>
      </c>
      <c r="AY315" s="17" t="s">
        <v>137</v>
      </c>
      <c r="BE315" s="232">
        <f>IF(N315="základní",J315,0)</f>
        <v>0</v>
      </c>
      <c r="BF315" s="232">
        <f>IF(N315="snížená",J315,0)</f>
        <v>0</v>
      </c>
      <c r="BG315" s="232">
        <f>IF(N315="zákl. přenesená",J315,0)</f>
        <v>0</v>
      </c>
      <c r="BH315" s="232">
        <f>IF(N315="sníž. přenesená",J315,0)</f>
        <v>0</v>
      </c>
      <c r="BI315" s="232">
        <f>IF(N315="nulová",J315,0)</f>
        <v>0</v>
      </c>
      <c r="BJ315" s="17" t="s">
        <v>83</v>
      </c>
      <c r="BK315" s="232">
        <f>ROUND(I315*H315,2)</f>
        <v>0</v>
      </c>
      <c r="BL315" s="17" t="s">
        <v>467</v>
      </c>
      <c r="BM315" s="231" t="s">
        <v>473</v>
      </c>
    </row>
    <row r="316" spans="1:65" s="2" customFormat="1" ht="16.5" customHeight="1">
      <c r="A316" s="38"/>
      <c r="B316" s="39"/>
      <c r="C316" s="219" t="s">
        <v>467</v>
      </c>
      <c r="D316" s="219" t="s">
        <v>140</v>
      </c>
      <c r="E316" s="220" t="s">
        <v>474</v>
      </c>
      <c r="F316" s="221" t="s">
        <v>475</v>
      </c>
      <c r="G316" s="222" t="s">
        <v>162</v>
      </c>
      <c r="H316" s="223">
        <v>1</v>
      </c>
      <c r="I316" s="224"/>
      <c r="J316" s="225">
        <f>ROUND(I316*H316,2)</f>
        <v>0</v>
      </c>
      <c r="K316" s="226"/>
      <c r="L316" s="44"/>
      <c r="M316" s="227" t="s">
        <v>1</v>
      </c>
      <c r="N316" s="228" t="s">
        <v>40</v>
      </c>
      <c r="O316" s="91"/>
      <c r="P316" s="229">
        <f>O316*H316</f>
        <v>0</v>
      </c>
      <c r="Q316" s="229">
        <v>0</v>
      </c>
      <c r="R316" s="229">
        <f>Q316*H316</f>
        <v>0</v>
      </c>
      <c r="S316" s="229">
        <v>0</v>
      </c>
      <c r="T316" s="230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31" t="s">
        <v>467</v>
      </c>
      <c r="AT316" s="231" t="s">
        <v>140</v>
      </c>
      <c r="AU316" s="231" t="s">
        <v>85</v>
      </c>
      <c r="AY316" s="17" t="s">
        <v>137</v>
      </c>
      <c r="BE316" s="232">
        <f>IF(N316="základní",J316,0)</f>
        <v>0</v>
      </c>
      <c r="BF316" s="232">
        <f>IF(N316="snížená",J316,0)</f>
        <v>0</v>
      </c>
      <c r="BG316" s="232">
        <f>IF(N316="zákl. přenesená",J316,0)</f>
        <v>0</v>
      </c>
      <c r="BH316" s="232">
        <f>IF(N316="sníž. přenesená",J316,0)</f>
        <v>0</v>
      </c>
      <c r="BI316" s="232">
        <f>IF(N316="nulová",J316,0)</f>
        <v>0</v>
      </c>
      <c r="BJ316" s="17" t="s">
        <v>83</v>
      </c>
      <c r="BK316" s="232">
        <f>ROUND(I316*H316,2)</f>
        <v>0</v>
      </c>
      <c r="BL316" s="17" t="s">
        <v>467</v>
      </c>
      <c r="BM316" s="231" t="s">
        <v>476</v>
      </c>
    </row>
    <row r="317" spans="1:65" s="2" customFormat="1" ht="21.75" customHeight="1">
      <c r="A317" s="38"/>
      <c r="B317" s="39"/>
      <c r="C317" s="219" t="s">
        <v>477</v>
      </c>
      <c r="D317" s="219" t="s">
        <v>140</v>
      </c>
      <c r="E317" s="220" t="s">
        <v>478</v>
      </c>
      <c r="F317" s="221" t="s">
        <v>479</v>
      </c>
      <c r="G317" s="222" t="s">
        <v>300</v>
      </c>
      <c r="H317" s="223">
        <v>1</v>
      </c>
      <c r="I317" s="224"/>
      <c r="J317" s="225">
        <f>ROUND(I317*H317,2)</f>
        <v>0</v>
      </c>
      <c r="K317" s="226"/>
      <c r="L317" s="44"/>
      <c r="M317" s="227" t="s">
        <v>1</v>
      </c>
      <c r="N317" s="228" t="s">
        <v>40</v>
      </c>
      <c r="O317" s="91"/>
      <c r="P317" s="229">
        <f>O317*H317</f>
        <v>0</v>
      </c>
      <c r="Q317" s="229">
        <v>0</v>
      </c>
      <c r="R317" s="229">
        <f>Q317*H317</f>
        <v>0</v>
      </c>
      <c r="S317" s="229">
        <v>0</v>
      </c>
      <c r="T317" s="230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31" t="s">
        <v>467</v>
      </c>
      <c r="AT317" s="231" t="s">
        <v>140</v>
      </c>
      <c r="AU317" s="231" t="s">
        <v>85</v>
      </c>
      <c r="AY317" s="17" t="s">
        <v>137</v>
      </c>
      <c r="BE317" s="232">
        <f>IF(N317="základní",J317,0)</f>
        <v>0</v>
      </c>
      <c r="BF317" s="232">
        <f>IF(N317="snížená",J317,0)</f>
        <v>0</v>
      </c>
      <c r="BG317" s="232">
        <f>IF(N317="zákl. přenesená",J317,0)</f>
        <v>0</v>
      </c>
      <c r="BH317" s="232">
        <f>IF(N317="sníž. přenesená",J317,0)</f>
        <v>0</v>
      </c>
      <c r="BI317" s="232">
        <f>IF(N317="nulová",J317,0)</f>
        <v>0</v>
      </c>
      <c r="BJ317" s="17" t="s">
        <v>83</v>
      </c>
      <c r="BK317" s="232">
        <f>ROUND(I317*H317,2)</f>
        <v>0</v>
      </c>
      <c r="BL317" s="17" t="s">
        <v>467</v>
      </c>
      <c r="BM317" s="231" t="s">
        <v>480</v>
      </c>
    </row>
    <row r="318" spans="1:47" s="2" customFormat="1" ht="12">
      <c r="A318" s="38"/>
      <c r="B318" s="39"/>
      <c r="C318" s="40"/>
      <c r="D318" s="235" t="s">
        <v>287</v>
      </c>
      <c r="E318" s="40"/>
      <c r="F318" s="266" t="s">
        <v>469</v>
      </c>
      <c r="G318" s="40"/>
      <c r="H318" s="40"/>
      <c r="I318" s="267"/>
      <c r="J318" s="40"/>
      <c r="K318" s="40"/>
      <c r="L318" s="44"/>
      <c r="M318" s="268"/>
      <c r="N318" s="269"/>
      <c r="O318" s="91"/>
      <c r="P318" s="91"/>
      <c r="Q318" s="91"/>
      <c r="R318" s="91"/>
      <c r="S318" s="91"/>
      <c r="T318" s="92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T318" s="17" t="s">
        <v>287</v>
      </c>
      <c r="AU318" s="17" t="s">
        <v>85</v>
      </c>
    </row>
    <row r="319" spans="1:65" s="2" customFormat="1" ht="21.75" customHeight="1">
      <c r="A319" s="38"/>
      <c r="B319" s="39"/>
      <c r="C319" s="219" t="s">
        <v>481</v>
      </c>
      <c r="D319" s="219" t="s">
        <v>140</v>
      </c>
      <c r="E319" s="220" t="s">
        <v>482</v>
      </c>
      <c r="F319" s="221" t="s">
        <v>483</v>
      </c>
      <c r="G319" s="222" t="s">
        <v>300</v>
      </c>
      <c r="H319" s="223">
        <v>1</v>
      </c>
      <c r="I319" s="224"/>
      <c r="J319" s="225">
        <f>ROUND(I319*H319,2)</f>
        <v>0</v>
      </c>
      <c r="K319" s="226"/>
      <c r="L319" s="44"/>
      <c r="M319" s="227" t="s">
        <v>1</v>
      </c>
      <c r="N319" s="228" t="s">
        <v>40</v>
      </c>
      <c r="O319" s="91"/>
      <c r="P319" s="229">
        <f>O319*H319</f>
        <v>0</v>
      </c>
      <c r="Q319" s="229">
        <v>0</v>
      </c>
      <c r="R319" s="229">
        <f>Q319*H319</f>
        <v>0</v>
      </c>
      <c r="S319" s="229">
        <v>0</v>
      </c>
      <c r="T319" s="230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31" t="s">
        <v>467</v>
      </c>
      <c r="AT319" s="231" t="s">
        <v>140</v>
      </c>
      <c r="AU319" s="231" t="s">
        <v>85</v>
      </c>
      <c r="AY319" s="17" t="s">
        <v>137</v>
      </c>
      <c r="BE319" s="232">
        <f>IF(N319="základní",J319,0)</f>
        <v>0</v>
      </c>
      <c r="BF319" s="232">
        <f>IF(N319="snížená",J319,0)</f>
        <v>0</v>
      </c>
      <c r="BG319" s="232">
        <f>IF(N319="zákl. přenesená",J319,0)</f>
        <v>0</v>
      </c>
      <c r="BH319" s="232">
        <f>IF(N319="sníž. přenesená",J319,0)</f>
        <v>0</v>
      </c>
      <c r="BI319" s="232">
        <f>IF(N319="nulová",J319,0)</f>
        <v>0</v>
      </c>
      <c r="BJ319" s="17" t="s">
        <v>83</v>
      </c>
      <c r="BK319" s="232">
        <f>ROUND(I319*H319,2)</f>
        <v>0</v>
      </c>
      <c r="BL319" s="17" t="s">
        <v>467</v>
      </c>
      <c r="BM319" s="231" t="s">
        <v>484</v>
      </c>
    </row>
    <row r="320" spans="1:47" s="2" customFormat="1" ht="12">
      <c r="A320" s="38"/>
      <c r="B320" s="39"/>
      <c r="C320" s="40"/>
      <c r="D320" s="235" t="s">
        <v>287</v>
      </c>
      <c r="E320" s="40"/>
      <c r="F320" s="266" t="s">
        <v>485</v>
      </c>
      <c r="G320" s="40"/>
      <c r="H320" s="40"/>
      <c r="I320" s="267"/>
      <c r="J320" s="40"/>
      <c r="K320" s="40"/>
      <c r="L320" s="44"/>
      <c r="M320" s="268"/>
      <c r="N320" s="269"/>
      <c r="O320" s="91"/>
      <c r="P320" s="91"/>
      <c r="Q320" s="91"/>
      <c r="R320" s="91"/>
      <c r="S320" s="91"/>
      <c r="T320" s="92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T320" s="17" t="s">
        <v>287</v>
      </c>
      <c r="AU320" s="17" t="s">
        <v>85</v>
      </c>
    </row>
    <row r="321" spans="1:65" s="2" customFormat="1" ht="16.5" customHeight="1">
      <c r="A321" s="38"/>
      <c r="B321" s="39"/>
      <c r="C321" s="219" t="s">
        <v>486</v>
      </c>
      <c r="D321" s="219" t="s">
        <v>140</v>
      </c>
      <c r="E321" s="220" t="s">
        <v>487</v>
      </c>
      <c r="F321" s="221" t="s">
        <v>488</v>
      </c>
      <c r="G321" s="222" t="s">
        <v>300</v>
      </c>
      <c r="H321" s="223">
        <v>1</v>
      </c>
      <c r="I321" s="224"/>
      <c r="J321" s="225">
        <f>ROUND(I321*H321,2)</f>
        <v>0</v>
      </c>
      <c r="K321" s="226"/>
      <c r="L321" s="44"/>
      <c r="M321" s="282" t="s">
        <v>1</v>
      </c>
      <c r="N321" s="283" t="s">
        <v>40</v>
      </c>
      <c r="O321" s="284"/>
      <c r="P321" s="285">
        <f>O321*H321</f>
        <v>0</v>
      </c>
      <c r="Q321" s="285">
        <v>0</v>
      </c>
      <c r="R321" s="285">
        <f>Q321*H321</f>
        <v>0</v>
      </c>
      <c r="S321" s="285">
        <v>0</v>
      </c>
      <c r="T321" s="286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31" t="s">
        <v>467</v>
      </c>
      <c r="AT321" s="231" t="s">
        <v>140</v>
      </c>
      <c r="AU321" s="231" t="s">
        <v>85</v>
      </c>
      <c r="AY321" s="17" t="s">
        <v>137</v>
      </c>
      <c r="BE321" s="232">
        <f>IF(N321="základní",J321,0)</f>
        <v>0</v>
      </c>
      <c r="BF321" s="232">
        <f>IF(N321="snížená",J321,0)</f>
        <v>0</v>
      </c>
      <c r="BG321" s="232">
        <f>IF(N321="zákl. přenesená",J321,0)</f>
        <v>0</v>
      </c>
      <c r="BH321" s="232">
        <f>IF(N321="sníž. přenesená",J321,0)</f>
        <v>0</v>
      </c>
      <c r="BI321" s="232">
        <f>IF(N321="nulová",J321,0)</f>
        <v>0</v>
      </c>
      <c r="BJ321" s="17" t="s">
        <v>83</v>
      </c>
      <c r="BK321" s="232">
        <f>ROUND(I321*H321,2)</f>
        <v>0</v>
      </c>
      <c r="BL321" s="17" t="s">
        <v>467</v>
      </c>
      <c r="BM321" s="231" t="s">
        <v>489</v>
      </c>
    </row>
    <row r="322" spans="1:31" s="2" customFormat="1" ht="6.95" customHeight="1">
      <c r="A322" s="38"/>
      <c r="B322" s="66"/>
      <c r="C322" s="67"/>
      <c r="D322" s="67"/>
      <c r="E322" s="67"/>
      <c r="F322" s="67"/>
      <c r="G322" s="67"/>
      <c r="H322" s="67"/>
      <c r="I322" s="67"/>
      <c r="J322" s="67"/>
      <c r="K322" s="67"/>
      <c r="L322" s="44"/>
      <c r="M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</row>
  </sheetData>
  <sheetProtection password="CC35" sheet="1" objects="1" scenarios="1" formatColumns="0" formatRows="0" autoFilter="0"/>
  <autoFilter ref="C134:K321"/>
  <mergeCells count="9">
    <mergeCell ref="E7:H7"/>
    <mergeCell ref="E9:H9"/>
    <mergeCell ref="E18:H18"/>
    <mergeCell ref="E27:H27"/>
    <mergeCell ref="E85:H85"/>
    <mergeCell ref="E87:H87"/>
    <mergeCell ref="E125:H125"/>
    <mergeCell ref="E127:H12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88</v>
      </c>
    </row>
    <row r="3" spans="2:46" s="1" customFormat="1" ht="6.95" customHeight="1" hidden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85</v>
      </c>
    </row>
    <row r="4" spans="2:46" s="1" customFormat="1" ht="24.95" customHeight="1" hidden="1">
      <c r="B4" s="20"/>
      <c r="D4" s="138" t="s">
        <v>95</v>
      </c>
      <c r="L4" s="20"/>
      <c r="M4" s="139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40" t="s">
        <v>16</v>
      </c>
      <c r="L6" s="20"/>
    </row>
    <row r="7" spans="2:12" s="1" customFormat="1" ht="16.5" customHeight="1" hidden="1">
      <c r="B7" s="20"/>
      <c r="E7" s="141" t="str">
        <f>'Rekapitulace stavby'!K6</f>
        <v>Zřízení hygienického zázemí gynekologického oddělení</v>
      </c>
      <c r="F7" s="140"/>
      <c r="G7" s="140"/>
      <c r="H7" s="140"/>
      <c r="L7" s="20"/>
    </row>
    <row r="8" spans="1:31" s="2" customFormat="1" ht="12" customHeight="1" hidden="1">
      <c r="A8" s="38"/>
      <c r="B8" s="44"/>
      <c r="C8" s="38"/>
      <c r="D8" s="140" t="s">
        <v>96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 hidden="1">
      <c r="A9" s="38"/>
      <c r="B9" s="44"/>
      <c r="C9" s="38"/>
      <c r="D9" s="38"/>
      <c r="E9" s="142" t="s">
        <v>490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5. 8. 2020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43" t="s">
        <v>21</v>
      </c>
      <c r="F15" s="38"/>
      <c r="G15" s="38"/>
      <c r="H15" s="38"/>
      <c r="I15" s="140" t="s">
        <v>26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40" t="s">
        <v>27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40" t="s">
        <v>29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43" t="s">
        <v>30</v>
      </c>
      <c r="F21" s="38"/>
      <c r="G21" s="38"/>
      <c r="H21" s="38"/>
      <c r="I21" s="140" t="s">
        <v>26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40" t="s">
        <v>32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43" t="s">
        <v>33</v>
      </c>
      <c r="F24" s="38"/>
      <c r="G24" s="38"/>
      <c r="H24" s="38"/>
      <c r="I24" s="140" t="s">
        <v>26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40" t="s">
        <v>34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 hidden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50" t="s">
        <v>35</v>
      </c>
      <c r="E30" s="38"/>
      <c r="F30" s="38"/>
      <c r="G30" s="38"/>
      <c r="H30" s="38"/>
      <c r="I30" s="38"/>
      <c r="J30" s="151">
        <f>ROUND(J127,2)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52" t="s">
        <v>37</v>
      </c>
      <c r="G32" s="38"/>
      <c r="H32" s="38"/>
      <c r="I32" s="152" t="s">
        <v>36</v>
      </c>
      <c r="J32" s="152" t="s">
        <v>38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53" t="s">
        <v>39</v>
      </c>
      <c r="E33" s="140" t="s">
        <v>40</v>
      </c>
      <c r="F33" s="154">
        <f>ROUND((SUM(BE127:BE215)),2)</f>
        <v>0</v>
      </c>
      <c r="G33" s="38"/>
      <c r="H33" s="38"/>
      <c r="I33" s="155">
        <v>0.21</v>
      </c>
      <c r="J33" s="154">
        <f>ROUND(((SUM(BE127:BE215))*I33),2)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40" t="s">
        <v>41</v>
      </c>
      <c r="F34" s="154">
        <f>ROUND((SUM(BF127:BF215)),2)</f>
        <v>0</v>
      </c>
      <c r="G34" s="38"/>
      <c r="H34" s="38"/>
      <c r="I34" s="155">
        <v>0.15</v>
      </c>
      <c r="J34" s="154">
        <f>ROUND(((SUM(BF127:BF215))*I34),2)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42</v>
      </c>
      <c r="F35" s="154">
        <f>ROUND((SUM(BG127:BG215)),2)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43</v>
      </c>
      <c r="F36" s="154">
        <f>ROUND((SUM(BH127:BH215)),2)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44</v>
      </c>
      <c r="F37" s="154">
        <f>ROUND((SUM(BI127:BI215)),2)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56"/>
      <c r="D39" s="157" t="s">
        <v>45</v>
      </c>
      <c r="E39" s="158"/>
      <c r="F39" s="158"/>
      <c r="G39" s="159" t="s">
        <v>46</v>
      </c>
      <c r="H39" s="160" t="s">
        <v>47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 hidden="1">
      <c r="B41" s="20"/>
      <c r="L41" s="20"/>
    </row>
    <row r="42" spans="2:12" s="1" customFormat="1" ht="14.4" customHeight="1" hidden="1">
      <c r="B42" s="20"/>
      <c r="L42" s="20"/>
    </row>
    <row r="43" spans="2:12" s="1" customFormat="1" ht="14.4" customHeight="1" hidden="1">
      <c r="B43" s="20"/>
      <c r="L43" s="20"/>
    </row>
    <row r="44" spans="2:12" s="1" customFormat="1" ht="14.4" customHeight="1" hidden="1">
      <c r="B44" s="20"/>
      <c r="L44" s="20"/>
    </row>
    <row r="45" spans="2:12" s="1" customFormat="1" ht="14.4" customHeight="1" hidden="1">
      <c r="B45" s="20"/>
      <c r="L45" s="20"/>
    </row>
    <row r="46" spans="2:12" s="1" customFormat="1" ht="14.4" customHeight="1" hidden="1">
      <c r="B46" s="20"/>
      <c r="L46" s="20"/>
    </row>
    <row r="47" spans="2:12" s="1" customFormat="1" ht="14.4" customHeight="1" hidden="1">
      <c r="B47" s="20"/>
      <c r="L47" s="20"/>
    </row>
    <row r="48" spans="2:12" s="1" customFormat="1" ht="14.4" customHeight="1" hidden="1">
      <c r="B48" s="20"/>
      <c r="L48" s="20"/>
    </row>
    <row r="49" spans="2:12" s="1" customFormat="1" ht="14.4" customHeight="1" hidden="1">
      <c r="B49" s="20"/>
      <c r="L49" s="20"/>
    </row>
    <row r="50" spans="2:12" s="2" customFormat="1" ht="14.4" customHeight="1" hidden="1">
      <c r="B50" s="63"/>
      <c r="D50" s="163" t="s">
        <v>48</v>
      </c>
      <c r="E50" s="164"/>
      <c r="F50" s="164"/>
      <c r="G50" s="163" t="s">
        <v>49</v>
      </c>
      <c r="H50" s="164"/>
      <c r="I50" s="164"/>
      <c r="J50" s="164"/>
      <c r="K50" s="164"/>
      <c r="L50" s="63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1:31" s="2" customFormat="1" ht="12" hidden="1">
      <c r="A61" s="38"/>
      <c r="B61" s="44"/>
      <c r="C61" s="38"/>
      <c r="D61" s="165" t="s">
        <v>50</v>
      </c>
      <c r="E61" s="166"/>
      <c r="F61" s="167" t="s">
        <v>51</v>
      </c>
      <c r="G61" s="165" t="s">
        <v>50</v>
      </c>
      <c r="H61" s="166"/>
      <c r="I61" s="166"/>
      <c r="J61" s="168" t="s">
        <v>51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1:31" s="2" customFormat="1" ht="12" hidden="1">
      <c r="A65" s="38"/>
      <c r="B65" s="44"/>
      <c r="C65" s="38"/>
      <c r="D65" s="163" t="s">
        <v>52</v>
      </c>
      <c r="E65" s="169"/>
      <c r="F65" s="169"/>
      <c r="G65" s="163" t="s">
        <v>53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1:31" s="2" customFormat="1" ht="12" hidden="1">
      <c r="A76" s="38"/>
      <c r="B76" s="44"/>
      <c r="C76" s="38"/>
      <c r="D76" s="165" t="s">
        <v>50</v>
      </c>
      <c r="E76" s="166"/>
      <c r="F76" s="167" t="s">
        <v>51</v>
      </c>
      <c r="G76" s="165" t="s">
        <v>50</v>
      </c>
      <c r="H76" s="166"/>
      <c r="I76" s="166"/>
      <c r="J76" s="168" t="s">
        <v>51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 hidden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ht="12" hidden="1"/>
    <row r="79" ht="12" hidden="1"/>
    <row r="80" ht="12" hidden="1"/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98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Zřízení hygienického zázemí gynekologického oddělení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96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 xml:space="preserve">002 - Zdravotechnika 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Městská nemocnice Bohumín</v>
      </c>
      <c r="G89" s="40"/>
      <c r="H89" s="40"/>
      <c r="I89" s="32" t="s">
        <v>22</v>
      </c>
      <c r="J89" s="79" t="str">
        <f>IF(J12="","",J12)</f>
        <v>5. 8. 2020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Městská nemocnice Bohumín</v>
      </c>
      <c r="G91" s="40"/>
      <c r="H91" s="40"/>
      <c r="I91" s="32" t="s">
        <v>29</v>
      </c>
      <c r="J91" s="36" t="str">
        <f>E21</f>
        <v>ATRIS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32</v>
      </c>
      <c r="J92" s="36" t="str">
        <f>E24</f>
        <v>Barbora Kyšková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99</v>
      </c>
      <c r="D94" s="176"/>
      <c r="E94" s="176"/>
      <c r="F94" s="176"/>
      <c r="G94" s="176"/>
      <c r="H94" s="176"/>
      <c r="I94" s="176"/>
      <c r="J94" s="177" t="s">
        <v>100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101</v>
      </c>
      <c r="D96" s="40"/>
      <c r="E96" s="40"/>
      <c r="F96" s="40"/>
      <c r="G96" s="40"/>
      <c r="H96" s="40"/>
      <c r="I96" s="40"/>
      <c r="J96" s="110">
        <f>J127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102</v>
      </c>
    </row>
    <row r="97" spans="1:31" s="9" customFormat="1" ht="24.95" customHeight="1">
      <c r="A97" s="9"/>
      <c r="B97" s="179"/>
      <c r="C97" s="180"/>
      <c r="D97" s="181" t="s">
        <v>103</v>
      </c>
      <c r="E97" s="182"/>
      <c r="F97" s="182"/>
      <c r="G97" s="182"/>
      <c r="H97" s="182"/>
      <c r="I97" s="182"/>
      <c r="J97" s="183">
        <f>J128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104</v>
      </c>
      <c r="E98" s="188"/>
      <c r="F98" s="188"/>
      <c r="G98" s="188"/>
      <c r="H98" s="188"/>
      <c r="I98" s="188"/>
      <c r="J98" s="189">
        <f>J129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106</v>
      </c>
      <c r="E99" s="188"/>
      <c r="F99" s="188"/>
      <c r="G99" s="188"/>
      <c r="H99" s="188"/>
      <c r="I99" s="188"/>
      <c r="J99" s="189">
        <f>J132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107</v>
      </c>
      <c r="E100" s="188"/>
      <c r="F100" s="188"/>
      <c r="G100" s="188"/>
      <c r="H100" s="188"/>
      <c r="I100" s="188"/>
      <c r="J100" s="189">
        <f>J135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108</v>
      </c>
      <c r="E101" s="188"/>
      <c r="F101" s="188"/>
      <c r="G101" s="188"/>
      <c r="H101" s="188"/>
      <c r="I101" s="188"/>
      <c r="J101" s="189">
        <f>J138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109</v>
      </c>
      <c r="E102" s="188"/>
      <c r="F102" s="188"/>
      <c r="G102" s="188"/>
      <c r="H102" s="188"/>
      <c r="I102" s="188"/>
      <c r="J102" s="189">
        <f>J139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79"/>
      <c r="C103" s="180"/>
      <c r="D103" s="181" t="s">
        <v>110</v>
      </c>
      <c r="E103" s="182"/>
      <c r="F103" s="182"/>
      <c r="G103" s="182"/>
      <c r="H103" s="182"/>
      <c r="I103" s="182"/>
      <c r="J103" s="183">
        <f>J141</f>
        <v>0</v>
      </c>
      <c r="K103" s="180"/>
      <c r="L103" s="18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85"/>
      <c r="C104" s="186"/>
      <c r="D104" s="187" t="s">
        <v>491</v>
      </c>
      <c r="E104" s="188"/>
      <c r="F104" s="188"/>
      <c r="G104" s="188"/>
      <c r="H104" s="188"/>
      <c r="I104" s="188"/>
      <c r="J104" s="189">
        <f>J142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5"/>
      <c r="C105" s="186"/>
      <c r="D105" s="187" t="s">
        <v>492</v>
      </c>
      <c r="E105" s="188"/>
      <c r="F105" s="188"/>
      <c r="G105" s="188"/>
      <c r="H105" s="188"/>
      <c r="I105" s="188"/>
      <c r="J105" s="189">
        <f>J154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5"/>
      <c r="C106" s="186"/>
      <c r="D106" s="187" t="s">
        <v>493</v>
      </c>
      <c r="E106" s="188"/>
      <c r="F106" s="188"/>
      <c r="G106" s="188"/>
      <c r="H106" s="188"/>
      <c r="I106" s="188"/>
      <c r="J106" s="189">
        <f>J160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5"/>
      <c r="C107" s="186"/>
      <c r="D107" s="187" t="s">
        <v>112</v>
      </c>
      <c r="E107" s="188"/>
      <c r="F107" s="188"/>
      <c r="G107" s="188"/>
      <c r="H107" s="188"/>
      <c r="I107" s="188"/>
      <c r="J107" s="189">
        <f>J174</f>
        <v>0</v>
      </c>
      <c r="K107" s="186"/>
      <c r="L107" s="19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66"/>
      <c r="C109" s="67"/>
      <c r="D109" s="67"/>
      <c r="E109" s="67"/>
      <c r="F109" s="67"/>
      <c r="G109" s="67"/>
      <c r="H109" s="67"/>
      <c r="I109" s="67"/>
      <c r="J109" s="67"/>
      <c r="K109" s="67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3" spans="1:31" s="2" customFormat="1" ht="6.95" customHeight="1">
      <c r="A113" s="38"/>
      <c r="B113" s="68"/>
      <c r="C113" s="69"/>
      <c r="D113" s="69"/>
      <c r="E113" s="69"/>
      <c r="F113" s="69"/>
      <c r="G113" s="69"/>
      <c r="H113" s="69"/>
      <c r="I113" s="69"/>
      <c r="J113" s="69"/>
      <c r="K113" s="69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4.95" customHeight="1">
      <c r="A114" s="38"/>
      <c r="B114" s="39"/>
      <c r="C114" s="23" t="s">
        <v>122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16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40"/>
      <c r="D117" s="40"/>
      <c r="E117" s="174" t="str">
        <f>E7</f>
        <v>Zřízení hygienického zázemí gynekologického oddělení</v>
      </c>
      <c r="F117" s="32"/>
      <c r="G117" s="32"/>
      <c r="H117" s="32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96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40"/>
      <c r="D119" s="40"/>
      <c r="E119" s="76" t="str">
        <f>E9</f>
        <v xml:space="preserve">002 - Zdravotechnika </v>
      </c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20</v>
      </c>
      <c r="D121" s="40"/>
      <c r="E121" s="40"/>
      <c r="F121" s="27" t="str">
        <f>F12</f>
        <v>Městská nemocnice Bohumín</v>
      </c>
      <c r="G121" s="40"/>
      <c r="H121" s="40"/>
      <c r="I121" s="32" t="s">
        <v>22</v>
      </c>
      <c r="J121" s="79" t="str">
        <f>IF(J12="","",J12)</f>
        <v>5. 8. 2020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24</v>
      </c>
      <c r="D123" s="40"/>
      <c r="E123" s="40"/>
      <c r="F123" s="27" t="str">
        <f>E15</f>
        <v>Městská nemocnice Bohumín</v>
      </c>
      <c r="G123" s="40"/>
      <c r="H123" s="40"/>
      <c r="I123" s="32" t="s">
        <v>29</v>
      </c>
      <c r="J123" s="36" t="str">
        <f>E21</f>
        <v>ATRIS s.r.o.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27</v>
      </c>
      <c r="D124" s="40"/>
      <c r="E124" s="40"/>
      <c r="F124" s="27" t="str">
        <f>IF(E18="","",E18)</f>
        <v>Vyplň údaj</v>
      </c>
      <c r="G124" s="40"/>
      <c r="H124" s="40"/>
      <c r="I124" s="32" t="s">
        <v>32</v>
      </c>
      <c r="J124" s="36" t="str">
        <f>E24</f>
        <v>Barbora Kyšková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0.3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11" customFormat="1" ht="29.25" customHeight="1">
      <c r="A126" s="191"/>
      <c r="B126" s="192"/>
      <c r="C126" s="193" t="s">
        <v>123</v>
      </c>
      <c r="D126" s="194" t="s">
        <v>60</v>
      </c>
      <c r="E126" s="194" t="s">
        <v>56</v>
      </c>
      <c r="F126" s="194" t="s">
        <v>57</v>
      </c>
      <c r="G126" s="194" t="s">
        <v>124</v>
      </c>
      <c r="H126" s="194" t="s">
        <v>125</v>
      </c>
      <c r="I126" s="194" t="s">
        <v>126</v>
      </c>
      <c r="J126" s="195" t="s">
        <v>100</v>
      </c>
      <c r="K126" s="196" t="s">
        <v>127</v>
      </c>
      <c r="L126" s="197"/>
      <c r="M126" s="100" t="s">
        <v>1</v>
      </c>
      <c r="N126" s="101" t="s">
        <v>39</v>
      </c>
      <c r="O126" s="101" t="s">
        <v>128</v>
      </c>
      <c r="P126" s="101" t="s">
        <v>129</v>
      </c>
      <c r="Q126" s="101" t="s">
        <v>130</v>
      </c>
      <c r="R126" s="101" t="s">
        <v>131</v>
      </c>
      <c r="S126" s="101" t="s">
        <v>132</v>
      </c>
      <c r="T126" s="102" t="s">
        <v>133</v>
      </c>
      <c r="U126" s="191"/>
      <c r="V126" s="191"/>
      <c r="W126" s="191"/>
      <c r="X126" s="191"/>
      <c r="Y126" s="191"/>
      <c r="Z126" s="191"/>
      <c r="AA126" s="191"/>
      <c r="AB126" s="191"/>
      <c r="AC126" s="191"/>
      <c r="AD126" s="191"/>
      <c r="AE126" s="191"/>
    </row>
    <row r="127" spans="1:63" s="2" customFormat="1" ht="22.8" customHeight="1">
      <c r="A127" s="38"/>
      <c r="B127" s="39"/>
      <c r="C127" s="107" t="s">
        <v>134</v>
      </c>
      <c r="D127" s="40"/>
      <c r="E127" s="40"/>
      <c r="F127" s="40"/>
      <c r="G127" s="40"/>
      <c r="H127" s="40"/>
      <c r="I127" s="40"/>
      <c r="J127" s="198">
        <f>BK127</f>
        <v>0</v>
      </c>
      <c r="K127" s="40"/>
      <c r="L127" s="44"/>
      <c r="M127" s="103"/>
      <c r="N127" s="199"/>
      <c r="O127" s="104"/>
      <c r="P127" s="200">
        <f>P128+P141</f>
        <v>0</v>
      </c>
      <c r="Q127" s="104"/>
      <c r="R127" s="200">
        <f>R128+R141</f>
        <v>1.34422</v>
      </c>
      <c r="S127" s="104"/>
      <c r="T127" s="201">
        <f>T128+T141</f>
        <v>1.1682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74</v>
      </c>
      <c r="AU127" s="17" t="s">
        <v>102</v>
      </c>
      <c r="BK127" s="202">
        <f>BK128+BK141</f>
        <v>0</v>
      </c>
    </row>
    <row r="128" spans="1:63" s="12" customFormat="1" ht="25.9" customHeight="1">
      <c r="A128" s="12"/>
      <c r="B128" s="203"/>
      <c r="C128" s="204"/>
      <c r="D128" s="205" t="s">
        <v>74</v>
      </c>
      <c r="E128" s="206" t="s">
        <v>135</v>
      </c>
      <c r="F128" s="206" t="s">
        <v>136</v>
      </c>
      <c r="G128" s="204"/>
      <c r="H128" s="204"/>
      <c r="I128" s="207"/>
      <c r="J128" s="208">
        <f>BK128</f>
        <v>0</v>
      </c>
      <c r="K128" s="204"/>
      <c r="L128" s="209"/>
      <c r="M128" s="210"/>
      <c r="N128" s="211"/>
      <c r="O128" s="211"/>
      <c r="P128" s="212">
        <f>P129+P132+P135+P138+P139</f>
        <v>0</v>
      </c>
      <c r="Q128" s="211"/>
      <c r="R128" s="212">
        <f>R129+R132+R135+R138+R139</f>
        <v>0.964875</v>
      </c>
      <c r="S128" s="211"/>
      <c r="T128" s="213">
        <f>T129+T132+T135+T138+T139</f>
        <v>1.168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4" t="s">
        <v>83</v>
      </c>
      <c r="AT128" s="215" t="s">
        <v>74</v>
      </c>
      <c r="AU128" s="215" t="s">
        <v>75</v>
      </c>
      <c r="AY128" s="214" t="s">
        <v>137</v>
      </c>
      <c r="BK128" s="216">
        <f>BK129+BK132+BK135+BK138+BK139</f>
        <v>0</v>
      </c>
    </row>
    <row r="129" spans="1:63" s="12" customFormat="1" ht="22.8" customHeight="1">
      <c r="A129" s="12"/>
      <c r="B129" s="203"/>
      <c r="C129" s="204"/>
      <c r="D129" s="205" t="s">
        <v>74</v>
      </c>
      <c r="E129" s="217" t="s">
        <v>138</v>
      </c>
      <c r="F129" s="217" t="s">
        <v>139</v>
      </c>
      <c r="G129" s="204"/>
      <c r="H129" s="204"/>
      <c r="I129" s="207"/>
      <c r="J129" s="218">
        <f>BK129</f>
        <v>0</v>
      </c>
      <c r="K129" s="204"/>
      <c r="L129" s="209"/>
      <c r="M129" s="210"/>
      <c r="N129" s="211"/>
      <c r="O129" s="211"/>
      <c r="P129" s="212">
        <f>SUM(P130:P131)</f>
        <v>0</v>
      </c>
      <c r="Q129" s="211"/>
      <c r="R129" s="212">
        <f>SUM(R130:R131)</f>
        <v>0.844875</v>
      </c>
      <c r="S129" s="211"/>
      <c r="T129" s="213">
        <f>SUM(T130:T131)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4" t="s">
        <v>83</v>
      </c>
      <c r="AT129" s="215" t="s">
        <v>74</v>
      </c>
      <c r="AU129" s="215" t="s">
        <v>83</v>
      </c>
      <c r="AY129" s="214" t="s">
        <v>137</v>
      </c>
      <c r="BK129" s="216">
        <f>SUM(BK130:BK131)</f>
        <v>0</v>
      </c>
    </row>
    <row r="130" spans="1:65" s="2" customFormat="1" ht="21.75" customHeight="1">
      <c r="A130" s="38"/>
      <c r="B130" s="39"/>
      <c r="C130" s="219" t="s">
        <v>83</v>
      </c>
      <c r="D130" s="219" t="s">
        <v>140</v>
      </c>
      <c r="E130" s="220" t="s">
        <v>494</v>
      </c>
      <c r="F130" s="221" t="s">
        <v>495</v>
      </c>
      <c r="G130" s="222" t="s">
        <v>496</v>
      </c>
      <c r="H130" s="223">
        <v>0.45</v>
      </c>
      <c r="I130" s="224"/>
      <c r="J130" s="225">
        <f>ROUND(I130*H130,2)</f>
        <v>0</v>
      </c>
      <c r="K130" s="226"/>
      <c r="L130" s="44"/>
      <c r="M130" s="227" t="s">
        <v>1</v>
      </c>
      <c r="N130" s="228" t="s">
        <v>40</v>
      </c>
      <c r="O130" s="91"/>
      <c r="P130" s="229">
        <f>O130*H130</f>
        <v>0</v>
      </c>
      <c r="Q130" s="229">
        <v>1.8775</v>
      </c>
      <c r="R130" s="229">
        <f>Q130*H130</f>
        <v>0.844875</v>
      </c>
      <c r="S130" s="229">
        <v>0</v>
      </c>
      <c r="T130" s="23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1" t="s">
        <v>144</v>
      </c>
      <c r="AT130" s="231" t="s">
        <v>140</v>
      </c>
      <c r="AU130" s="231" t="s">
        <v>85</v>
      </c>
      <c r="AY130" s="17" t="s">
        <v>137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7" t="s">
        <v>83</v>
      </c>
      <c r="BK130" s="232">
        <f>ROUND(I130*H130,2)</f>
        <v>0</v>
      </c>
      <c r="BL130" s="17" t="s">
        <v>144</v>
      </c>
      <c r="BM130" s="231" t="s">
        <v>497</v>
      </c>
    </row>
    <row r="131" spans="1:51" s="13" customFormat="1" ht="12">
      <c r="A131" s="13"/>
      <c r="B131" s="233"/>
      <c r="C131" s="234"/>
      <c r="D131" s="235" t="s">
        <v>146</v>
      </c>
      <c r="E131" s="236" t="s">
        <v>1</v>
      </c>
      <c r="F131" s="237" t="s">
        <v>498</v>
      </c>
      <c r="G131" s="234"/>
      <c r="H131" s="238">
        <v>0.45</v>
      </c>
      <c r="I131" s="239"/>
      <c r="J131" s="234"/>
      <c r="K131" s="234"/>
      <c r="L131" s="240"/>
      <c r="M131" s="241"/>
      <c r="N131" s="242"/>
      <c r="O131" s="242"/>
      <c r="P131" s="242"/>
      <c r="Q131" s="242"/>
      <c r="R131" s="242"/>
      <c r="S131" s="242"/>
      <c r="T131" s="24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4" t="s">
        <v>146</v>
      </c>
      <c r="AU131" s="244" t="s">
        <v>85</v>
      </c>
      <c r="AV131" s="13" t="s">
        <v>85</v>
      </c>
      <c r="AW131" s="13" t="s">
        <v>31</v>
      </c>
      <c r="AX131" s="13" t="s">
        <v>83</v>
      </c>
      <c r="AY131" s="244" t="s">
        <v>137</v>
      </c>
    </row>
    <row r="132" spans="1:63" s="12" customFormat="1" ht="22.8" customHeight="1">
      <c r="A132" s="12"/>
      <c r="B132" s="203"/>
      <c r="C132" s="204"/>
      <c r="D132" s="205" t="s">
        <v>74</v>
      </c>
      <c r="E132" s="217" t="s">
        <v>164</v>
      </c>
      <c r="F132" s="217" t="s">
        <v>165</v>
      </c>
      <c r="G132" s="204"/>
      <c r="H132" s="204"/>
      <c r="I132" s="207"/>
      <c r="J132" s="218">
        <f>BK132</f>
        <v>0</v>
      </c>
      <c r="K132" s="204"/>
      <c r="L132" s="209"/>
      <c r="M132" s="210"/>
      <c r="N132" s="211"/>
      <c r="O132" s="211"/>
      <c r="P132" s="212">
        <f>SUM(P133:P134)</f>
        <v>0</v>
      </c>
      <c r="Q132" s="211"/>
      <c r="R132" s="212">
        <f>SUM(R133:R134)</f>
        <v>0.12</v>
      </c>
      <c r="S132" s="211"/>
      <c r="T132" s="213">
        <f>SUM(T133:T134)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4" t="s">
        <v>83</v>
      </c>
      <c r="AT132" s="215" t="s">
        <v>74</v>
      </c>
      <c r="AU132" s="215" t="s">
        <v>83</v>
      </c>
      <c r="AY132" s="214" t="s">
        <v>137</v>
      </c>
      <c r="BK132" s="216">
        <f>SUM(BK133:BK134)</f>
        <v>0</v>
      </c>
    </row>
    <row r="133" spans="1:65" s="2" customFormat="1" ht="21.75" customHeight="1">
      <c r="A133" s="38"/>
      <c r="B133" s="39"/>
      <c r="C133" s="219" t="s">
        <v>85</v>
      </c>
      <c r="D133" s="219" t="s">
        <v>140</v>
      </c>
      <c r="E133" s="220" t="s">
        <v>499</v>
      </c>
      <c r="F133" s="221" t="s">
        <v>500</v>
      </c>
      <c r="G133" s="222" t="s">
        <v>143</v>
      </c>
      <c r="H133" s="223">
        <v>3</v>
      </c>
      <c r="I133" s="224"/>
      <c r="J133" s="225">
        <f>ROUND(I133*H133,2)</f>
        <v>0</v>
      </c>
      <c r="K133" s="226"/>
      <c r="L133" s="44"/>
      <c r="M133" s="227" t="s">
        <v>1</v>
      </c>
      <c r="N133" s="228" t="s">
        <v>40</v>
      </c>
      <c r="O133" s="91"/>
      <c r="P133" s="229">
        <f>O133*H133</f>
        <v>0</v>
      </c>
      <c r="Q133" s="229">
        <v>0.04</v>
      </c>
      <c r="R133" s="229">
        <f>Q133*H133</f>
        <v>0.12</v>
      </c>
      <c r="S133" s="229">
        <v>0</v>
      </c>
      <c r="T133" s="23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1" t="s">
        <v>144</v>
      </c>
      <c r="AT133" s="231" t="s">
        <v>140</v>
      </c>
      <c r="AU133" s="231" t="s">
        <v>85</v>
      </c>
      <c r="AY133" s="17" t="s">
        <v>137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7" t="s">
        <v>83</v>
      </c>
      <c r="BK133" s="232">
        <f>ROUND(I133*H133,2)</f>
        <v>0</v>
      </c>
      <c r="BL133" s="17" t="s">
        <v>144</v>
      </c>
      <c r="BM133" s="231" t="s">
        <v>501</v>
      </c>
    </row>
    <row r="134" spans="1:51" s="13" customFormat="1" ht="12">
      <c r="A134" s="13"/>
      <c r="B134" s="233"/>
      <c r="C134" s="234"/>
      <c r="D134" s="235" t="s">
        <v>146</v>
      </c>
      <c r="E134" s="236" t="s">
        <v>1</v>
      </c>
      <c r="F134" s="237" t="s">
        <v>502</v>
      </c>
      <c r="G134" s="234"/>
      <c r="H134" s="238">
        <v>3</v>
      </c>
      <c r="I134" s="239"/>
      <c r="J134" s="234"/>
      <c r="K134" s="234"/>
      <c r="L134" s="240"/>
      <c r="M134" s="241"/>
      <c r="N134" s="242"/>
      <c r="O134" s="242"/>
      <c r="P134" s="242"/>
      <c r="Q134" s="242"/>
      <c r="R134" s="242"/>
      <c r="S134" s="242"/>
      <c r="T134" s="24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4" t="s">
        <v>146</v>
      </c>
      <c r="AU134" s="244" t="s">
        <v>85</v>
      </c>
      <c r="AV134" s="13" t="s">
        <v>85</v>
      </c>
      <c r="AW134" s="13" t="s">
        <v>31</v>
      </c>
      <c r="AX134" s="13" t="s">
        <v>83</v>
      </c>
      <c r="AY134" s="244" t="s">
        <v>137</v>
      </c>
    </row>
    <row r="135" spans="1:63" s="12" customFormat="1" ht="22.8" customHeight="1">
      <c r="A135" s="12"/>
      <c r="B135" s="203"/>
      <c r="C135" s="204"/>
      <c r="D135" s="205" t="s">
        <v>74</v>
      </c>
      <c r="E135" s="217" t="s">
        <v>188</v>
      </c>
      <c r="F135" s="217" t="s">
        <v>203</v>
      </c>
      <c r="G135" s="204"/>
      <c r="H135" s="204"/>
      <c r="I135" s="207"/>
      <c r="J135" s="218">
        <f>BK135</f>
        <v>0</v>
      </c>
      <c r="K135" s="204"/>
      <c r="L135" s="209"/>
      <c r="M135" s="210"/>
      <c r="N135" s="211"/>
      <c r="O135" s="211"/>
      <c r="P135" s="212">
        <f>SUM(P136:P137)</f>
        <v>0</v>
      </c>
      <c r="Q135" s="211"/>
      <c r="R135" s="212">
        <f>SUM(R136:R137)</f>
        <v>0</v>
      </c>
      <c r="S135" s="211"/>
      <c r="T135" s="213">
        <f>SUM(T136:T137)</f>
        <v>1.168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4" t="s">
        <v>83</v>
      </c>
      <c r="AT135" s="215" t="s">
        <v>74</v>
      </c>
      <c r="AU135" s="215" t="s">
        <v>83</v>
      </c>
      <c r="AY135" s="214" t="s">
        <v>137</v>
      </c>
      <c r="BK135" s="216">
        <f>SUM(BK136:BK137)</f>
        <v>0</v>
      </c>
    </row>
    <row r="136" spans="1:65" s="2" customFormat="1" ht="21.75" customHeight="1">
      <c r="A136" s="38"/>
      <c r="B136" s="39"/>
      <c r="C136" s="219" t="s">
        <v>138</v>
      </c>
      <c r="D136" s="219" t="s">
        <v>140</v>
      </c>
      <c r="E136" s="220" t="s">
        <v>503</v>
      </c>
      <c r="F136" s="221" t="s">
        <v>504</v>
      </c>
      <c r="G136" s="222" t="s">
        <v>162</v>
      </c>
      <c r="H136" s="223">
        <v>4</v>
      </c>
      <c r="I136" s="224"/>
      <c r="J136" s="225">
        <f>ROUND(I136*H136,2)</f>
        <v>0</v>
      </c>
      <c r="K136" s="226"/>
      <c r="L136" s="44"/>
      <c r="M136" s="227" t="s">
        <v>1</v>
      </c>
      <c r="N136" s="228" t="s">
        <v>40</v>
      </c>
      <c r="O136" s="91"/>
      <c r="P136" s="229">
        <f>O136*H136</f>
        <v>0</v>
      </c>
      <c r="Q136" s="229">
        <v>0</v>
      </c>
      <c r="R136" s="229">
        <f>Q136*H136</f>
        <v>0</v>
      </c>
      <c r="S136" s="229">
        <v>0.207</v>
      </c>
      <c r="T136" s="230">
        <f>S136*H136</f>
        <v>0.828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1" t="s">
        <v>144</v>
      </c>
      <c r="AT136" s="231" t="s">
        <v>140</v>
      </c>
      <c r="AU136" s="231" t="s">
        <v>85</v>
      </c>
      <c r="AY136" s="17" t="s">
        <v>137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7" t="s">
        <v>83</v>
      </c>
      <c r="BK136" s="232">
        <f>ROUND(I136*H136,2)</f>
        <v>0</v>
      </c>
      <c r="BL136" s="17" t="s">
        <v>144</v>
      </c>
      <c r="BM136" s="231" t="s">
        <v>505</v>
      </c>
    </row>
    <row r="137" spans="1:65" s="2" customFormat="1" ht="33" customHeight="1">
      <c r="A137" s="38"/>
      <c r="B137" s="39"/>
      <c r="C137" s="219" t="s">
        <v>144</v>
      </c>
      <c r="D137" s="219" t="s">
        <v>140</v>
      </c>
      <c r="E137" s="220" t="s">
        <v>506</v>
      </c>
      <c r="F137" s="221" t="s">
        <v>507</v>
      </c>
      <c r="G137" s="222" t="s">
        <v>195</v>
      </c>
      <c r="H137" s="223">
        <v>10</v>
      </c>
      <c r="I137" s="224"/>
      <c r="J137" s="225">
        <f>ROUND(I137*H137,2)</f>
        <v>0</v>
      </c>
      <c r="K137" s="226"/>
      <c r="L137" s="44"/>
      <c r="M137" s="227" t="s">
        <v>1</v>
      </c>
      <c r="N137" s="228" t="s">
        <v>40</v>
      </c>
      <c r="O137" s="91"/>
      <c r="P137" s="229">
        <f>O137*H137</f>
        <v>0</v>
      </c>
      <c r="Q137" s="229">
        <v>0</v>
      </c>
      <c r="R137" s="229">
        <f>Q137*H137</f>
        <v>0</v>
      </c>
      <c r="S137" s="229">
        <v>0.034</v>
      </c>
      <c r="T137" s="230">
        <f>S137*H137</f>
        <v>0.34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1" t="s">
        <v>144</v>
      </c>
      <c r="AT137" s="231" t="s">
        <v>140</v>
      </c>
      <c r="AU137" s="231" t="s">
        <v>85</v>
      </c>
      <c r="AY137" s="17" t="s">
        <v>137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7" t="s">
        <v>83</v>
      </c>
      <c r="BK137" s="232">
        <f>ROUND(I137*H137,2)</f>
        <v>0</v>
      </c>
      <c r="BL137" s="17" t="s">
        <v>144</v>
      </c>
      <c r="BM137" s="231" t="s">
        <v>508</v>
      </c>
    </row>
    <row r="138" spans="1:63" s="12" customFormat="1" ht="22.8" customHeight="1">
      <c r="A138" s="12"/>
      <c r="B138" s="203"/>
      <c r="C138" s="204"/>
      <c r="D138" s="205" t="s">
        <v>74</v>
      </c>
      <c r="E138" s="217" t="s">
        <v>253</v>
      </c>
      <c r="F138" s="217" t="s">
        <v>254</v>
      </c>
      <c r="G138" s="204"/>
      <c r="H138" s="204"/>
      <c r="I138" s="207"/>
      <c r="J138" s="218">
        <f>BK138</f>
        <v>0</v>
      </c>
      <c r="K138" s="204"/>
      <c r="L138" s="209"/>
      <c r="M138" s="210"/>
      <c r="N138" s="211"/>
      <c r="O138" s="211"/>
      <c r="P138" s="212">
        <v>0</v>
      </c>
      <c r="Q138" s="211"/>
      <c r="R138" s="212">
        <v>0</v>
      </c>
      <c r="S138" s="211"/>
      <c r="T138" s="213"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4" t="s">
        <v>83</v>
      </c>
      <c r="AT138" s="215" t="s">
        <v>74</v>
      </c>
      <c r="AU138" s="215" t="s">
        <v>83</v>
      </c>
      <c r="AY138" s="214" t="s">
        <v>137</v>
      </c>
      <c r="BK138" s="216">
        <v>0</v>
      </c>
    </row>
    <row r="139" spans="1:63" s="12" customFormat="1" ht="22.8" customHeight="1">
      <c r="A139" s="12"/>
      <c r="B139" s="203"/>
      <c r="C139" s="204"/>
      <c r="D139" s="205" t="s">
        <v>74</v>
      </c>
      <c r="E139" s="217" t="s">
        <v>273</v>
      </c>
      <c r="F139" s="217" t="s">
        <v>274</v>
      </c>
      <c r="G139" s="204"/>
      <c r="H139" s="204"/>
      <c r="I139" s="207"/>
      <c r="J139" s="218">
        <f>BK139</f>
        <v>0</v>
      </c>
      <c r="K139" s="204"/>
      <c r="L139" s="209"/>
      <c r="M139" s="210"/>
      <c r="N139" s="211"/>
      <c r="O139" s="211"/>
      <c r="P139" s="212">
        <f>P140</f>
        <v>0</v>
      </c>
      <c r="Q139" s="211"/>
      <c r="R139" s="212">
        <f>R140</f>
        <v>0</v>
      </c>
      <c r="S139" s="211"/>
      <c r="T139" s="213">
        <f>T140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4" t="s">
        <v>83</v>
      </c>
      <c r="AT139" s="215" t="s">
        <v>74</v>
      </c>
      <c r="AU139" s="215" t="s">
        <v>83</v>
      </c>
      <c r="AY139" s="214" t="s">
        <v>137</v>
      </c>
      <c r="BK139" s="216">
        <f>BK140</f>
        <v>0</v>
      </c>
    </row>
    <row r="140" spans="1:65" s="2" customFormat="1" ht="21.75" customHeight="1">
      <c r="A140" s="38"/>
      <c r="B140" s="39"/>
      <c r="C140" s="219" t="s">
        <v>166</v>
      </c>
      <c r="D140" s="219" t="s">
        <v>140</v>
      </c>
      <c r="E140" s="220" t="s">
        <v>509</v>
      </c>
      <c r="F140" s="221" t="s">
        <v>510</v>
      </c>
      <c r="G140" s="222" t="s">
        <v>258</v>
      </c>
      <c r="H140" s="223">
        <v>1.149</v>
      </c>
      <c r="I140" s="224"/>
      <c r="J140" s="225">
        <f>ROUND(I140*H140,2)</f>
        <v>0</v>
      </c>
      <c r="K140" s="226"/>
      <c r="L140" s="44"/>
      <c r="M140" s="227" t="s">
        <v>1</v>
      </c>
      <c r="N140" s="228" t="s">
        <v>40</v>
      </c>
      <c r="O140" s="91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1" t="s">
        <v>144</v>
      </c>
      <c r="AT140" s="231" t="s">
        <v>140</v>
      </c>
      <c r="AU140" s="231" t="s">
        <v>85</v>
      </c>
      <c r="AY140" s="17" t="s">
        <v>137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7" t="s">
        <v>83</v>
      </c>
      <c r="BK140" s="232">
        <f>ROUND(I140*H140,2)</f>
        <v>0</v>
      </c>
      <c r="BL140" s="17" t="s">
        <v>144</v>
      </c>
      <c r="BM140" s="231" t="s">
        <v>511</v>
      </c>
    </row>
    <row r="141" spans="1:63" s="12" customFormat="1" ht="25.9" customHeight="1">
      <c r="A141" s="12"/>
      <c r="B141" s="203"/>
      <c r="C141" s="204"/>
      <c r="D141" s="205" t="s">
        <v>74</v>
      </c>
      <c r="E141" s="206" t="s">
        <v>279</v>
      </c>
      <c r="F141" s="206" t="s">
        <v>280</v>
      </c>
      <c r="G141" s="204"/>
      <c r="H141" s="204"/>
      <c r="I141" s="207"/>
      <c r="J141" s="208">
        <f>BK141</f>
        <v>0</v>
      </c>
      <c r="K141" s="204"/>
      <c r="L141" s="209"/>
      <c r="M141" s="210"/>
      <c r="N141" s="211"/>
      <c r="O141" s="211"/>
      <c r="P141" s="212">
        <f>P142+P154+P160+P174</f>
        <v>0</v>
      </c>
      <c r="Q141" s="211"/>
      <c r="R141" s="212">
        <f>R142+R154+R160+R174</f>
        <v>0.37934499999999993</v>
      </c>
      <c r="S141" s="211"/>
      <c r="T141" s="213">
        <f>T142+T154+T160+T174</f>
        <v>0.0002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14" t="s">
        <v>83</v>
      </c>
      <c r="AT141" s="215" t="s">
        <v>74</v>
      </c>
      <c r="AU141" s="215" t="s">
        <v>75</v>
      </c>
      <c r="AY141" s="214" t="s">
        <v>137</v>
      </c>
      <c r="BK141" s="216">
        <f>BK142+BK154+BK160+BK174</f>
        <v>0</v>
      </c>
    </row>
    <row r="142" spans="1:63" s="12" customFormat="1" ht="22.8" customHeight="1">
      <c r="A142" s="12"/>
      <c r="B142" s="203"/>
      <c r="C142" s="204"/>
      <c r="D142" s="205" t="s">
        <v>74</v>
      </c>
      <c r="E142" s="217" t="s">
        <v>512</v>
      </c>
      <c r="F142" s="217" t="s">
        <v>513</v>
      </c>
      <c r="G142" s="204"/>
      <c r="H142" s="204"/>
      <c r="I142" s="207"/>
      <c r="J142" s="218">
        <f>BK142</f>
        <v>0</v>
      </c>
      <c r="K142" s="204"/>
      <c r="L142" s="209"/>
      <c r="M142" s="210"/>
      <c r="N142" s="211"/>
      <c r="O142" s="211"/>
      <c r="P142" s="212">
        <f>SUM(P143:P153)</f>
        <v>0</v>
      </c>
      <c r="Q142" s="211"/>
      <c r="R142" s="212">
        <f>SUM(R143:R153)</f>
        <v>0.08059999999999999</v>
      </c>
      <c r="S142" s="211"/>
      <c r="T142" s="213">
        <f>SUM(T143:T153)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4" t="s">
        <v>83</v>
      </c>
      <c r="AT142" s="215" t="s">
        <v>74</v>
      </c>
      <c r="AU142" s="215" t="s">
        <v>83</v>
      </c>
      <c r="AY142" s="214" t="s">
        <v>137</v>
      </c>
      <c r="BK142" s="216">
        <f>SUM(BK143:BK153)</f>
        <v>0</v>
      </c>
    </row>
    <row r="143" spans="1:65" s="2" customFormat="1" ht="21.75" customHeight="1">
      <c r="A143" s="38"/>
      <c r="B143" s="39"/>
      <c r="C143" s="219" t="s">
        <v>164</v>
      </c>
      <c r="D143" s="219" t="s">
        <v>140</v>
      </c>
      <c r="E143" s="220" t="s">
        <v>514</v>
      </c>
      <c r="F143" s="221" t="s">
        <v>515</v>
      </c>
      <c r="G143" s="222" t="s">
        <v>195</v>
      </c>
      <c r="H143" s="223">
        <v>76</v>
      </c>
      <c r="I143" s="224"/>
      <c r="J143" s="225">
        <f>ROUND(I143*H143,2)</f>
        <v>0</v>
      </c>
      <c r="K143" s="226"/>
      <c r="L143" s="44"/>
      <c r="M143" s="227" t="s">
        <v>1</v>
      </c>
      <c r="N143" s="228" t="s">
        <v>40</v>
      </c>
      <c r="O143" s="91"/>
      <c r="P143" s="229">
        <f>O143*H143</f>
        <v>0</v>
      </c>
      <c r="Q143" s="229">
        <v>0.00066</v>
      </c>
      <c r="R143" s="229">
        <f>Q143*H143</f>
        <v>0.050159999999999996</v>
      </c>
      <c r="S143" s="229">
        <v>0</v>
      </c>
      <c r="T143" s="23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1" t="s">
        <v>144</v>
      </c>
      <c r="AT143" s="231" t="s">
        <v>140</v>
      </c>
      <c r="AU143" s="231" t="s">
        <v>85</v>
      </c>
      <c r="AY143" s="17" t="s">
        <v>137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7" t="s">
        <v>83</v>
      </c>
      <c r="BK143" s="232">
        <f>ROUND(I143*H143,2)</f>
        <v>0</v>
      </c>
      <c r="BL143" s="17" t="s">
        <v>144</v>
      </c>
      <c r="BM143" s="231" t="s">
        <v>516</v>
      </c>
    </row>
    <row r="144" spans="1:65" s="2" customFormat="1" ht="21.75" customHeight="1">
      <c r="A144" s="38"/>
      <c r="B144" s="39"/>
      <c r="C144" s="219" t="s">
        <v>180</v>
      </c>
      <c r="D144" s="219" t="s">
        <v>140</v>
      </c>
      <c r="E144" s="220" t="s">
        <v>517</v>
      </c>
      <c r="F144" s="221" t="s">
        <v>518</v>
      </c>
      <c r="G144" s="222" t="s">
        <v>162</v>
      </c>
      <c r="H144" s="223">
        <v>20</v>
      </c>
      <c r="I144" s="224"/>
      <c r="J144" s="225">
        <f>ROUND(I144*H144,2)</f>
        <v>0</v>
      </c>
      <c r="K144" s="226"/>
      <c r="L144" s="44"/>
      <c r="M144" s="227" t="s">
        <v>1</v>
      </c>
      <c r="N144" s="228" t="s">
        <v>40</v>
      </c>
      <c r="O144" s="91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1" t="s">
        <v>144</v>
      </c>
      <c r="AT144" s="231" t="s">
        <v>140</v>
      </c>
      <c r="AU144" s="231" t="s">
        <v>85</v>
      </c>
      <c r="AY144" s="17" t="s">
        <v>137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7" t="s">
        <v>83</v>
      </c>
      <c r="BK144" s="232">
        <f>ROUND(I144*H144,2)</f>
        <v>0</v>
      </c>
      <c r="BL144" s="17" t="s">
        <v>144</v>
      </c>
      <c r="BM144" s="231" t="s">
        <v>519</v>
      </c>
    </row>
    <row r="145" spans="1:65" s="2" customFormat="1" ht="16.5" customHeight="1">
      <c r="A145" s="38"/>
      <c r="B145" s="39"/>
      <c r="C145" s="219" t="s">
        <v>184</v>
      </c>
      <c r="D145" s="219" t="s">
        <v>140</v>
      </c>
      <c r="E145" s="220" t="s">
        <v>520</v>
      </c>
      <c r="F145" s="221" t="s">
        <v>521</v>
      </c>
      <c r="G145" s="222" t="s">
        <v>162</v>
      </c>
      <c r="H145" s="223">
        <v>1</v>
      </c>
      <c r="I145" s="224"/>
      <c r="J145" s="225">
        <f>ROUND(I145*H145,2)</f>
        <v>0</v>
      </c>
      <c r="K145" s="226"/>
      <c r="L145" s="44"/>
      <c r="M145" s="227" t="s">
        <v>1</v>
      </c>
      <c r="N145" s="228" t="s">
        <v>40</v>
      </c>
      <c r="O145" s="91"/>
      <c r="P145" s="229">
        <f>O145*H145</f>
        <v>0</v>
      </c>
      <c r="Q145" s="229">
        <v>0.00011</v>
      </c>
      <c r="R145" s="229">
        <f>Q145*H145</f>
        <v>0.00011</v>
      </c>
      <c r="S145" s="229">
        <v>0</v>
      </c>
      <c r="T145" s="23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1" t="s">
        <v>144</v>
      </c>
      <c r="AT145" s="231" t="s">
        <v>140</v>
      </c>
      <c r="AU145" s="231" t="s">
        <v>85</v>
      </c>
      <c r="AY145" s="17" t="s">
        <v>137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7" t="s">
        <v>83</v>
      </c>
      <c r="BK145" s="232">
        <f>ROUND(I145*H145,2)</f>
        <v>0</v>
      </c>
      <c r="BL145" s="17" t="s">
        <v>144</v>
      </c>
      <c r="BM145" s="231" t="s">
        <v>522</v>
      </c>
    </row>
    <row r="146" spans="1:65" s="2" customFormat="1" ht="21.75" customHeight="1">
      <c r="A146" s="38"/>
      <c r="B146" s="39"/>
      <c r="C146" s="219" t="s">
        <v>188</v>
      </c>
      <c r="D146" s="219" t="s">
        <v>140</v>
      </c>
      <c r="E146" s="220" t="s">
        <v>523</v>
      </c>
      <c r="F146" s="221" t="s">
        <v>524</v>
      </c>
      <c r="G146" s="222" t="s">
        <v>525</v>
      </c>
      <c r="H146" s="223">
        <v>6</v>
      </c>
      <c r="I146" s="224"/>
      <c r="J146" s="225">
        <f>ROUND(I146*H146,2)</f>
        <v>0</v>
      </c>
      <c r="K146" s="226"/>
      <c r="L146" s="44"/>
      <c r="M146" s="227" t="s">
        <v>1</v>
      </c>
      <c r="N146" s="228" t="s">
        <v>40</v>
      </c>
      <c r="O146" s="91"/>
      <c r="P146" s="229">
        <f>O146*H146</f>
        <v>0</v>
      </c>
      <c r="Q146" s="229">
        <v>0.00025</v>
      </c>
      <c r="R146" s="229">
        <f>Q146*H146</f>
        <v>0.0015</v>
      </c>
      <c r="S146" s="229">
        <v>0</v>
      </c>
      <c r="T146" s="23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1" t="s">
        <v>144</v>
      </c>
      <c r="AT146" s="231" t="s">
        <v>140</v>
      </c>
      <c r="AU146" s="231" t="s">
        <v>85</v>
      </c>
      <c r="AY146" s="17" t="s">
        <v>137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7" t="s">
        <v>83</v>
      </c>
      <c r="BK146" s="232">
        <f>ROUND(I146*H146,2)</f>
        <v>0</v>
      </c>
      <c r="BL146" s="17" t="s">
        <v>144</v>
      </c>
      <c r="BM146" s="231" t="s">
        <v>526</v>
      </c>
    </row>
    <row r="147" spans="1:65" s="2" customFormat="1" ht="16.5" customHeight="1">
      <c r="A147" s="38"/>
      <c r="B147" s="39"/>
      <c r="C147" s="219" t="s">
        <v>192</v>
      </c>
      <c r="D147" s="219" t="s">
        <v>140</v>
      </c>
      <c r="E147" s="220" t="s">
        <v>527</v>
      </c>
      <c r="F147" s="221" t="s">
        <v>528</v>
      </c>
      <c r="G147" s="222" t="s">
        <v>162</v>
      </c>
      <c r="H147" s="223">
        <v>7</v>
      </c>
      <c r="I147" s="224"/>
      <c r="J147" s="225">
        <f>ROUND(I147*H147,2)</f>
        <v>0</v>
      </c>
      <c r="K147" s="226"/>
      <c r="L147" s="44"/>
      <c r="M147" s="227" t="s">
        <v>1</v>
      </c>
      <c r="N147" s="228" t="s">
        <v>40</v>
      </c>
      <c r="O147" s="91"/>
      <c r="P147" s="229">
        <f>O147*H147</f>
        <v>0</v>
      </c>
      <c r="Q147" s="229">
        <v>0.00021</v>
      </c>
      <c r="R147" s="229">
        <f>Q147*H147</f>
        <v>0.00147</v>
      </c>
      <c r="S147" s="229">
        <v>0</v>
      </c>
      <c r="T147" s="23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1" t="s">
        <v>144</v>
      </c>
      <c r="AT147" s="231" t="s">
        <v>140</v>
      </c>
      <c r="AU147" s="231" t="s">
        <v>85</v>
      </c>
      <c r="AY147" s="17" t="s">
        <v>137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7" t="s">
        <v>83</v>
      </c>
      <c r="BK147" s="232">
        <f>ROUND(I147*H147,2)</f>
        <v>0</v>
      </c>
      <c r="BL147" s="17" t="s">
        <v>144</v>
      </c>
      <c r="BM147" s="231" t="s">
        <v>529</v>
      </c>
    </row>
    <row r="148" spans="1:65" s="2" customFormat="1" ht="21.75" customHeight="1">
      <c r="A148" s="38"/>
      <c r="B148" s="39"/>
      <c r="C148" s="219" t="s">
        <v>198</v>
      </c>
      <c r="D148" s="219" t="s">
        <v>140</v>
      </c>
      <c r="E148" s="220" t="s">
        <v>530</v>
      </c>
      <c r="F148" s="221" t="s">
        <v>531</v>
      </c>
      <c r="G148" s="222" t="s">
        <v>195</v>
      </c>
      <c r="H148" s="223">
        <v>76</v>
      </c>
      <c r="I148" s="224"/>
      <c r="J148" s="225">
        <f>ROUND(I148*H148,2)</f>
        <v>0</v>
      </c>
      <c r="K148" s="226"/>
      <c r="L148" s="44"/>
      <c r="M148" s="227" t="s">
        <v>1</v>
      </c>
      <c r="N148" s="228" t="s">
        <v>40</v>
      </c>
      <c r="O148" s="91"/>
      <c r="P148" s="229">
        <f>O148*H148</f>
        <v>0</v>
      </c>
      <c r="Q148" s="229">
        <v>0.00035</v>
      </c>
      <c r="R148" s="229">
        <f>Q148*H148</f>
        <v>0.0266</v>
      </c>
      <c r="S148" s="229">
        <v>0</v>
      </c>
      <c r="T148" s="23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1" t="s">
        <v>144</v>
      </c>
      <c r="AT148" s="231" t="s">
        <v>140</v>
      </c>
      <c r="AU148" s="231" t="s">
        <v>85</v>
      </c>
      <c r="AY148" s="17" t="s">
        <v>137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7" t="s">
        <v>83</v>
      </c>
      <c r="BK148" s="232">
        <f>ROUND(I148*H148,2)</f>
        <v>0</v>
      </c>
      <c r="BL148" s="17" t="s">
        <v>144</v>
      </c>
      <c r="BM148" s="231" t="s">
        <v>532</v>
      </c>
    </row>
    <row r="149" spans="1:65" s="2" customFormat="1" ht="21.75" customHeight="1">
      <c r="A149" s="38"/>
      <c r="B149" s="39"/>
      <c r="C149" s="219" t="s">
        <v>204</v>
      </c>
      <c r="D149" s="219" t="s">
        <v>140</v>
      </c>
      <c r="E149" s="220" t="s">
        <v>533</v>
      </c>
      <c r="F149" s="221" t="s">
        <v>534</v>
      </c>
      <c r="G149" s="222" t="s">
        <v>195</v>
      </c>
      <c r="H149" s="223">
        <v>76</v>
      </c>
      <c r="I149" s="224"/>
      <c r="J149" s="225">
        <f>ROUND(I149*H149,2)</f>
        <v>0</v>
      </c>
      <c r="K149" s="226"/>
      <c r="L149" s="44"/>
      <c r="M149" s="227" t="s">
        <v>1</v>
      </c>
      <c r="N149" s="228" t="s">
        <v>40</v>
      </c>
      <c r="O149" s="91"/>
      <c r="P149" s="229">
        <f>O149*H149</f>
        <v>0</v>
      </c>
      <c r="Q149" s="229">
        <v>1E-05</v>
      </c>
      <c r="R149" s="229">
        <f>Q149*H149</f>
        <v>0.00076</v>
      </c>
      <c r="S149" s="229">
        <v>0</v>
      </c>
      <c r="T149" s="23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1" t="s">
        <v>144</v>
      </c>
      <c r="AT149" s="231" t="s">
        <v>140</v>
      </c>
      <c r="AU149" s="231" t="s">
        <v>85</v>
      </c>
      <c r="AY149" s="17" t="s">
        <v>137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7" t="s">
        <v>83</v>
      </c>
      <c r="BK149" s="232">
        <f>ROUND(I149*H149,2)</f>
        <v>0</v>
      </c>
      <c r="BL149" s="17" t="s">
        <v>144</v>
      </c>
      <c r="BM149" s="231" t="s">
        <v>535</v>
      </c>
    </row>
    <row r="150" spans="1:65" s="2" customFormat="1" ht="21.75" customHeight="1">
      <c r="A150" s="38"/>
      <c r="B150" s="39"/>
      <c r="C150" s="219" t="s">
        <v>212</v>
      </c>
      <c r="D150" s="219" t="s">
        <v>140</v>
      </c>
      <c r="E150" s="220" t="s">
        <v>536</v>
      </c>
      <c r="F150" s="221" t="s">
        <v>537</v>
      </c>
      <c r="G150" s="222" t="s">
        <v>293</v>
      </c>
      <c r="H150" s="270"/>
      <c r="I150" s="224"/>
      <c r="J150" s="225">
        <f>ROUND(I150*H150,2)</f>
        <v>0</v>
      </c>
      <c r="K150" s="226"/>
      <c r="L150" s="44"/>
      <c r="M150" s="227" t="s">
        <v>1</v>
      </c>
      <c r="N150" s="228" t="s">
        <v>40</v>
      </c>
      <c r="O150" s="91"/>
      <c r="P150" s="229">
        <f>O150*H150</f>
        <v>0</v>
      </c>
      <c r="Q150" s="229">
        <v>0</v>
      </c>
      <c r="R150" s="229">
        <f>Q150*H150</f>
        <v>0</v>
      </c>
      <c r="S150" s="229">
        <v>0</v>
      </c>
      <c r="T150" s="23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1" t="s">
        <v>144</v>
      </c>
      <c r="AT150" s="231" t="s">
        <v>140</v>
      </c>
      <c r="AU150" s="231" t="s">
        <v>85</v>
      </c>
      <c r="AY150" s="17" t="s">
        <v>137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7" t="s">
        <v>83</v>
      </c>
      <c r="BK150" s="232">
        <f>ROUND(I150*H150,2)</f>
        <v>0</v>
      </c>
      <c r="BL150" s="17" t="s">
        <v>144</v>
      </c>
      <c r="BM150" s="231" t="s">
        <v>538</v>
      </c>
    </row>
    <row r="151" spans="1:65" s="2" customFormat="1" ht="16.5" customHeight="1">
      <c r="A151" s="38"/>
      <c r="B151" s="39"/>
      <c r="C151" s="219" t="s">
        <v>217</v>
      </c>
      <c r="D151" s="219" t="s">
        <v>140</v>
      </c>
      <c r="E151" s="220" t="s">
        <v>539</v>
      </c>
      <c r="F151" s="221" t="s">
        <v>540</v>
      </c>
      <c r="G151" s="222" t="s">
        <v>300</v>
      </c>
      <c r="H151" s="223">
        <v>1</v>
      </c>
      <c r="I151" s="224"/>
      <c r="J151" s="225">
        <f>ROUND(I151*H151,2)</f>
        <v>0</v>
      </c>
      <c r="K151" s="226"/>
      <c r="L151" s="44"/>
      <c r="M151" s="227" t="s">
        <v>1</v>
      </c>
      <c r="N151" s="228" t="s">
        <v>40</v>
      </c>
      <c r="O151" s="91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1" t="s">
        <v>144</v>
      </c>
      <c r="AT151" s="231" t="s">
        <v>140</v>
      </c>
      <c r="AU151" s="231" t="s">
        <v>85</v>
      </c>
      <c r="AY151" s="17" t="s">
        <v>137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7" t="s">
        <v>83</v>
      </c>
      <c r="BK151" s="232">
        <f>ROUND(I151*H151,2)</f>
        <v>0</v>
      </c>
      <c r="BL151" s="17" t="s">
        <v>144</v>
      </c>
      <c r="BM151" s="231" t="s">
        <v>541</v>
      </c>
    </row>
    <row r="152" spans="1:65" s="2" customFormat="1" ht="21.75" customHeight="1">
      <c r="A152" s="38"/>
      <c r="B152" s="39"/>
      <c r="C152" s="219" t="s">
        <v>8</v>
      </c>
      <c r="D152" s="219" t="s">
        <v>140</v>
      </c>
      <c r="E152" s="220" t="s">
        <v>542</v>
      </c>
      <c r="F152" s="221" t="s">
        <v>543</v>
      </c>
      <c r="G152" s="222" t="s">
        <v>162</v>
      </c>
      <c r="H152" s="223">
        <v>1</v>
      </c>
      <c r="I152" s="224"/>
      <c r="J152" s="225">
        <f>ROUND(I152*H152,2)</f>
        <v>0</v>
      </c>
      <c r="K152" s="226"/>
      <c r="L152" s="44"/>
      <c r="M152" s="227" t="s">
        <v>1</v>
      </c>
      <c r="N152" s="228" t="s">
        <v>40</v>
      </c>
      <c r="O152" s="91"/>
      <c r="P152" s="229">
        <f>O152*H152</f>
        <v>0</v>
      </c>
      <c r="Q152" s="229">
        <v>0</v>
      </c>
      <c r="R152" s="229">
        <f>Q152*H152</f>
        <v>0</v>
      </c>
      <c r="S152" s="229">
        <v>0</v>
      </c>
      <c r="T152" s="23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1" t="s">
        <v>144</v>
      </c>
      <c r="AT152" s="231" t="s">
        <v>140</v>
      </c>
      <c r="AU152" s="231" t="s">
        <v>85</v>
      </c>
      <c r="AY152" s="17" t="s">
        <v>137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7" t="s">
        <v>83</v>
      </c>
      <c r="BK152" s="232">
        <f>ROUND(I152*H152,2)</f>
        <v>0</v>
      </c>
      <c r="BL152" s="17" t="s">
        <v>144</v>
      </c>
      <c r="BM152" s="231" t="s">
        <v>544</v>
      </c>
    </row>
    <row r="153" spans="1:65" s="2" customFormat="1" ht="21.75" customHeight="1">
      <c r="A153" s="38"/>
      <c r="B153" s="39"/>
      <c r="C153" s="219" t="s">
        <v>226</v>
      </c>
      <c r="D153" s="219" t="s">
        <v>140</v>
      </c>
      <c r="E153" s="220" t="s">
        <v>545</v>
      </c>
      <c r="F153" s="221" t="s">
        <v>546</v>
      </c>
      <c r="G153" s="222" t="s">
        <v>162</v>
      </c>
      <c r="H153" s="223">
        <v>1</v>
      </c>
      <c r="I153" s="224"/>
      <c r="J153" s="225">
        <f>ROUND(I153*H153,2)</f>
        <v>0</v>
      </c>
      <c r="K153" s="226"/>
      <c r="L153" s="44"/>
      <c r="M153" s="227" t="s">
        <v>1</v>
      </c>
      <c r="N153" s="228" t="s">
        <v>40</v>
      </c>
      <c r="O153" s="91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1" t="s">
        <v>144</v>
      </c>
      <c r="AT153" s="231" t="s">
        <v>140</v>
      </c>
      <c r="AU153" s="231" t="s">
        <v>85</v>
      </c>
      <c r="AY153" s="17" t="s">
        <v>137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7" t="s">
        <v>83</v>
      </c>
      <c r="BK153" s="232">
        <f>ROUND(I153*H153,2)</f>
        <v>0</v>
      </c>
      <c r="BL153" s="17" t="s">
        <v>144</v>
      </c>
      <c r="BM153" s="231" t="s">
        <v>547</v>
      </c>
    </row>
    <row r="154" spans="1:63" s="12" customFormat="1" ht="22.8" customHeight="1">
      <c r="A154" s="12"/>
      <c r="B154" s="203"/>
      <c r="C154" s="204"/>
      <c r="D154" s="205" t="s">
        <v>74</v>
      </c>
      <c r="E154" s="217" t="s">
        <v>548</v>
      </c>
      <c r="F154" s="217" t="s">
        <v>549</v>
      </c>
      <c r="G154" s="204"/>
      <c r="H154" s="204"/>
      <c r="I154" s="207"/>
      <c r="J154" s="218">
        <f>BK154</f>
        <v>0</v>
      </c>
      <c r="K154" s="204"/>
      <c r="L154" s="209"/>
      <c r="M154" s="210"/>
      <c r="N154" s="211"/>
      <c r="O154" s="211"/>
      <c r="P154" s="212">
        <f>SUM(P155:P159)</f>
        <v>0</v>
      </c>
      <c r="Q154" s="211"/>
      <c r="R154" s="212">
        <f>SUM(R155:R159)</f>
        <v>0.0027350000000000005</v>
      </c>
      <c r="S154" s="211"/>
      <c r="T154" s="213">
        <f>SUM(T155:T159)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14" t="s">
        <v>85</v>
      </c>
      <c r="AT154" s="215" t="s">
        <v>74</v>
      </c>
      <c r="AU154" s="215" t="s">
        <v>83</v>
      </c>
      <c r="AY154" s="214" t="s">
        <v>137</v>
      </c>
      <c r="BK154" s="216">
        <f>SUM(BK155:BK159)</f>
        <v>0</v>
      </c>
    </row>
    <row r="155" spans="1:65" s="2" customFormat="1" ht="21.75" customHeight="1">
      <c r="A155" s="38"/>
      <c r="B155" s="39"/>
      <c r="C155" s="219" t="s">
        <v>231</v>
      </c>
      <c r="D155" s="219" t="s">
        <v>140</v>
      </c>
      <c r="E155" s="220" t="s">
        <v>550</v>
      </c>
      <c r="F155" s="221" t="s">
        <v>551</v>
      </c>
      <c r="G155" s="222" t="s">
        <v>195</v>
      </c>
      <c r="H155" s="223">
        <v>76</v>
      </c>
      <c r="I155" s="224"/>
      <c r="J155" s="225">
        <f>ROUND(I155*H155,2)</f>
        <v>0</v>
      </c>
      <c r="K155" s="226"/>
      <c r="L155" s="44"/>
      <c r="M155" s="227" t="s">
        <v>1</v>
      </c>
      <c r="N155" s="228" t="s">
        <v>40</v>
      </c>
      <c r="O155" s="91"/>
      <c r="P155" s="229">
        <f>O155*H155</f>
        <v>0</v>
      </c>
      <c r="Q155" s="229">
        <v>0</v>
      </c>
      <c r="R155" s="229">
        <f>Q155*H155</f>
        <v>0</v>
      </c>
      <c r="S155" s="229">
        <v>0</v>
      </c>
      <c r="T155" s="23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1" t="s">
        <v>226</v>
      </c>
      <c r="AT155" s="231" t="s">
        <v>140</v>
      </c>
      <c r="AU155" s="231" t="s">
        <v>85</v>
      </c>
      <c r="AY155" s="17" t="s">
        <v>137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7" t="s">
        <v>83</v>
      </c>
      <c r="BK155" s="232">
        <f>ROUND(I155*H155,2)</f>
        <v>0</v>
      </c>
      <c r="BL155" s="17" t="s">
        <v>226</v>
      </c>
      <c r="BM155" s="231" t="s">
        <v>552</v>
      </c>
    </row>
    <row r="156" spans="1:65" s="2" customFormat="1" ht="21.75" customHeight="1">
      <c r="A156" s="38"/>
      <c r="B156" s="39"/>
      <c r="C156" s="271" t="s">
        <v>236</v>
      </c>
      <c r="D156" s="271" t="s">
        <v>351</v>
      </c>
      <c r="E156" s="272" t="s">
        <v>553</v>
      </c>
      <c r="F156" s="273" t="s">
        <v>554</v>
      </c>
      <c r="G156" s="274" t="s">
        <v>195</v>
      </c>
      <c r="H156" s="275">
        <v>45.5</v>
      </c>
      <c r="I156" s="276"/>
      <c r="J156" s="277">
        <f>ROUND(I156*H156,2)</f>
        <v>0</v>
      </c>
      <c r="K156" s="278"/>
      <c r="L156" s="279"/>
      <c r="M156" s="280" t="s">
        <v>1</v>
      </c>
      <c r="N156" s="281" t="s">
        <v>40</v>
      </c>
      <c r="O156" s="91"/>
      <c r="P156" s="229">
        <f>O156*H156</f>
        <v>0</v>
      </c>
      <c r="Q156" s="229">
        <v>4E-05</v>
      </c>
      <c r="R156" s="229">
        <f>Q156*H156</f>
        <v>0.0018200000000000002</v>
      </c>
      <c r="S156" s="229">
        <v>0</v>
      </c>
      <c r="T156" s="23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1" t="s">
        <v>313</v>
      </c>
      <c r="AT156" s="231" t="s">
        <v>351</v>
      </c>
      <c r="AU156" s="231" t="s">
        <v>85</v>
      </c>
      <c r="AY156" s="17" t="s">
        <v>137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7" t="s">
        <v>83</v>
      </c>
      <c r="BK156" s="232">
        <f>ROUND(I156*H156,2)</f>
        <v>0</v>
      </c>
      <c r="BL156" s="17" t="s">
        <v>226</v>
      </c>
      <c r="BM156" s="231" t="s">
        <v>555</v>
      </c>
    </row>
    <row r="157" spans="1:47" s="2" customFormat="1" ht="12">
      <c r="A157" s="38"/>
      <c r="B157" s="39"/>
      <c r="C157" s="40"/>
      <c r="D157" s="235" t="s">
        <v>287</v>
      </c>
      <c r="E157" s="40"/>
      <c r="F157" s="266" t="s">
        <v>556</v>
      </c>
      <c r="G157" s="40"/>
      <c r="H157" s="40"/>
      <c r="I157" s="267"/>
      <c r="J157" s="40"/>
      <c r="K157" s="40"/>
      <c r="L157" s="44"/>
      <c r="M157" s="268"/>
      <c r="N157" s="269"/>
      <c r="O157" s="91"/>
      <c r="P157" s="91"/>
      <c r="Q157" s="91"/>
      <c r="R157" s="91"/>
      <c r="S157" s="91"/>
      <c r="T157" s="92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287</v>
      </c>
      <c r="AU157" s="17" t="s">
        <v>85</v>
      </c>
    </row>
    <row r="158" spans="1:65" s="2" customFormat="1" ht="21.75" customHeight="1">
      <c r="A158" s="38"/>
      <c r="B158" s="39"/>
      <c r="C158" s="271" t="s">
        <v>240</v>
      </c>
      <c r="D158" s="271" t="s">
        <v>351</v>
      </c>
      <c r="E158" s="272" t="s">
        <v>557</v>
      </c>
      <c r="F158" s="273" t="s">
        <v>558</v>
      </c>
      <c r="G158" s="274" t="s">
        <v>195</v>
      </c>
      <c r="H158" s="275">
        <v>30.5</v>
      </c>
      <c r="I158" s="276"/>
      <c r="J158" s="277">
        <f>ROUND(I158*H158,2)</f>
        <v>0</v>
      </c>
      <c r="K158" s="278"/>
      <c r="L158" s="279"/>
      <c r="M158" s="280" t="s">
        <v>1</v>
      </c>
      <c r="N158" s="281" t="s">
        <v>40</v>
      </c>
      <c r="O158" s="91"/>
      <c r="P158" s="229">
        <f>O158*H158</f>
        <v>0</v>
      </c>
      <c r="Q158" s="229">
        <v>3E-05</v>
      </c>
      <c r="R158" s="229">
        <f>Q158*H158</f>
        <v>0.000915</v>
      </c>
      <c r="S158" s="229">
        <v>0</v>
      </c>
      <c r="T158" s="23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1" t="s">
        <v>313</v>
      </c>
      <c r="AT158" s="231" t="s">
        <v>351</v>
      </c>
      <c r="AU158" s="231" t="s">
        <v>85</v>
      </c>
      <c r="AY158" s="17" t="s">
        <v>137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7" t="s">
        <v>83</v>
      </c>
      <c r="BK158" s="232">
        <f>ROUND(I158*H158,2)</f>
        <v>0</v>
      </c>
      <c r="BL158" s="17" t="s">
        <v>226</v>
      </c>
      <c r="BM158" s="231" t="s">
        <v>559</v>
      </c>
    </row>
    <row r="159" spans="1:65" s="2" customFormat="1" ht="21.75" customHeight="1">
      <c r="A159" s="38"/>
      <c r="B159" s="39"/>
      <c r="C159" s="219" t="s">
        <v>244</v>
      </c>
      <c r="D159" s="219" t="s">
        <v>140</v>
      </c>
      <c r="E159" s="220" t="s">
        <v>560</v>
      </c>
      <c r="F159" s="221" t="s">
        <v>561</v>
      </c>
      <c r="G159" s="222" t="s">
        <v>293</v>
      </c>
      <c r="H159" s="270"/>
      <c r="I159" s="224"/>
      <c r="J159" s="225">
        <f>ROUND(I159*H159,2)</f>
        <v>0</v>
      </c>
      <c r="K159" s="226"/>
      <c r="L159" s="44"/>
      <c r="M159" s="227" t="s">
        <v>1</v>
      </c>
      <c r="N159" s="228" t="s">
        <v>40</v>
      </c>
      <c r="O159" s="91"/>
      <c r="P159" s="229">
        <f>O159*H159</f>
        <v>0</v>
      </c>
      <c r="Q159" s="229">
        <v>0</v>
      </c>
      <c r="R159" s="229">
        <f>Q159*H159</f>
        <v>0</v>
      </c>
      <c r="S159" s="229">
        <v>0</v>
      </c>
      <c r="T159" s="23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1" t="s">
        <v>226</v>
      </c>
      <c r="AT159" s="231" t="s">
        <v>140</v>
      </c>
      <c r="AU159" s="231" t="s">
        <v>85</v>
      </c>
      <c r="AY159" s="17" t="s">
        <v>137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7" t="s">
        <v>83</v>
      </c>
      <c r="BK159" s="232">
        <f>ROUND(I159*H159,2)</f>
        <v>0</v>
      </c>
      <c r="BL159" s="17" t="s">
        <v>226</v>
      </c>
      <c r="BM159" s="231" t="s">
        <v>562</v>
      </c>
    </row>
    <row r="160" spans="1:63" s="12" customFormat="1" ht="22.8" customHeight="1">
      <c r="A160" s="12"/>
      <c r="B160" s="203"/>
      <c r="C160" s="204"/>
      <c r="D160" s="205" t="s">
        <v>74</v>
      </c>
      <c r="E160" s="217" t="s">
        <v>563</v>
      </c>
      <c r="F160" s="217" t="s">
        <v>564</v>
      </c>
      <c r="G160" s="204"/>
      <c r="H160" s="204"/>
      <c r="I160" s="207"/>
      <c r="J160" s="218">
        <f>BK160</f>
        <v>0</v>
      </c>
      <c r="K160" s="204"/>
      <c r="L160" s="209"/>
      <c r="M160" s="210"/>
      <c r="N160" s="211"/>
      <c r="O160" s="211"/>
      <c r="P160" s="212">
        <f>SUM(P161:P173)</f>
        <v>0</v>
      </c>
      <c r="Q160" s="211"/>
      <c r="R160" s="212">
        <f>SUM(R161:R173)</f>
        <v>0.035500000000000004</v>
      </c>
      <c r="S160" s="211"/>
      <c r="T160" s="213">
        <f>SUM(T161:T173)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14" t="s">
        <v>85</v>
      </c>
      <c r="AT160" s="215" t="s">
        <v>74</v>
      </c>
      <c r="AU160" s="215" t="s">
        <v>83</v>
      </c>
      <c r="AY160" s="214" t="s">
        <v>137</v>
      </c>
      <c r="BK160" s="216">
        <f>SUM(BK161:BK173)</f>
        <v>0</v>
      </c>
    </row>
    <row r="161" spans="1:65" s="2" customFormat="1" ht="16.5" customHeight="1">
      <c r="A161" s="38"/>
      <c r="B161" s="39"/>
      <c r="C161" s="219" t="s">
        <v>7</v>
      </c>
      <c r="D161" s="219" t="s">
        <v>140</v>
      </c>
      <c r="E161" s="220" t="s">
        <v>565</v>
      </c>
      <c r="F161" s="221" t="s">
        <v>566</v>
      </c>
      <c r="G161" s="222" t="s">
        <v>162</v>
      </c>
      <c r="H161" s="223">
        <v>1</v>
      </c>
      <c r="I161" s="224"/>
      <c r="J161" s="225">
        <f>ROUND(I161*H161,2)</f>
        <v>0</v>
      </c>
      <c r="K161" s="226"/>
      <c r="L161" s="44"/>
      <c r="M161" s="227" t="s">
        <v>1</v>
      </c>
      <c r="N161" s="228" t="s">
        <v>40</v>
      </c>
      <c r="O161" s="91"/>
      <c r="P161" s="229">
        <f>O161*H161</f>
        <v>0</v>
      </c>
      <c r="Q161" s="229">
        <v>0.0015</v>
      </c>
      <c r="R161" s="229">
        <f>Q161*H161</f>
        <v>0.0015</v>
      </c>
      <c r="S161" s="229">
        <v>0</v>
      </c>
      <c r="T161" s="230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1" t="s">
        <v>226</v>
      </c>
      <c r="AT161" s="231" t="s">
        <v>140</v>
      </c>
      <c r="AU161" s="231" t="s">
        <v>85</v>
      </c>
      <c r="AY161" s="17" t="s">
        <v>137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7" t="s">
        <v>83</v>
      </c>
      <c r="BK161" s="232">
        <f>ROUND(I161*H161,2)</f>
        <v>0</v>
      </c>
      <c r="BL161" s="17" t="s">
        <v>226</v>
      </c>
      <c r="BM161" s="231" t="s">
        <v>567</v>
      </c>
    </row>
    <row r="162" spans="1:65" s="2" customFormat="1" ht="21.75" customHeight="1">
      <c r="A162" s="38"/>
      <c r="B162" s="39"/>
      <c r="C162" s="219" t="s">
        <v>255</v>
      </c>
      <c r="D162" s="219" t="s">
        <v>140</v>
      </c>
      <c r="E162" s="220" t="s">
        <v>568</v>
      </c>
      <c r="F162" s="221" t="s">
        <v>569</v>
      </c>
      <c r="G162" s="222" t="s">
        <v>195</v>
      </c>
      <c r="H162" s="223">
        <v>5</v>
      </c>
      <c r="I162" s="224"/>
      <c r="J162" s="225">
        <f>ROUND(I162*H162,2)</f>
        <v>0</v>
      </c>
      <c r="K162" s="226"/>
      <c r="L162" s="44"/>
      <c r="M162" s="227" t="s">
        <v>1</v>
      </c>
      <c r="N162" s="228" t="s">
        <v>40</v>
      </c>
      <c r="O162" s="91"/>
      <c r="P162" s="229">
        <f>O162*H162</f>
        <v>0</v>
      </c>
      <c r="Q162" s="229">
        <v>0.00177</v>
      </c>
      <c r="R162" s="229">
        <f>Q162*H162</f>
        <v>0.00885</v>
      </c>
      <c r="S162" s="229">
        <v>0</v>
      </c>
      <c r="T162" s="23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1" t="s">
        <v>226</v>
      </c>
      <c r="AT162" s="231" t="s">
        <v>140</v>
      </c>
      <c r="AU162" s="231" t="s">
        <v>85</v>
      </c>
      <c r="AY162" s="17" t="s">
        <v>137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7" t="s">
        <v>83</v>
      </c>
      <c r="BK162" s="232">
        <f>ROUND(I162*H162,2)</f>
        <v>0</v>
      </c>
      <c r="BL162" s="17" t="s">
        <v>226</v>
      </c>
      <c r="BM162" s="231" t="s">
        <v>570</v>
      </c>
    </row>
    <row r="163" spans="1:65" s="2" customFormat="1" ht="21.75" customHeight="1">
      <c r="A163" s="38"/>
      <c r="B163" s="39"/>
      <c r="C163" s="219" t="s">
        <v>260</v>
      </c>
      <c r="D163" s="219" t="s">
        <v>140</v>
      </c>
      <c r="E163" s="220" t="s">
        <v>571</v>
      </c>
      <c r="F163" s="221" t="s">
        <v>572</v>
      </c>
      <c r="G163" s="222" t="s">
        <v>195</v>
      </c>
      <c r="H163" s="223">
        <v>16</v>
      </c>
      <c r="I163" s="224"/>
      <c r="J163" s="225">
        <f>ROUND(I163*H163,2)</f>
        <v>0</v>
      </c>
      <c r="K163" s="226"/>
      <c r="L163" s="44"/>
      <c r="M163" s="227" t="s">
        <v>1</v>
      </c>
      <c r="N163" s="228" t="s">
        <v>40</v>
      </c>
      <c r="O163" s="91"/>
      <c r="P163" s="229">
        <f>O163*H163</f>
        <v>0</v>
      </c>
      <c r="Q163" s="229">
        <v>0.0012</v>
      </c>
      <c r="R163" s="229">
        <f>Q163*H163</f>
        <v>0.0192</v>
      </c>
      <c r="S163" s="229">
        <v>0</v>
      </c>
      <c r="T163" s="23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1" t="s">
        <v>226</v>
      </c>
      <c r="AT163" s="231" t="s">
        <v>140</v>
      </c>
      <c r="AU163" s="231" t="s">
        <v>85</v>
      </c>
      <c r="AY163" s="17" t="s">
        <v>137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7" t="s">
        <v>83</v>
      </c>
      <c r="BK163" s="232">
        <f>ROUND(I163*H163,2)</f>
        <v>0</v>
      </c>
      <c r="BL163" s="17" t="s">
        <v>226</v>
      </c>
      <c r="BM163" s="231" t="s">
        <v>573</v>
      </c>
    </row>
    <row r="164" spans="1:65" s="2" customFormat="1" ht="21.75" customHeight="1">
      <c r="A164" s="38"/>
      <c r="B164" s="39"/>
      <c r="C164" s="219" t="s">
        <v>264</v>
      </c>
      <c r="D164" s="219" t="s">
        <v>140</v>
      </c>
      <c r="E164" s="220" t="s">
        <v>574</v>
      </c>
      <c r="F164" s="221" t="s">
        <v>575</v>
      </c>
      <c r="G164" s="222" t="s">
        <v>195</v>
      </c>
      <c r="H164" s="223">
        <v>10</v>
      </c>
      <c r="I164" s="224"/>
      <c r="J164" s="225">
        <f>ROUND(I164*H164,2)</f>
        <v>0</v>
      </c>
      <c r="K164" s="226"/>
      <c r="L164" s="44"/>
      <c r="M164" s="227" t="s">
        <v>1</v>
      </c>
      <c r="N164" s="228" t="s">
        <v>40</v>
      </c>
      <c r="O164" s="91"/>
      <c r="P164" s="229">
        <f>O164*H164</f>
        <v>0</v>
      </c>
      <c r="Q164" s="229">
        <v>0.00035</v>
      </c>
      <c r="R164" s="229">
        <f>Q164*H164</f>
        <v>0.0035</v>
      </c>
      <c r="S164" s="229">
        <v>0</v>
      </c>
      <c r="T164" s="23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1" t="s">
        <v>226</v>
      </c>
      <c r="AT164" s="231" t="s">
        <v>140</v>
      </c>
      <c r="AU164" s="231" t="s">
        <v>85</v>
      </c>
      <c r="AY164" s="17" t="s">
        <v>137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7" t="s">
        <v>83</v>
      </c>
      <c r="BK164" s="232">
        <f>ROUND(I164*H164,2)</f>
        <v>0</v>
      </c>
      <c r="BL164" s="17" t="s">
        <v>226</v>
      </c>
      <c r="BM164" s="231" t="s">
        <v>576</v>
      </c>
    </row>
    <row r="165" spans="1:65" s="2" customFormat="1" ht="21.75" customHeight="1">
      <c r="A165" s="38"/>
      <c r="B165" s="39"/>
      <c r="C165" s="219" t="s">
        <v>269</v>
      </c>
      <c r="D165" s="219" t="s">
        <v>140</v>
      </c>
      <c r="E165" s="220" t="s">
        <v>577</v>
      </c>
      <c r="F165" s="221" t="s">
        <v>578</v>
      </c>
      <c r="G165" s="222" t="s">
        <v>195</v>
      </c>
      <c r="H165" s="223">
        <v>2</v>
      </c>
      <c r="I165" s="224"/>
      <c r="J165" s="225">
        <f>ROUND(I165*H165,2)</f>
        <v>0</v>
      </c>
      <c r="K165" s="226"/>
      <c r="L165" s="44"/>
      <c r="M165" s="227" t="s">
        <v>1</v>
      </c>
      <c r="N165" s="228" t="s">
        <v>40</v>
      </c>
      <c r="O165" s="91"/>
      <c r="P165" s="229">
        <f>O165*H165</f>
        <v>0</v>
      </c>
      <c r="Q165" s="229">
        <v>0.00114</v>
      </c>
      <c r="R165" s="229">
        <f>Q165*H165</f>
        <v>0.00228</v>
      </c>
      <c r="S165" s="229">
        <v>0</v>
      </c>
      <c r="T165" s="230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1" t="s">
        <v>226</v>
      </c>
      <c r="AT165" s="231" t="s">
        <v>140</v>
      </c>
      <c r="AU165" s="231" t="s">
        <v>85</v>
      </c>
      <c r="AY165" s="17" t="s">
        <v>137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7" t="s">
        <v>83</v>
      </c>
      <c r="BK165" s="232">
        <f>ROUND(I165*H165,2)</f>
        <v>0</v>
      </c>
      <c r="BL165" s="17" t="s">
        <v>226</v>
      </c>
      <c r="BM165" s="231" t="s">
        <v>579</v>
      </c>
    </row>
    <row r="166" spans="1:65" s="2" customFormat="1" ht="21.75" customHeight="1">
      <c r="A166" s="38"/>
      <c r="B166" s="39"/>
      <c r="C166" s="219" t="s">
        <v>275</v>
      </c>
      <c r="D166" s="219" t="s">
        <v>140</v>
      </c>
      <c r="E166" s="220" t="s">
        <v>580</v>
      </c>
      <c r="F166" s="221" t="s">
        <v>581</v>
      </c>
      <c r="G166" s="222" t="s">
        <v>162</v>
      </c>
      <c r="H166" s="223">
        <v>4</v>
      </c>
      <c r="I166" s="224"/>
      <c r="J166" s="225">
        <f>ROUND(I166*H166,2)</f>
        <v>0</v>
      </c>
      <c r="K166" s="226"/>
      <c r="L166" s="44"/>
      <c r="M166" s="227" t="s">
        <v>1</v>
      </c>
      <c r="N166" s="228" t="s">
        <v>40</v>
      </c>
      <c r="O166" s="91"/>
      <c r="P166" s="229">
        <f>O166*H166</f>
        <v>0</v>
      </c>
      <c r="Q166" s="229">
        <v>0</v>
      </c>
      <c r="R166" s="229">
        <f>Q166*H166</f>
        <v>0</v>
      </c>
      <c r="S166" s="229">
        <v>0</v>
      </c>
      <c r="T166" s="23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1" t="s">
        <v>226</v>
      </c>
      <c r="AT166" s="231" t="s">
        <v>140</v>
      </c>
      <c r="AU166" s="231" t="s">
        <v>85</v>
      </c>
      <c r="AY166" s="17" t="s">
        <v>137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7" t="s">
        <v>83</v>
      </c>
      <c r="BK166" s="232">
        <f>ROUND(I166*H166,2)</f>
        <v>0</v>
      </c>
      <c r="BL166" s="17" t="s">
        <v>226</v>
      </c>
      <c r="BM166" s="231" t="s">
        <v>582</v>
      </c>
    </row>
    <row r="167" spans="1:65" s="2" customFormat="1" ht="21.75" customHeight="1">
      <c r="A167" s="38"/>
      <c r="B167" s="39"/>
      <c r="C167" s="219" t="s">
        <v>283</v>
      </c>
      <c r="D167" s="219" t="s">
        <v>140</v>
      </c>
      <c r="E167" s="220" t="s">
        <v>583</v>
      </c>
      <c r="F167" s="221" t="s">
        <v>584</v>
      </c>
      <c r="G167" s="222" t="s">
        <v>162</v>
      </c>
      <c r="H167" s="223">
        <v>2</v>
      </c>
      <c r="I167" s="224"/>
      <c r="J167" s="225">
        <f>ROUND(I167*H167,2)</f>
        <v>0</v>
      </c>
      <c r="K167" s="226"/>
      <c r="L167" s="44"/>
      <c r="M167" s="227" t="s">
        <v>1</v>
      </c>
      <c r="N167" s="228" t="s">
        <v>40</v>
      </c>
      <c r="O167" s="91"/>
      <c r="P167" s="229">
        <f>O167*H167</f>
        <v>0</v>
      </c>
      <c r="Q167" s="229">
        <v>0</v>
      </c>
      <c r="R167" s="229">
        <f>Q167*H167</f>
        <v>0</v>
      </c>
      <c r="S167" s="229">
        <v>0</v>
      </c>
      <c r="T167" s="23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1" t="s">
        <v>226</v>
      </c>
      <c r="AT167" s="231" t="s">
        <v>140</v>
      </c>
      <c r="AU167" s="231" t="s">
        <v>85</v>
      </c>
      <c r="AY167" s="17" t="s">
        <v>137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7" t="s">
        <v>83</v>
      </c>
      <c r="BK167" s="232">
        <f>ROUND(I167*H167,2)</f>
        <v>0</v>
      </c>
      <c r="BL167" s="17" t="s">
        <v>226</v>
      </c>
      <c r="BM167" s="231" t="s">
        <v>585</v>
      </c>
    </row>
    <row r="168" spans="1:65" s="2" customFormat="1" ht="21.75" customHeight="1">
      <c r="A168" s="38"/>
      <c r="B168" s="39"/>
      <c r="C168" s="219" t="s">
        <v>290</v>
      </c>
      <c r="D168" s="219" t="s">
        <v>140</v>
      </c>
      <c r="E168" s="220" t="s">
        <v>586</v>
      </c>
      <c r="F168" s="221" t="s">
        <v>587</v>
      </c>
      <c r="G168" s="222" t="s">
        <v>195</v>
      </c>
      <c r="H168" s="223">
        <v>33</v>
      </c>
      <c r="I168" s="224"/>
      <c r="J168" s="225">
        <f>ROUND(I168*H168,2)</f>
        <v>0</v>
      </c>
      <c r="K168" s="226"/>
      <c r="L168" s="44"/>
      <c r="M168" s="227" t="s">
        <v>1</v>
      </c>
      <c r="N168" s="228" t="s">
        <v>40</v>
      </c>
      <c r="O168" s="91"/>
      <c r="P168" s="229">
        <f>O168*H168</f>
        <v>0</v>
      </c>
      <c r="Q168" s="229">
        <v>0</v>
      </c>
      <c r="R168" s="229">
        <f>Q168*H168</f>
        <v>0</v>
      </c>
      <c r="S168" s="229">
        <v>0</v>
      </c>
      <c r="T168" s="23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1" t="s">
        <v>226</v>
      </c>
      <c r="AT168" s="231" t="s">
        <v>140</v>
      </c>
      <c r="AU168" s="231" t="s">
        <v>85</v>
      </c>
      <c r="AY168" s="17" t="s">
        <v>137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17" t="s">
        <v>83</v>
      </c>
      <c r="BK168" s="232">
        <f>ROUND(I168*H168,2)</f>
        <v>0</v>
      </c>
      <c r="BL168" s="17" t="s">
        <v>226</v>
      </c>
      <c r="BM168" s="231" t="s">
        <v>588</v>
      </c>
    </row>
    <row r="169" spans="1:65" s="2" customFormat="1" ht="21.75" customHeight="1">
      <c r="A169" s="38"/>
      <c r="B169" s="39"/>
      <c r="C169" s="219" t="s">
        <v>297</v>
      </c>
      <c r="D169" s="219" t="s">
        <v>140</v>
      </c>
      <c r="E169" s="220" t="s">
        <v>589</v>
      </c>
      <c r="F169" s="221" t="s">
        <v>590</v>
      </c>
      <c r="G169" s="222" t="s">
        <v>293</v>
      </c>
      <c r="H169" s="270"/>
      <c r="I169" s="224"/>
      <c r="J169" s="225">
        <f>ROUND(I169*H169,2)</f>
        <v>0</v>
      </c>
      <c r="K169" s="226"/>
      <c r="L169" s="44"/>
      <c r="M169" s="227" t="s">
        <v>1</v>
      </c>
      <c r="N169" s="228" t="s">
        <v>40</v>
      </c>
      <c r="O169" s="91"/>
      <c r="P169" s="229">
        <f>O169*H169</f>
        <v>0</v>
      </c>
      <c r="Q169" s="229">
        <v>0</v>
      </c>
      <c r="R169" s="229">
        <f>Q169*H169</f>
        <v>0</v>
      </c>
      <c r="S169" s="229">
        <v>0</v>
      </c>
      <c r="T169" s="230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1" t="s">
        <v>144</v>
      </c>
      <c r="AT169" s="231" t="s">
        <v>140</v>
      </c>
      <c r="AU169" s="231" t="s">
        <v>85</v>
      </c>
      <c r="AY169" s="17" t="s">
        <v>137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7" t="s">
        <v>83</v>
      </c>
      <c r="BK169" s="232">
        <f>ROUND(I169*H169,2)</f>
        <v>0</v>
      </c>
      <c r="BL169" s="17" t="s">
        <v>144</v>
      </c>
      <c r="BM169" s="231" t="s">
        <v>591</v>
      </c>
    </row>
    <row r="170" spans="1:65" s="2" customFormat="1" ht="21.75" customHeight="1">
      <c r="A170" s="38"/>
      <c r="B170" s="39"/>
      <c r="C170" s="219" t="s">
        <v>302</v>
      </c>
      <c r="D170" s="219" t="s">
        <v>140</v>
      </c>
      <c r="E170" s="220" t="s">
        <v>592</v>
      </c>
      <c r="F170" s="221" t="s">
        <v>593</v>
      </c>
      <c r="G170" s="222" t="s">
        <v>162</v>
      </c>
      <c r="H170" s="223">
        <v>1</v>
      </c>
      <c r="I170" s="224"/>
      <c r="J170" s="225">
        <f>ROUND(I170*H170,2)</f>
        <v>0</v>
      </c>
      <c r="K170" s="226"/>
      <c r="L170" s="44"/>
      <c r="M170" s="227" t="s">
        <v>1</v>
      </c>
      <c r="N170" s="228" t="s">
        <v>40</v>
      </c>
      <c r="O170" s="91"/>
      <c r="P170" s="229">
        <f>O170*H170</f>
        <v>0</v>
      </c>
      <c r="Q170" s="229">
        <v>0</v>
      </c>
      <c r="R170" s="229">
        <f>Q170*H170</f>
        <v>0</v>
      </c>
      <c r="S170" s="229">
        <v>0</v>
      </c>
      <c r="T170" s="230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1" t="s">
        <v>144</v>
      </c>
      <c r="AT170" s="231" t="s">
        <v>140</v>
      </c>
      <c r="AU170" s="231" t="s">
        <v>85</v>
      </c>
      <c r="AY170" s="17" t="s">
        <v>137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7" t="s">
        <v>83</v>
      </c>
      <c r="BK170" s="232">
        <f>ROUND(I170*H170,2)</f>
        <v>0</v>
      </c>
      <c r="BL170" s="17" t="s">
        <v>144</v>
      </c>
      <c r="BM170" s="231" t="s">
        <v>594</v>
      </c>
    </row>
    <row r="171" spans="1:65" s="2" customFormat="1" ht="21.75" customHeight="1">
      <c r="A171" s="38"/>
      <c r="B171" s="39"/>
      <c r="C171" s="219" t="s">
        <v>308</v>
      </c>
      <c r="D171" s="219" t="s">
        <v>140</v>
      </c>
      <c r="E171" s="220" t="s">
        <v>595</v>
      </c>
      <c r="F171" s="221" t="s">
        <v>596</v>
      </c>
      <c r="G171" s="222" t="s">
        <v>162</v>
      </c>
      <c r="H171" s="223">
        <v>1</v>
      </c>
      <c r="I171" s="224"/>
      <c r="J171" s="225">
        <f>ROUND(I171*H171,2)</f>
        <v>0</v>
      </c>
      <c r="K171" s="226"/>
      <c r="L171" s="44"/>
      <c r="M171" s="227" t="s">
        <v>1</v>
      </c>
      <c r="N171" s="228" t="s">
        <v>40</v>
      </c>
      <c r="O171" s="91"/>
      <c r="P171" s="229">
        <f>O171*H171</f>
        <v>0</v>
      </c>
      <c r="Q171" s="229">
        <v>0</v>
      </c>
      <c r="R171" s="229">
        <f>Q171*H171</f>
        <v>0</v>
      </c>
      <c r="S171" s="229">
        <v>0</v>
      </c>
      <c r="T171" s="230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1" t="s">
        <v>144</v>
      </c>
      <c r="AT171" s="231" t="s">
        <v>140</v>
      </c>
      <c r="AU171" s="231" t="s">
        <v>85</v>
      </c>
      <c r="AY171" s="17" t="s">
        <v>137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7" t="s">
        <v>83</v>
      </c>
      <c r="BK171" s="232">
        <f>ROUND(I171*H171,2)</f>
        <v>0</v>
      </c>
      <c r="BL171" s="17" t="s">
        <v>144</v>
      </c>
      <c r="BM171" s="231" t="s">
        <v>597</v>
      </c>
    </row>
    <row r="172" spans="1:65" s="2" customFormat="1" ht="21.75" customHeight="1">
      <c r="A172" s="38"/>
      <c r="B172" s="39"/>
      <c r="C172" s="219" t="s">
        <v>313</v>
      </c>
      <c r="D172" s="219" t="s">
        <v>140</v>
      </c>
      <c r="E172" s="220" t="s">
        <v>598</v>
      </c>
      <c r="F172" s="221" t="s">
        <v>599</v>
      </c>
      <c r="G172" s="222" t="s">
        <v>162</v>
      </c>
      <c r="H172" s="223">
        <v>1</v>
      </c>
      <c r="I172" s="224"/>
      <c r="J172" s="225">
        <f>ROUND(I172*H172,2)</f>
        <v>0</v>
      </c>
      <c r="K172" s="226"/>
      <c r="L172" s="44"/>
      <c r="M172" s="227" t="s">
        <v>1</v>
      </c>
      <c r="N172" s="228" t="s">
        <v>40</v>
      </c>
      <c r="O172" s="91"/>
      <c r="P172" s="229">
        <f>O172*H172</f>
        <v>0</v>
      </c>
      <c r="Q172" s="229">
        <v>0.00017</v>
      </c>
      <c r="R172" s="229">
        <f>Q172*H172</f>
        <v>0.00017</v>
      </c>
      <c r="S172" s="229">
        <v>0</v>
      </c>
      <c r="T172" s="230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1" t="s">
        <v>144</v>
      </c>
      <c r="AT172" s="231" t="s">
        <v>140</v>
      </c>
      <c r="AU172" s="231" t="s">
        <v>85</v>
      </c>
      <c r="AY172" s="17" t="s">
        <v>137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17" t="s">
        <v>83</v>
      </c>
      <c r="BK172" s="232">
        <f>ROUND(I172*H172,2)</f>
        <v>0</v>
      </c>
      <c r="BL172" s="17" t="s">
        <v>144</v>
      </c>
      <c r="BM172" s="231" t="s">
        <v>600</v>
      </c>
    </row>
    <row r="173" spans="1:47" s="2" customFormat="1" ht="12">
      <c r="A173" s="38"/>
      <c r="B173" s="39"/>
      <c r="C173" s="40"/>
      <c r="D173" s="235" t="s">
        <v>287</v>
      </c>
      <c r="E173" s="40"/>
      <c r="F173" s="266" t="s">
        <v>601</v>
      </c>
      <c r="G173" s="40"/>
      <c r="H173" s="40"/>
      <c r="I173" s="267"/>
      <c r="J173" s="40"/>
      <c r="K173" s="40"/>
      <c r="L173" s="44"/>
      <c r="M173" s="268"/>
      <c r="N173" s="269"/>
      <c r="O173" s="91"/>
      <c r="P173" s="91"/>
      <c r="Q173" s="91"/>
      <c r="R173" s="91"/>
      <c r="S173" s="91"/>
      <c r="T173" s="92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287</v>
      </c>
      <c r="AU173" s="17" t="s">
        <v>85</v>
      </c>
    </row>
    <row r="174" spans="1:63" s="12" customFormat="1" ht="22.8" customHeight="1">
      <c r="A174" s="12"/>
      <c r="B174" s="203"/>
      <c r="C174" s="204"/>
      <c r="D174" s="205" t="s">
        <v>74</v>
      </c>
      <c r="E174" s="217" t="s">
        <v>295</v>
      </c>
      <c r="F174" s="217" t="s">
        <v>296</v>
      </c>
      <c r="G174" s="204"/>
      <c r="H174" s="204"/>
      <c r="I174" s="207"/>
      <c r="J174" s="218">
        <f>BK174</f>
        <v>0</v>
      </c>
      <c r="K174" s="204"/>
      <c r="L174" s="209"/>
      <c r="M174" s="210"/>
      <c r="N174" s="211"/>
      <c r="O174" s="211"/>
      <c r="P174" s="212">
        <f>SUM(P175:P215)</f>
        <v>0</v>
      </c>
      <c r="Q174" s="211"/>
      <c r="R174" s="212">
        <f>SUM(R175:R215)</f>
        <v>0.26050999999999996</v>
      </c>
      <c r="S174" s="211"/>
      <c r="T174" s="213">
        <f>SUM(T175:T215)</f>
        <v>0.0002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14" t="s">
        <v>85</v>
      </c>
      <c r="AT174" s="215" t="s">
        <v>74</v>
      </c>
      <c r="AU174" s="215" t="s">
        <v>83</v>
      </c>
      <c r="AY174" s="214" t="s">
        <v>137</v>
      </c>
      <c r="BK174" s="216">
        <f>SUM(BK175:BK215)</f>
        <v>0</v>
      </c>
    </row>
    <row r="175" spans="1:65" s="2" customFormat="1" ht="21.75" customHeight="1">
      <c r="A175" s="38"/>
      <c r="B175" s="39"/>
      <c r="C175" s="219" t="s">
        <v>318</v>
      </c>
      <c r="D175" s="219" t="s">
        <v>140</v>
      </c>
      <c r="E175" s="220" t="s">
        <v>602</v>
      </c>
      <c r="F175" s="221" t="s">
        <v>603</v>
      </c>
      <c r="G175" s="222" t="s">
        <v>300</v>
      </c>
      <c r="H175" s="223">
        <v>2</v>
      </c>
      <c r="I175" s="224"/>
      <c r="J175" s="225">
        <f>ROUND(I175*H175,2)</f>
        <v>0</v>
      </c>
      <c r="K175" s="226"/>
      <c r="L175" s="44"/>
      <c r="M175" s="227" t="s">
        <v>1</v>
      </c>
      <c r="N175" s="228" t="s">
        <v>40</v>
      </c>
      <c r="O175" s="91"/>
      <c r="P175" s="229">
        <f>O175*H175</f>
        <v>0</v>
      </c>
      <c r="Q175" s="229">
        <v>0.02412</v>
      </c>
      <c r="R175" s="229">
        <f>Q175*H175</f>
        <v>0.04824</v>
      </c>
      <c r="S175" s="229">
        <v>0</v>
      </c>
      <c r="T175" s="23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1" t="s">
        <v>226</v>
      </c>
      <c r="AT175" s="231" t="s">
        <v>140</v>
      </c>
      <c r="AU175" s="231" t="s">
        <v>85</v>
      </c>
      <c r="AY175" s="17" t="s">
        <v>137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7" t="s">
        <v>83</v>
      </c>
      <c r="BK175" s="232">
        <f>ROUND(I175*H175,2)</f>
        <v>0</v>
      </c>
      <c r="BL175" s="17" t="s">
        <v>226</v>
      </c>
      <c r="BM175" s="231" t="s">
        <v>604</v>
      </c>
    </row>
    <row r="176" spans="1:65" s="2" customFormat="1" ht="16.5" customHeight="1">
      <c r="A176" s="38"/>
      <c r="B176" s="39"/>
      <c r="C176" s="219" t="s">
        <v>322</v>
      </c>
      <c r="D176" s="219" t="s">
        <v>140</v>
      </c>
      <c r="E176" s="220" t="s">
        <v>605</v>
      </c>
      <c r="F176" s="221" t="s">
        <v>606</v>
      </c>
      <c r="G176" s="222" t="s">
        <v>162</v>
      </c>
      <c r="H176" s="223">
        <v>2</v>
      </c>
      <c r="I176" s="224"/>
      <c r="J176" s="225">
        <f>ROUND(I176*H176,2)</f>
        <v>0</v>
      </c>
      <c r="K176" s="226"/>
      <c r="L176" s="44"/>
      <c r="M176" s="227" t="s">
        <v>1</v>
      </c>
      <c r="N176" s="228" t="s">
        <v>40</v>
      </c>
      <c r="O176" s="91"/>
      <c r="P176" s="229">
        <f>O176*H176</f>
        <v>0</v>
      </c>
      <c r="Q176" s="229">
        <v>1E-05</v>
      </c>
      <c r="R176" s="229">
        <f>Q176*H176</f>
        <v>2E-05</v>
      </c>
      <c r="S176" s="229">
        <v>0.0001</v>
      </c>
      <c r="T176" s="230">
        <f>S176*H176</f>
        <v>0.0002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1" t="s">
        <v>144</v>
      </c>
      <c r="AT176" s="231" t="s">
        <v>140</v>
      </c>
      <c r="AU176" s="231" t="s">
        <v>85</v>
      </c>
      <c r="AY176" s="17" t="s">
        <v>137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17" t="s">
        <v>83</v>
      </c>
      <c r="BK176" s="232">
        <f>ROUND(I176*H176,2)</f>
        <v>0</v>
      </c>
      <c r="BL176" s="17" t="s">
        <v>144</v>
      </c>
      <c r="BM176" s="231" t="s">
        <v>607</v>
      </c>
    </row>
    <row r="177" spans="1:65" s="2" customFormat="1" ht="16.5" customHeight="1">
      <c r="A177" s="38"/>
      <c r="B177" s="39"/>
      <c r="C177" s="271" t="s">
        <v>329</v>
      </c>
      <c r="D177" s="271" t="s">
        <v>351</v>
      </c>
      <c r="E177" s="272" t="s">
        <v>608</v>
      </c>
      <c r="F177" s="273" t="s">
        <v>609</v>
      </c>
      <c r="G177" s="274" t="s">
        <v>162</v>
      </c>
      <c r="H177" s="275">
        <v>2</v>
      </c>
      <c r="I177" s="276"/>
      <c r="J177" s="277">
        <f>ROUND(I177*H177,2)</f>
        <v>0</v>
      </c>
      <c r="K177" s="278"/>
      <c r="L177" s="279"/>
      <c r="M177" s="280" t="s">
        <v>1</v>
      </c>
      <c r="N177" s="281" t="s">
        <v>40</v>
      </c>
      <c r="O177" s="91"/>
      <c r="P177" s="229">
        <f>O177*H177</f>
        <v>0</v>
      </c>
      <c r="Q177" s="229">
        <v>0.0015</v>
      </c>
      <c r="R177" s="229">
        <f>Q177*H177</f>
        <v>0.003</v>
      </c>
      <c r="S177" s="229">
        <v>0</v>
      </c>
      <c r="T177" s="230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1" t="s">
        <v>184</v>
      </c>
      <c r="AT177" s="231" t="s">
        <v>351</v>
      </c>
      <c r="AU177" s="231" t="s">
        <v>85</v>
      </c>
      <c r="AY177" s="17" t="s">
        <v>137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17" t="s">
        <v>83</v>
      </c>
      <c r="BK177" s="232">
        <f>ROUND(I177*H177,2)</f>
        <v>0</v>
      </c>
      <c r="BL177" s="17" t="s">
        <v>144</v>
      </c>
      <c r="BM177" s="231" t="s">
        <v>610</v>
      </c>
    </row>
    <row r="178" spans="1:65" s="2" customFormat="1" ht="16.5" customHeight="1">
      <c r="A178" s="38"/>
      <c r="B178" s="39"/>
      <c r="C178" s="219" t="s">
        <v>333</v>
      </c>
      <c r="D178" s="219" t="s">
        <v>140</v>
      </c>
      <c r="E178" s="220" t="s">
        <v>611</v>
      </c>
      <c r="F178" s="221" t="s">
        <v>612</v>
      </c>
      <c r="G178" s="222" t="s">
        <v>300</v>
      </c>
      <c r="H178" s="223">
        <v>2</v>
      </c>
      <c r="I178" s="224"/>
      <c r="J178" s="225">
        <f>ROUND(I178*H178,2)</f>
        <v>0</v>
      </c>
      <c r="K178" s="226"/>
      <c r="L178" s="44"/>
      <c r="M178" s="227" t="s">
        <v>1</v>
      </c>
      <c r="N178" s="228" t="s">
        <v>40</v>
      </c>
      <c r="O178" s="91"/>
      <c r="P178" s="229">
        <f>O178*H178</f>
        <v>0</v>
      </c>
      <c r="Q178" s="229">
        <v>0.0034</v>
      </c>
      <c r="R178" s="229">
        <f>Q178*H178</f>
        <v>0.0068</v>
      </c>
      <c r="S178" s="229">
        <v>0</v>
      </c>
      <c r="T178" s="230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1" t="s">
        <v>226</v>
      </c>
      <c r="AT178" s="231" t="s">
        <v>140</v>
      </c>
      <c r="AU178" s="231" t="s">
        <v>85</v>
      </c>
      <c r="AY178" s="17" t="s">
        <v>137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17" t="s">
        <v>83</v>
      </c>
      <c r="BK178" s="232">
        <f>ROUND(I178*H178,2)</f>
        <v>0</v>
      </c>
      <c r="BL178" s="17" t="s">
        <v>226</v>
      </c>
      <c r="BM178" s="231" t="s">
        <v>613</v>
      </c>
    </row>
    <row r="179" spans="1:65" s="2" customFormat="1" ht="21.75" customHeight="1">
      <c r="A179" s="38"/>
      <c r="B179" s="39"/>
      <c r="C179" s="271" t="s">
        <v>338</v>
      </c>
      <c r="D179" s="271" t="s">
        <v>351</v>
      </c>
      <c r="E179" s="272" t="s">
        <v>614</v>
      </c>
      <c r="F179" s="273" t="s">
        <v>615</v>
      </c>
      <c r="G179" s="274" t="s">
        <v>162</v>
      </c>
      <c r="H179" s="275">
        <v>2</v>
      </c>
      <c r="I179" s="276"/>
      <c r="J179" s="277">
        <f>ROUND(I179*H179,2)</f>
        <v>0</v>
      </c>
      <c r="K179" s="278"/>
      <c r="L179" s="279"/>
      <c r="M179" s="280" t="s">
        <v>1</v>
      </c>
      <c r="N179" s="281" t="s">
        <v>40</v>
      </c>
      <c r="O179" s="91"/>
      <c r="P179" s="229">
        <f>O179*H179</f>
        <v>0</v>
      </c>
      <c r="Q179" s="229">
        <v>0.013</v>
      </c>
      <c r="R179" s="229">
        <f>Q179*H179</f>
        <v>0.026</v>
      </c>
      <c r="S179" s="229">
        <v>0</v>
      </c>
      <c r="T179" s="230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1" t="s">
        <v>184</v>
      </c>
      <c r="AT179" s="231" t="s">
        <v>351</v>
      </c>
      <c r="AU179" s="231" t="s">
        <v>85</v>
      </c>
      <c r="AY179" s="17" t="s">
        <v>137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17" t="s">
        <v>83</v>
      </c>
      <c r="BK179" s="232">
        <f>ROUND(I179*H179,2)</f>
        <v>0</v>
      </c>
      <c r="BL179" s="17" t="s">
        <v>144</v>
      </c>
      <c r="BM179" s="231" t="s">
        <v>616</v>
      </c>
    </row>
    <row r="180" spans="1:65" s="2" customFormat="1" ht="16.5" customHeight="1">
      <c r="A180" s="38"/>
      <c r="B180" s="39"/>
      <c r="C180" s="271" t="s">
        <v>344</v>
      </c>
      <c r="D180" s="271" t="s">
        <v>351</v>
      </c>
      <c r="E180" s="272" t="s">
        <v>617</v>
      </c>
      <c r="F180" s="273" t="s">
        <v>618</v>
      </c>
      <c r="G180" s="274" t="s">
        <v>162</v>
      </c>
      <c r="H180" s="275">
        <v>2</v>
      </c>
      <c r="I180" s="276"/>
      <c r="J180" s="277">
        <f>ROUND(I180*H180,2)</f>
        <v>0</v>
      </c>
      <c r="K180" s="278"/>
      <c r="L180" s="279"/>
      <c r="M180" s="280" t="s">
        <v>1</v>
      </c>
      <c r="N180" s="281" t="s">
        <v>40</v>
      </c>
      <c r="O180" s="91"/>
      <c r="P180" s="229">
        <f>O180*H180</f>
        <v>0</v>
      </c>
      <c r="Q180" s="229">
        <v>0.004</v>
      </c>
      <c r="R180" s="229">
        <f>Q180*H180</f>
        <v>0.008</v>
      </c>
      <c r="S180" s="229">
        <v>0</v>
      </c>
      <c r="T180" s="230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1" t="s">
        <v>184</v>
      </c>
      <c r="AT180" s="231" t="s">
        <v>351</v>
      </c>
      <c r="AU180" s="231" t="s">
        <v>85</v>
      </c>
      <c r="AY180" s="17" t="s">
        <v>137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17" t="s">
        <v>83</v>
      </c>
      <c r="BK180" s="232">
        <f>ROUND(I180*H180,2)</f>
        <v>0</v>
      </c>
      <c r="BL180" s="17" t="s">
        <v>144</v>
      </c>
      <c r="BM180" s="231" t="s">
        <v>619</v>
      </c>
    </row>
    <row r="181" spans="1:65" s="2" customFormat="1" ht="21.75" customHeight="1">
      <c r="A181" s="38"/>
      <c r="B181" s="39"/>
      <c r="C181" s="219" t="s">
        <v>350</v>
      </c>
      <c r="D181" s="219" t="s">
        <v>140</v>
      </c>
      <c r="E181" s="220" t="s">
        <v>620</v>
      </c>
      <c r="F181" s="221" t="s">
        <v>621</v>
      </c>
      <c r="G181" s="222" t="s">
        <v>300</v>
      </c>
      <c r="H181" s="223">
        <v>2</v>
      </c>
      <c r="I181" s="224"/>
      <c r="J181" s="225">
        <f>ROUND(I181*H181,2)</f>
        <v>0</v>
      </c>
      <c r="K181" s="226"/>
      <c r="L181" s="44"/>
      <c r="M181" s="227" t="s">
        <v>1</v>
      </c>
      <c r="N181" s="228" t="s">
        <v>40</v>
      </c>
      <c r="O181" s="91"/>
      <c r="P181" s="229">
        <f>O181*H181</f>
        <v>0</v>
      </c>
      <c r="Q181" s="229">
        <v>0.00419</v>
      </c>
      <c r="R181" s="229">
        <f>Q181*H181</f>
        <v>0.00838</v>
      </c>
      <c r="S181" s="229">
        <v>0</v>
      </c>
      <c r="T181" s="230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1" t="s">
        <v>226</v>
      </c>
      <c r="AT181" s="231" t="s">
        <v>140</v>
      </c>
      <c r="AU181" s="231" t="s">
        <v>85</v>
      </c>
      <c r="AY181" s="17" t="s">
        <v>137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17" t="s">
        <v>83</v>
      </c>
      <c r="BK181" s="232">
        <f>ROUND(I181*H181,2)</f>
        <v>0</v>
      </c>
      <c r="BL181" s="17" t="s">
        <v>226</v>
      </c>
      <c r="BM181" s="231" t="s">
        <v>622</v>
      </c>
    </row>
    <row r="182" spans="1:65" s="2" customFormat="1" ht="21.75" customHeight="1">
      <c r="A182" s="38"/>
      <c r="B182" s="39"/>
      <c r="C182" s="271" t="s">
        <v>356</v>
      </c>
      <c r="D182" s="271" t="s">
        <v>351</v>
      </c>
      <c r="E182" s="272" t="s">
        <v>623</v>
      </c>
      <c r="F182" s="273" t="s">
        <v>624</v>
      </c>
      <c r="G182" s="274" t="s">
        <v>162</v>
      </c>
      <c r="H182" s="275">
        <v>2</v>
      </c>
      <c r="I182" s="276"/>
      <c r="J182" s="277">
        <f>ROUND(I182*H182,2)</f>
        <v>0</v>
      </c>
      <c r="K182" s="278"/>
      <c r="L182" s="279"/>
      <c r="M182" s="280" t="s">
        <v>1</v>
      </c>
      <c r="N182" s="281" t="s">
        <v>40</v>
      </c>
      <c r="O182" s="91"/>
      <c r="P182" s="229">
        <f>O182*H182</f>
        <v>0</v>
      </c>
      <c r="Q182" s="229">
        <v>0.0165</v>
      </c>
      <c r="R182" s="229">
        <f>Q182*H182</f>
        <v>0.033</v>
      </c>
      <c r="S182" s="229">
        <v>0</v>
      </c>
      <c r="T182" s="230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1" t="s">
        <v>184</v>
      </c>
      <c r="AT182" s="231" t="s">
        <v>351</v>
      </c>
      <c r="AU182" s="231" t="s">
        <v>85</v>
      </c>
      <c r="AY182" s="17" t="s">
        <v>137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17" t="s">
        <v>83</v>
      </c>
      <c r="BK182" s="232">
        <f>ROUND(I182*H182,2)</f>
        <v>0</v>
      </c>
      <c r="BL182" s="17" t="s">
        <v>144</v>
      </c>
      <c r="BM182" s="231" t="s">
        <v>625</v>
      </c>
    </row>
    <row r="183" spans="1:65" s="2" customFormat="1" ht="16.5" customHeight="1">
      <c r="A183" s="38"/>
      <c r="B183" s="39"/>
      <c r="C183" s="271" t="s">
        <v>362</v>
      </c>
      <c r="D183" s="271" t="s">
        <v>351</v>
      </c>
      <c r="E183" s="272" t="s">
        <v>626</v>
      </c>
      <c r="F183" s="273" t="s">
        <v>627</v>
      </c>
      <c r="G183" s="274" t="s">
        <v>162</v>
      </c>
      <c r="H183" s="275">
        <v>2</v>
      </c>
      <c r="I183" s="276"/>
      <c r="J183" s="277">
        <f>ROUND(I183*H183,2)</f>
        <v>0</v>
      </c>
      <c r="K183" s="278"/>
      <c r="L183" s="279"/>
      <c r="M183" s="280" t="s">
        <v>1</v>
      </c>
      <c r="N183" s="281" t="s">
        <v>40</v>
      </c>
      <c r="O183" s="91"/>
      <c r="P183" s="229">
        <f>O183*H183</f>
        <v>0</v>
      </c>
      <c r="Q183" s="229">
        <v>0.0165</v>
      </c>
      <c r="R183" s="229">
        <f>Q183*H183</f>
        <v>0.033</v>
      </c>
      <c r="S183" s="229">
        <v>0</v>
      </c>
      <c r="T183" s="230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1" t="s">
        <v>184</v>
      </c>
      <c r="AT183" s="231" t="s">
        <v>351</v>
      </c>
      <c r="AU183" s="231" t="s">
        <v>85</v>
      </c>
      <c r="AY183" s="17" t="s">
        <v>137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17" t="s">
        <v>83</v>
      </c>
      <c r="BK183" s="232">
        <f>ROUND(I183*H183,2)</f>
        <v>0</v>
      </c>
      <c r="BL183" s="17" t="s">
        <v>144</v>
      </c>
      <c r="BM183" s="231" t="s">
        <v>628</v>
      </c>
    </row>
    <row r="184" spans="1:65" s="2" customFormat="1" ht="21.75" customHeight="1">
      <c r="A184" s="38"/>
      <c r="B184" s="39"/>
      <c r="C184" s="271" t="s">
        <v>366</v>
      </c>
      <c r="D184" s="271" t="s">
        <v>351</v>
      </c>
      <c r="E184" s="272" t="s">
        <v>629</v>
      </c>
      <c r="F184" s="273" t="s">
        <v>630</v>
      </c>
      <c r="G184" s="274" t="s">
        <v>162</v>
      </c>
      <c r="H184" s="275">
        <v>2</v>
      </c>
      <c r="I184" s="276"/>
      <c r="J184" s="277">
        <f>ROUND(I184*H184,2)</f>
        <v>0</v>
      </c>
      <c r="K184" s="278"/>
      <c r="L184" s="279"/>
      <c r="M184" s="280" t="s">
        <v>1</v>
      </c>
      <c r="N184" s="281" t="s">
        <v>40</v>
      </c>
      <c r="O184" s="91"/>
      <c r="P184" s="229">
        <f>O184*H184</f>
        <v>0</v>
      </c>
      <c r="Q184" s="229">
        <v>0</v>
      </c>
      <c r="R184" s="229">
        <f>Q184*H184</f>
        <v>0</v>
      </c>
      <c r="S184" s="229">
        <v>0</v>
      </c>
      <c r="T184" s="230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1" t="s">
        <v>184</v>
      </c>
      <c r="AT184" s="231" t="s">
        <v>351</v>
      </c>
      <c r="AU184" s="231" t="s">
        <v>85</v>
      </c>
      <c r="AY184" s="17" t="s">
        <v>137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17" t="s">
        <v>83</v>
      </c>
      <c r="BK184" s="232">
        <f>ROUND(I184*H184,2)</f>
        <v>0</v>
      </c>
      <c r="BL184" s="17" t="s">
        <v>144</v>
      </c>
      <c r="BM184" s="231" t="s">
        <v>631</v>
      </c>
    </row>
    <row r="185" spans="1:65" s="2" customFormat="1" ht="21.75" customHeight="1">
      <c r="A185" s="38"/>
      <c r="B185" s="39"/>
      <c r="C185" s="219" t="s">
        <v>370</v>
      </c>
      <c r="D185" s="219" t="s">
        <v>140</v>
      </c>
      <c r="E185" s="220" t="s">
        <v>632</v>
      </c>
      <c r="F185" s="221" t="s">
        <v>633</v>
      </c>
      <c r="G185" s="222" t="s">
        <v>300</v>
      </c>
      <c r="H185" s="223">
        <v>2</v>
      </c>
      <c r="I185" s="224"/>
      <c r="J185" s="225">
        <f>ROUND(I185*H185,2)</f>
        <v>0</v>
      </c>
      <c r="K185" s="226"/>
      <c r="L185" s="44"/>
      <c r="M185" s="227" t="s">
        <v>1</v>
      </c>
      <c r="N185" s="228" t="s">
        <v>40</v>
      </c>
      <c r="O185" s="91"/>
      <c r="P185" s="229">
        <f>O185*H185</f>
        <v>0</v>
      </c>
      <c r="Q185" s="229">
        <v>0.03421</v>
      </c>
      <c r="R185" s="229">
        <f>Q185*H185</f>
        <v>0.06842</v>
      </c>
      <c r="S185" s="229">
        <v>0</v>
      </c>
      <c r="T185" s="230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1" t="s">
        <v>226</v>
      </c>
      <c r="AT185" s="231" t="s">
        <v>140</v>
      </c>
      <c r="AU185" s="231" t="s">
        <v>85</v>
      </c>
      <c r="AY185" s="17" t="s">
        <v>137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17" t="s">
        <v>83</v>
      </c>
      <c r="BK185" s="232">
        <f>ROUND(I185*H185,2)</f>
        <v>0</v>
      </c>
      <c r="BL185" s="17" t="s">
        <v>226</v>
      </c>
      <c r="BM185" s="231" t="s">
        <v>634</v>
      </c>
    </row>
    <row r="186" spans="1:65" s="2" customFormat="1" ht="21.75" customHeight="1">
      <c r="A186" s="38"/>
      <c r="B186" s="39"/>
      <c r="C186" s="219" t="s">
        <v>374</v>
      </c>
      <c r="D186" s="219" t="s">
        <v>140</v>
      </c>
      <c r="E186" s="220" t="s">
        <v>635</v>
      </c>
      <c r="F186" s="221" t="s">
        <v>636</v>
      </c>
      <c r="G186" s="222" t="s">
        <v>162</v>
      </c>
      <c r="H186" s="223">
        <v>2</v>
      </c>
      <c r="I186" s="224"/>
      <c r="J186" s="225">
        <f>ROUND(I186*H186,2)</f>
        <v>0</v>
      </c>
      <c r="K186" s="226"/>
      <c r="L186" s="44"/>
      <c r="M186" s="227" t="s">
        <v>1</v>
      </c>
      <c r="N186" s="228" t="s">
        <v>40</v>
      </c>
      <c r="O186" s="91"/>
      <c r="P186" s="229">
        <f>O186*H186</f>
        <v>0</v>
      </c>
      <c r="Q186" s="229">
        <v>0</v>
      </c>
      <c r="R186" s="229">
        <f>Q186*H186</f>
        <v>0</v>
      </c>
      <c r="S186" s="229">
        <v>0</v>
      </c>
      <c r="T186" s="230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1" t="s">
        <v>226</v>
      </c>
      <c r="AT186" s="231" t="s">
        <v>140</v>
      </c>
      <c r="AU186" s="231" t="s">
        <v>85</v>
      </c>
      <c r="AY186" s="17" t="s">
        <v>137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17" t="s">
        <v>83</v>
      </c>
      <c r="BK186" s="232">
        <f>ROUND(I186*H186,2)</f>
        <v>0</v>
      </c>
      <c r="BL186" s="17" t="s">
        <v>226</v>
      </c>
      <c r="BM186" s="231" t="s">
        <v>637</v>
      </c>
    </row>
    <row r="187" spans="1:65" s="2" customFormat="1" ht="21.75" customHeight="1">
      <c r="A187" s="38"/>
      <c r="B187" s="39"/>
      <c r="C187" s="271" t="s">
        <v>379</v>
      </c>
      <c r="D187" s="271" t="s">
        <v>351</v>
      </c>
      <c r="E187" s="272" t="s">
        <v>638</v>
      </c>
      <c r="F187" s="273" t="s">
        <v>639</v>
      </c>
      <c r="G187" s="274" t="s">
        <v>162</v>
      </c>
      <c r="H187" s="275">
        <v>2</v>
      </c>
      <c r="I187" s="276"/>
      <c r="J187" s="277">
        <f>ROUND(I187*H187,2)</f>
        <v>0</v>
      </c>
      <c r="K187" s="278"/>
      <c r="L187" s="279"/>
      <c r="M187" s="280" t="s">
        <v>1</v>
      </c>
      <c r="N187" s="281" t="s">
        <v>40</v>
      </c>
      <c r="O187" s="91"/>
      <c r="P187" s="229">
        <f>O187*H187</f>
        <v>0</v>
      </c>
      <c r="Q187" s="229">
        <v>0</v>
      </c>
      <c r="R187" s="229">
        <f>Q187*H187</f>
        <v>0</v>
      </c>
      <c r="S187" s="229">
        <v>0</v>
      </c>
      <c r="T187" s="230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31" t="s">
        <v>184</v>
      </c>
      <c r="AT187" s="231" t="s">
        <v>351</v>
      </c>
      <c r="AU187" s="231" t="s">
        <v>85</v>
      </c>
      <c r="AY187" s="17" t="s">
        <v>137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17" t="s">
        <v>83</v>
      </c>
      <c r="BK187" s="232">
        <f>ROUND(I187*H187,2)</f>
        <v>0</v>
      </c>
      <c r="BL187" s="17" t="s">
        <v>144</v>
      </c>
      <c r="BM187" s="231" t="s">
        <v>640</v>
      </c>
    </row>
    <row r="188" spans="1:65" s="2" customFormat="1" ht="21.75" customHeight="1">
      <c r="A188" s="38"/>
      <c r="B188" s="39"/>
      <c r="C188" s="219" t="s">
        <v>385</v>
      </c>
      <c r="D188" s="219" t="s">
        <v>140</v>
      </c>
      <c r="E188" s="220" t="s">
        <v>641</v>
      </c>
      <c r="F188" s="221" t="s">
        <v>642</v>
      </c>
      <c r="G188" s="222" t="s">
        <v>300</v>
      </c>
      <c r="H188" s="223">
        <v>2</v>
      </c>
      <c r="I188" s="224"/>
      <c r="J188" s="225">
        <f>ROUND(I188*H188,2)</f>
        <v>0</v>
      </c>
      <c r="K188" s="226"/>
      <c r="L188" s="44"/>
      <c r="M188" s="227" t="s">
        <v>1</v>
      </c>
      <c r="N188" s="228" t="s">
        <v>40</v>
      </c>
      <c r="O188" s="91"/>
      <c r="P188" s="229">
        <f>O188*H188</f>
        <v>0</v>
      </c>
      <c r="Q188" s="229">
        <v>0.0095</v>
      </c>
      <c r="R188" s="229">
        <f>Q188*H188</f>
        <v>0.019</v>
      </c>
      <c r="S188" s="229">
        <v>0</v>
      </c>
      <c r="T188" s="230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1" t="s">
        <v>226</v>
      </c>
      <c r="AT188" s="231" t="s">
        <v>140</v>
      </c>
      <c r="AU188" s="231" t="s">
        <v>85</v>
      </c>
      <c r="AY188" s="17" t="s">
        <v>137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17" t="s">
        <v>83</v>
      </c>
      <c r="BK188" s="232">
        <f>ROUND(I188*H188,2)</f>
        <v>0</v>
      </c>
      <c r="BL188" s="17" t="s">
        <v>226</v>
      </c>
      <c r="BM188" s="231" t="s">
        <v>643</v>
      </c>
    </row>
    <row r="189" spans="1:65" s="2" customFormat="1" ht="21.75" customHeight="1">
      <c r="A189" s="38"/>
      <c r="B189" s="39"/>
      <c r="C189" s="219" t="s">
        <v>389</v>
      </c>
      <c r="D189" s="219" t="s">
        <v>140</v>
      </c>
      <c r="E189" s="220" t="s">
        <v>644</v>
      </c>
      <c r="F189" s="221" t="s">
        <v>645</v>
      </c>
      <c r="G189" s="222" t="s">
        <v>293</v>
      </c>
      <c r="H189" s="270"/>
      <c r="I189" s="224"/>
      <c r="J189" s="225">
        <f>ROUND(I189*H189,2)</f>
        <v>0</v>
      </c>
      <c r="K189" s="226"/>
      <c r="L189" s="44"/>
      <c r="M189" s="227" t="s">
        <v>1</v>
      </c>
      <c r="N189" s="228" t="s">
        <v>40</v>
      </c>
      <c r="O189" s="91"/>
      <c r="P189" s="229">
        <f>O189*H189</f>
        <v>0</v>
      </c>
      <c r="Q189" s="229">
        <v>0</v>
      </c>
      <c r="R189" s="229">
        <f>Q189*H189</f>
        <v>0</v>
      </c>
      <c r="S189" s="229">
        <v>0</v>
      </c>
      <c r="T189" s="230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1" t="s">
        <v>226</v>
      </c>
      <c r="AT189" s="231" t="s">
        <v>140</v>
      </c>
      <c r="AU189" s="231" t="s">
        <v>85</v>
      </c>
      <c r="AY189" s="17" t="s">
        <v>137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17" t="s">
        <v>83</v>
      </c>
      <c r="BK189" s="232">
        <f>ROUND(I189*H189,2)</f>
        <v>0</v>
      </c>
      <c r="BL189" s="17" t="s">
        <v>226</v>
      </c>
      <c r="BM189" s="231" t="s">
        <v>646</v>
      </c>
    </row>
    <row r="190" spans="1:65" s="2" customFormat="1" ht="33" customHeight="1">
      <c r="A190" s="38"/>
      <c r="B190" s="39"/>
      <c r="C190" s="219" t="s">
        <v>393</v>
      </c>
      <c r="D190" s="219" t="s">
        <v>140</v>
      </c>
      <c r="E190" s="220" t="s">
        <v>647</v>
      </c>
      <c r="F190" s="221" t="s">
        <v>648</v>
      </c>
      <c r="G190" s="222" t="s">
        <v>162</v>
      </c>
      <c r="H190" s="223">
        <v>4</v>
      </c>
      <c r="I190" s="224"/>
      <c r="J190" s="225">
        <f>ROUND(I190*H190,2)</f>
        <v>0</v>
      </c>
      <c r="K190" s="226"/>
      <c r="L190" s="44"/>
      <c r="M190" s="227" t="s">
        <v>1</v>
      </c>
      <c r="N190" s="228" t="s">
        <v>40</v>
      </c>
      <c r="O190" s="91"/>
      <c r="P190" s="229">
        <f>O190*H190</f>
        <v>0</v>
      </c>
      <c r="Q190" s="229">
        <v>0</v>
      </c>
      <c r="R190" s="229">
        <f>Q190*H190</f>
        <v>0</v>
      </c>
      <c r="S190" s="229">
        <v>0</v>
      </c>
      <c r="T190" s="230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1" t="s">
        <v>226</v>
      </c>
      <c r="AT190" s="231" t="s">
        <v>140</v>
      </c>
      <c r="AU190" s="231" t="s">
        <v>85</v>
      </c>
      <c r="AY190" s="17" t="s">
        <v>137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17" t="s">
        <v>83</v>
      </c>
      <c r="BK190" s="232">
        <f>ROUND(I190*H190,2)</f>
        <v>0</v>
      </c>
      <c r="BL190" s="17" t="s">
        <v>226</v>
      </c>
      <c r="BM190" s="231" t="s">
        <v>649</v>
      </c>
    </row>
    <row r="191" spans="1:65" s="2" customFormat="1" ht="33" customHeight="1">
      <c r="A191" s="38"/>
      <c r="B191" s="39"/>
      <c r="C191" s="219" t="s">
        <v>397</v>
      </c>
      <c r="D191" s="219" t="s">
        <v>140</v>
      </c>
      <c r="E191" s="220" t="s">
        <v>650</v>
      </c>
      <c r="F191" s="221" t="s">
        <v>651</v>
      </c>
      <c r="G191" s="222" t="s">
        <v>162</v>
      </c>
      <c r="H191" s="223">
        <v>2</v>
      </c>
      <c r="I191" s="224"/>
      <c r="J191" s="225">
        <f>ROUND(I191*H191,2)</f>
        <v>0</v>
      </c>
      <c r="K191" s="226"/>
      <c r="L191" s="44"/>
      <c r="M191" s="227" t="s">
        <v>1</v>
      </c>
      <c r="N191" s="228" t="s">
        <v>40</v>
      </c>
      <c r="O191" s="91"/>
      <c r="P191" s="229">
        <f>O191*H191</f>
        <v>0</v>
      </c>
      <c r="Q191" s="229">
        <v>0</v>
      </c>
      <c r="R191" s="229">
        <f>Q191*H191</f>
        <v>0</v>
      </c>
      <c r="S191" s="229">
        <v>0</v>
      </c>
      <c r="T191" s="230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1" t="s">
        <v>226</v>
      </c>
      <c r="AT191" s="231" t="s">
        <v>140</v>
      </c>
      <c r="AU191" s="231" t="s">
        <v>85</v>
      </c>
      <c r="AY191" s="17" t="s">
        <v>137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17" t="s">
        <v>83</v>
      </c>
      <c r="BK191" s="232">
        <f>ROUND(I191*H191,2)</f>
        <v>0</v>
      </c>
      <c r="BL191" s="17" t="s">
        <v>226</v>
      </c>
      <c r="BM191" s="231" t="s">
        <v>652</v>
      </c>
    </row>
    <row r="192" spans="1:65" s="2" customFormat="1" ht="33" customHeight="1">
      <c r="A192" s="38"/>
      <c r="B192" s="39"/>
      <c r="C192" s="219" t="s">
        <v>401</v>
      </c>
      <c r="D192" s="219" t="s">
        <v>140</v>
      </c>
      <c r="E192" s="220" t="s">
        <v>653</v>
      </c>
      <c r="F192" s="221" t="s">
        <v>654</v>
      </c>
      <c r="G192" s="222" t="s">
        <v>162</v>
      </c>
      <c r="H192" s="223">
        <v>2</v>
      </c>
      <c r="I192" s="224"/>
      <c r="J192" s="225">
        <f>ROUND(I192*H192,2)</f>
        <v>0</v>
      </c>
      <c r="K192" s="226"/>
      <c r="L192" s="44"/>
      <c r="M192" s="227" t="s">
        <v>1</v>
      </c>
      <c r="N192" s="228" t="s">
        <v>40</v>
      </c>
      <c r="O192" s="91"/>
      <c r="P192" s="229">
        <f>O192*H192</f>
        <v>0</v>
      </c>
      <c r="Q192" s="229">
        <v>0</v>
      </c>
      <c r="R192" s="229">
        <f>Q192*H192</f>
        <v>0</v>
      </c>
      <c r="S192" s="229">
        <v>0</v>
      </c>
      <c r="T192" s="230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1" t="s">
        <v>226</v>
      </c>
      <c r="AT192" s="231" t="s">
        <v>140</v>
      </c>
      <c r="AU192" s="231" t="s">
        <v>85</v>
      </c>
      <c r="AY192" s="17" t="s">
        <v>137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17" t="s">
        <v>83</v>
      </c>
      <c r="BK192" s="232">
        <f>ROUND(I192*H192,2)</f>
        <v>0</v>
      </c>
      <c r="BL192" s="17" t="s">
        <v>226</v>
      </c>
      <c r="BM192" s="231" t="s">
        <v>655</v>
      </c>
    </row>
    <row r="193" spans="1:65" s="2" customFormat="1" ht="33" customHeight="1">
      <c r="A193" s="38"/>
      <c r="B193" s="39"/>
      <c r="C193" s="219" t="s">
        <v>406</v>
      </c>
      <c r="D193" s="219" t="s">
        <v>140</v>
      </c>
      <c r="E193" s="220" t="s">
        <v>656</v>
      </c>
      <c r="F193" s="221" t="s">
        <v>657</v>
      </c>
      <c r="G193" s="222" t="s">
        <v>162</v>
      </c>
      <c r="H193" s="223">
        <v>2</v>
      </c>
      <c r="I193" s="224"/>
      <c r="J193" s="225">
        <f>ROUND(I193*H193,2)</f>
        <v>0</v>
      </c>
      <c r="K193" s="226"/>
      <c r="L193" s="44"/>
      <c r="M193" s="227" t="s">
        <v>1</v>
      </c>
      <c r="N193" s="228" t="s">
        <v>40</v>
      </c>
      <c r="O193" s="91"/>
      <c r="P193" s="229">
        <f>O193*H193</f>
        <v>0</v>
      </c>
      <c r="Q193" s="229">
        <v>0</v>
      </c>
      <c r="R193" s="229">
        <f>Q193*H193</f>
        <v>0</v>
      </c>
      <c r="S193" s="229">
        <v>0</v>
      </c>
      <c r="T193" s="230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1" t="s">
        <v>226</v>
      </c>
      <c r="AT193" s="231" t="s">
        <v>140</v>
      </c>
      <c r="AU193" s="231" t="s">
        <v>85</v>
      </c>
      <c r="AY193" s="17" t="s">
        <v>137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17" t="s">
        <v>83</v>
      </c>
      <c r="BK193" s="232">
        <f>ROUND(I193*H193,2)</f>
        <v>0</v>
      </c>
      <c r="BL193" s="17" t="s">
        <v>226</v>
      </c>
      <c r="BM193" s="231" t="s">
        <v>658</v>
      </c>
    </row>
    <row r="194" spans="1:65" s="2" customFormat="1" ht="21.75" customHeight="1">
      <c r="A194" s="38"/>
      <c r="B194" s="39"/>
      <c r="C194" s="219" t="s">
        <v>411</v>
      </c>
      <c r="D194" s="219" t="s">
        <v>140</v>
      </c>
      <c r="E194" s="220" t="s">
        <v>659</v>
      </c>
      <c r="F194" s="221" t="s">
        <v>660</v>
      </c>
      <c r="G194" s="222" t="s">
        <v>162</v>
      </c>
      <c r="H194" s="223">
        <v>2</v>
      </c>
      <c r="I194" s="224"/>
      <c r="J194" s="225">
        <f>ROUND(I194*H194,2)</f>
        <v>0</v>
      </c>
      <c r="K194" s="226"/>
      <c r="L194" s="44"/>
      <c r="M194" s="227" t="s">
        <v>1</v>
      </c>
      <c r="N194" s="228" t="s">
        <v>40</v>
      </c>
      <c r="O194" s="91"/>
      <c r="P194" s="229">
        <f>O194*H194</f>
        <v>0</v>
      </c>
      <c r="Q194" s="229">
        <v>0</v>
      </c>
      <c r="R194" s="229">
        <f>Q194*H194</f>
        <v>0</v>
      </c>
      <c r="S194" s="229">
        <v>0</v>
      </c>
      <c r="T194" s="230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31" t="s">
        <v>226</v>
      </c>
      <c r="AT194" s="231" t="s">
        <v>140</v>
      </c>
      <c r="AU194" s="231" t="s">
        <v>85</v>
      </c>
      <c r="AY194" s="17" t="s">
        <v>137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17" t="s">
        <v>83</v>
      </c>
      <c r="BK194" s="232">
        <f>ROUND(I194*H194,2)</f>
        <v>0</v>
      </c>
      <c r="BL194" s="17" t="s">
        <v>226</v>
      </c>
      <c r="BM194" s="231" t="s">
        <v>661</v>
      </c>
    </row>
    <row r="195" spans="1:65" s="2" customFormat="1" ht="33" customHeight="1">
      <c r="A195" s="38"/>
      <c r="B195" s="39"/>
      <c r="C195" s="219" t="s">
        <v>202</v>
      </c>
      <c r="D195" s="219" t="s">
        <v>140</v>
      </c>
      <c r="E195" s="220" t="s">
        <v>662</v>
      </c>
      <c r="F195" s="221" t="s">
        <v>663</v>
      </c>
      <c r="G195" s="222" t="s">
        <v>162</v>
      </c>
      <c r="H195" s="223">
        <v>2</v>
      </c>
      <c r="I195" s="224"/>
      <c r="J195" s="225">
        <f>ROUND(I195*H195,2)</f>
        <v>0</v>
      </c>
      <c r="K195" s="226"/>
      <c r="L195" s="44"/>
      <c r="M195" s="227" t="s">
        <v>1</v>
      </c>
      <c r="N195" s="228" t="s">
        <v>40</v>
      </c>
      <c r="O195" s="91"/>
      <c r="P195" s="229">
        <f>O195*H195</f>
        <v>0</v>
      </c>
      <c r="Q195" s="229">
        <v>0</v>
      </c>
      <c r="R195" s="229">
        <f>Q195*H195</f>
        <v>0</v>
      </c>
      <c r="S195" s="229">
        <v>0</v>
      </c>
      <c r="T195" s="230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1" t="s">
        <v>226</v>
      </c>
      <c r="AT195" s="231" t="s">
        <v>140</v>
      </c>
      <c r="AU195" s="231" t="s">
        <v>85</v>
      </c>
      <c r="AY195" s="17" t="s">
        <v>137</v>
      </c>
      <c r="BE195" s="232">
        <f>IF(N195="základní",J195,0)</f>
        <v>0</v>
      </c>
      <c r="BF195" s="232">
        <f>IF(N195="snížená",J195,0)</f>
        <v>0</v>
      </c>
      <c r="BG195" s="232">
        <f>IF(N195="zákl. přenesená",J195,0)</f>
        <v>0</v>
      </c>
      <c r="BH195" s="232">
        <f>IF(N195="sníž. přenesená",J195,0)</f>
        <v>0</v>
      </c>
      <c r="BI195" s="232">
        <f>IF(N195="nulová",J195,0)</f>
        <v>0</v>
      </c>
      <c r="BJ195" s="17" t="s">
        <v>83</v>
      </c>
      <c r="BK195" s="232">
        <f>ROUND(I195*H195,2)</f>
        <v>0</v>
      </c>
      <c r="BL195" s="17" t="s">
        <v>226</v>
      </c>
      <c r="BM195" s="231" t="s">
        <v>664</v>
      </c>
    </row>
    <row r="196" spans="1:47" s="2" customFormat="1" ht="12">
      <c r="A196" s="38"/>
      <c r="B196" s="39"/>
      <c r="C196" s="40"/>
      <c r="D196" s="235" t="s">
        <v>287</v>
      </c>
      <c r="E196" s="40"/>
      <c r="F196" s="266" t="s">
        <v>665</v>
      </c>
      <c r="G196" s="40"/>
      <c r="H196" s="40"/>
      <c r="I196" s="267"/>
      <c r="J196" s="40"/>
      <c r="K196" s="40"/>
      <c r="L196" s="44"/>
      <c r="M196" s="268"/>
      <c r="N196" s="269"/>
      <c r="O196" s="91"/>
      <c r="P196" s="91"/>
      <c r="Q196" s="91"/>
      <c r="R196" s="91"/>
      <c r="S196" s="91"/>
      <c r="T196" s="92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287</v>
      </c>
      <c r="AU196" s="17" t="s">
        <v>85</v>
      </c>
    </row>
    <row r="197" spans="1:65" s="2" customFormat="1" ht="33" customHeight="1">
      <c r="A197" s="38"/>
      <c r="B197" s="39"/>
      <c r="C197" s="219" t="s">
        <v>418</v>
      </c>
      <c r="D197" s="219" t="s">
        <v>140</v>
      </c>
      <c r="E197" s="220" t="s">
        <v>666</v>
      </c>
      <c r="F197" s="221" t="s">
        <v>667</v>
      </c>
      <c r="G197" s="222" t="s">
        <v>162</v>
      </c>
      <c r="H197" s="223">
        <v>2</v>
      </c>
      <c r="I197" s="224"/>
      <c r="J197" s="225">
        <f>ROUND(I197*H197,2)</f>
        <v>0</v>
      </c>
      <c r="K197" s="226"/>
      <c r="L197" s="44"/>
      <c r="M197" s="227" t="s">
        <v>1</v>
      </c>
      <c r="N197" s="228" t="s">
        <v>40</v>
      </c>
      <c r="O197" s="91"/>
      <c r="P197" s="229">
        <f>O197*H197</f>
        <v>0</v>
      </c>
      <c r="Q197" s="229">
        <v>0</v>
      </c>
      <c r="R197" s="229">
        <f>Q197*H197</f>
        <v>0</v>
      </c>
      <c r="S197" s="229">
        <v>0</v>
      </c>
      <c r="T197" s="230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1" t="s">
        <v>226</v>
      </c>
      <c r="AT197" s="231" t="s">
        <v>140</v>
      </c>
      <c r="AU197" s="231" t="s">
        <v>85</v>
      </c>
      <c r="AY197" s="17" t="s">
        <v>137</v>
      </c>
      <c r="BE197" s="232">
        <f>IF(N197="základní",J197,0)</f>
        <v>0</v>
      </c>
      <c r="BF197" s="232">
        <f>IF(N197="snížená",J197,0)</f>
        <v>0</v>
      </c>
      <c r="BG197" s="232">
        <f>IF(N197="zákl. přenesená",J197,0)</f>
        <v>0</v>
      </c>
      <c r="BH197" s="232">
        <f>IF(N197="sníž. přenesená",J197,0)</f>
        <v>0</v>
      </c>
      <c r="BI197" s="232">
        <f>IF(N197="nulová",J197,0)</f>
        <v>0</v>
      </c>
      <c r="BJ197" s="17" t="s">
        <v>83</v>
      </c>
      <c r="BK197" s="232">
        <f>ROUND(I197*H197,2)</f>
        <v>0</v>
      </c>
      <c r="BL197" s="17" t="s">
        <v>226</v>
      </c>
      <c r="BM197" s="231" t="s">
        <v>668</v>
      </c>
    </row>
    <row r="198" spans="1:47" s="2" customFormat="1" ht="12">
      <c r="A198" s="38"/>
      <c r="B198" s="39"/>
      <c r="C198" s="40"/>
      <c r="D198" s="235" t="s">
        <v>287</v>
      </c>
      <c r="E198" s="40"/>
      <c r="F198" s="266" t="s">
        <v>665</v>
      </c>
      <c r="G198" s="40"/>
      <c r="H198" s="40"/>
      <c r="I198" s="267"/>
      <c r="J198" s="40"/>
      <c r="K198" s="40"/>
      <c r="L198" s="44"/>
      <c r="M198" s="268"/>
      <c r="N198" s="269"/>
      <c r="O198" s="91"/>
      <c r="P198" s="91"/>
      <c r="Q198" s="91"/>
      <c r="R198" s="91"/>
      <c r="S198" s="91"/>
      <c r="T198" s="92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287</v>
      </c>
      <c r="AU198" s="17" t="s">
        <v>85</v>
      </c>
    </row>
    <row r="199" spans="1:65" s="2" customFormat="1" ht="33" customHeight="1">
      <c r="A199" s="38"/>
      <c r="B199" s="39"/>
      <c r="C199" s="219" t="s">
        <v>426</v>
      </c>
      <c r="D199" s="219" t="s">
        <v>140</v>
      </c>
      <c r="E199" s="220" t="s">
        <v>669</v>
      </c>
      <c r="F199" s="221" t="s">
        <v>670</v>
      </c>
      <c r="G199" s="222" t="s">
        <v>162</v>
      </c>
      <c r="H199" s="223">
        <v>2</v>
      </c>
      <c r="I199" s="224"/>
      <c r="J199" s="225">
        <f>ROUND(I199*H199,2)</f>
        <v>0</v>
      </c>
      <c r="K199" s="226"/>
      <c r="L199" s="44"/>
      <c r="M199" s="227" t="s">
        <v>1</v>
      </c>
      <c r="N199" s="228" t="s">
        <v>40</v>
      </c>
      <c r="O199" s="91"/>
      <c r="P199" s="229">
        <f>O199*H199</f>
        <v>0</v>
      </c>
      <c r="Q199" s="229">
        <v>0</v>
      </c>
      <c r="R199" s="229">
        <f>Q199*H199</f>
        <v>0</v>
      </c>
      <c r="S199" s="229">
        <v>0</v>
      </c>
      <c r="T199" s="230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31" t="s">
        <v>226</v>
      </c>
      <c r="AT199" s="231" t="s">
        <v>140</v>
      </c>
      <c r="AU199" s="231" t="s">
        <v>85</v>
      </c>
      <c r="AY199" s="17" t="s">
        <v>137</v>
      </c>
      <c r="BE199" s="232">
        <f>IF(N199="základní",J199,0)</f>
        <v>0</v>
      </c>
      <c r="BF199" s="232">
        <f>IF(N199="snížená",J199,0)</f>
        <v>0</v>
      </c>
      <c r="BG199" s="232">
        <f>IF(N199="zákl. přenesená",J199,0)</f>
        <v>0</v>
      </c>
      <c r="BH199" s="232">
        <f>IF(N199="sníž. přenesená",J199,0)</f>
        <v>0</v>
      </c>
      <c r="BI199" s="232">
        <f>IF(N199="nulová",J199,0)</f>
        <v>0</v>
      </c>
      <c r="BJ199" s="17" t="s">
        <v>83</v>
      </c>
      <c r="BK199" s="232">
        <f>ROUND(I199*H199,2)</f>
        <v>0</v>
      </c>
      <c r="BL199" s="17" t="s">
        <v>226</v>
      </c>
      <c r="BM199" s="231" t="s">
        <v>671</v>
      </c>
    </row>
    <row r="200" spans="1:65" s="2" customFormat="1" ht="44.25" customHeight="1">
      <c r="A200" s="38"/>
      <c r="B200" s="39"/>
      <c r="C200" s="219" t="s">
        <v>431</v>
      </c>
      <c r="D200" s="219" t="s">
        <v>140</v>
      </c>
      <c r="E200" s="220" t="s">
        <v>672</v>
      </c>
      <c r="F200" s="221" t="s">
        <v>673</v>
      </c>
      <c r="G200" s="222" t="s">
        <v>162</v>
      </c>
      <c r="H200" s="223">
        <v>2</v>
      </c>
      <c r="I200" s="224"/>
      <c r="J200" s="225">
        <f>ROUND(I200*H200,2)</f>
        <v>0</v>
      </c>
      <c r="K200" s="226"/>
      <c r="L200" s="44"/>
      <c r="M200" s="227" t="s">
        <v>1</v>
      </c>
      <c r="N200" s="228" t="s">
        <v>40</v>
      </c>
      <c r="O200" s="91"/>
      <c r="P200" s="229">
        <f>O200*H200</f>
        <v>0</v>
      </c>
      <c r="Q200" s="229">
        <v>0</v>
      </c>
      <c r="R200" s="229">
        <f>Q200*H200</f>
        <v>0</v>
      </c>
      <c r="S200" s="229">
        <v>0</v>
      </c>
      <c r="T200" s="230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1" t="s">
        <v>226</v>
      </c>
      <c r="AT200" s="231" t="s">
        <v>140</v>
      </c>
      <c r="AU200" s="231" t="s">
        <v>85</v>
      </c>
      <c r="AY200" s="17" t="s">
        <v>137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17" t="s">
        <v>83</v>
      </c>
      <c r="BK200" s="232">
        <f>ROUND(I200*H200,2)</f>
        <v>0</v>
      </c>
      <c r="BL200" s="17" t="s">
        <v>226</v>
      </c>
      <c r="BM200" s="231" t="s">
        <v>674</v>
      </c>
    </row>
    <row r="201" spans="1:65" s="2" customFormat="1" ht="33" customHeight="1">
      <c r="A201" s="38"/>
      <c r="B201" s="39"/>
      <c r="C201" s="219" t="s">
        <v>435</v>
      </c>
      <c r="D201" s="219" t="s">
        <v>140</v>
      </c>
      <c r="E201" s="220" t="s">
        <v>675</v>
      </c>
      <c r="F201" s="221" t="s">
        <v>676</v>
      </c>
      <c r="G201" s="222" t="s">
        <v>162</v>
      </c>
      <c r="H201" s="223">
        <v>2</v>
      </c>
      <c r="I201" s="224"/>
      <c r="J201" s="225">
        <f>ROUND(I201*H201,2)</f>
        <v>0</v>
      </c>
      <c r="K201" s="226"/>
      <c r="L201" s="44"/>
      <c r="M201" s="227" t="s">
        <v>1</v>
      </c>
      <c r="N201" s="228" t="s">
        <v>40</v>
      </c>
      <c r="O201" s="91"/>
      <c r="P201" s="229">
        <f>O201*H201</f>
        <v>0</v>
      </c>
      <c r="Q201" s="229">
        <v>0</v>
      </c>
      <c r="R201" s="229">
        <f>Q201*H201</f>
        <v>0</v>
      </c>
      <c r="S201" s="229">
        <v>0</v>
      </c>
      <c r="T201" s="230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31" t="s">
        <v>226</v>
      </c>
      <c r="AT201" s="231" t="s">
        <v>140</v>
      </c>
      <c r="AU201" s="231" t="s">
        <v>85</v>
      </c>
      <c r="AY201" s="17" t="s">
        <v>137</v>
      </c>
      <c r="BE201" s="232">
        <f>IF(N201="základní",J201,0)</f>
        <v>0</v>
      </c>
      <c r="BF201" s="232">
        <f>IF(N201="snížená",J201,0)</f>
        <v>0</v>
      </c>
      <c r="BG201" s="232">
        <f>IF(N201="zákl. přenesená",J201,0)</f>
        <v>0</v>
      </c>
      <c r="BH201" s="232">
        <f>IF(N201="sníž. přenesená",J201,0)</f>
        <v>0</v>
      </c>
      <c r="BI201" s="232">
        <f>IF(N201="nulová",J201,0)</f>
        <v>0</v>
      </c>
      <c r="BJ201" s="17" t="s">
        <v>83</v>
      </c>
      <c r="BK201" s="232">
        <f>ROUND(I201*H201,2)</f>
        <v>0</v>
      </c>
      <c r="BL201" s="17" t="s">
        <v>226</v>
      </c>
      <c r="BM201" s="231" t="s">
        <v>677</v>
      </c>
    </row>
    <row r="202" spans="1:65" s="2" customFormat="1" ht="44.25" customHeight="1">
      <c r="A202" s="38"/>
      <c r="B202" s="39"/>
      <c r="C202" s="219" t="s">
        <v>439</v>
      </c>
      <c r="D202" s="219" t="s">
        <v>140</v>
      </c>
      <c r="E202" s="220" t="s">
        <v>678</v>
      </c>
      <c r="F202" s="221" t="s">
        <v>679</v>
      </c>
      <c r="G202" s="222" t="s">
        <v>162</v>
      </c>
      <c r="H202" s="223">
        <v>2</v>
      </c>
      <c r="I202" s="224"/>
      <c r="J202" s="225">
        <f>ROUND(I202*H202,2)</f>
        <v>0</v>
      </c>
      <c r="K202" s="226"/>
      <c r="L202" s="44"/>
      <c r="M202" s="227" t="s">
        <v>1</v>
      </c>
      <c r="N202" s="228" t="s">
        <v>40</v>
      </c>
      <c r="O202" s="91"/>
      <c r="P202" s="229">
        <f>O202*H202</f>
        <v>0</v>
      </c>
      <c r="Q202" s="229">
        <v>0</v>
      </c>
      <c r="R202" s="229">
        <f>Q202*H202</f>
        <v>0</v>
      </c>
      <c r="S202" s="229">
        <v>0</v>
      </c>
      <c r="T202" s="230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31" t="s">
        <v>226</v>
      </c>
      <c r="AT202" s="231" t="s">
        <v>140</v>
      </c>
      <c r="AU202" s="231" t="s">
        <v>85</v>
      </c>
      <c r="AY202" s="17" t="s">
        <v>137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17" t="s">
        <v>83</v>
      </c>
      <c r="BK202" s="232">
        <f>ROUND(I202*H202,2)</f>
        <v>0</v>
      </c>
      <c r="BL202" s="17" t="s">
        <v>226</v>
      </c>
      <c r="BM202" s="231" t="s">
        <v>680</v>
      </c>
    </row>
    <row r="203" spans="1:65" s="2" customFormat="1" ht="33" customHeight="1">
      <c r="A203" s="38"/>
      <c r="B203" s="39"/>
      <c r="C203" s="219" t="s">
        <v>445</v>
      </c>
      <c r="D203" s="219" t="s">
        <v>140</v>
      </c>
      <c r="E203" s="220" t="s">
        <v>681</v>
      </c>
      <c r="F203" s="221" t="s">
        <v>682</v>
      </c>
      <c r="G203" s="222" t="s">
        <v>162</v>
      </c>
      <c r="H203" s="223">
        <v>2</v>
      </c>
      <c r="I203" s="224"/>
      <c r="J203" s="225">
        <f>ROUND(I203*H203,2)</f>
        <v>0</v>
      </c>
      <c r="K203" s="226"/>
      <c r="L203" s="44"/>
      <c r="M203" s="227" t="s">
        <v>1</v>
      </c>
      <c r="N203" s="228" t="s">
        <v>40</v>
      </c>
      <c r="O203" s="91"/>
      <c r="P203" s="229">
        <f>O203*H203</f>
        <v>0</v>
      </c>
      <c r="Q203" s="229">
        <v>0</v>
      </c>
      <c r="R203" s="229">
        <f>Q203*H203</f>
        <v>0</v>
      </c>
      <c r="S203" s="229">
        <v>0</v>
      </c>
      <c r="T203" s="230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1" t="s">
        <v>226</v>
      </c>
      <c r="AT203" s="231" t="s">
        <v>140</v>
      </c>
      <c r="AU203" s="231" t="s">
        <v>85</v>
      </c>
      <c r="AY203" s="17" t="s">
        <v>137</v>
      </c>
      <c r="BE203" s="232">
        <f>IF(N203="základní",J203,0)</f>
        <v>0</v>
      </c>
      <c r="BF203" s="232">
        <f>IF(N203="snížená",J203,0)</f>
        <v>0</v>
      </c>
      <c r="BG203" s="232">
        <f>IF(N203="zákl. přenesená",J203,0)</f>
        <v>0</v>
      </c>
      <c r="BH203" s="232">
        <f>IF(N203="sníž. přenesená",J203,0)</f>
        <v>0</v>
      </c>
      <c r="BI203" s="232">
        <f>IF(N203="nulová",J203,0)</f>
        <v>0</v>
      </c>
      <c r="BJ203" s="17" t="s">
        <v>83</v>
      </c>
      <c r="BK203" s="232">
        <f>ROUND(I203*H203,2)</f>
        <v>0</v>
      </c>
      <c r="BL203" s="17" t="s">
        <v>226</v>
      </c>
      <c r="BM203" s="231" t="s">
        <v>683</v>
      </c>
    </row>
    <row r="204" spans="1:65" s="2" customFormat="1" ht="33" customHeight="1">
      <c r="A204" s="38"/>
      <c r="B204" s="39"/>
      <c r="C204" s="219" t="s">
        <v>450</v>
      </c>
      <c r="D204" s="219" t="s">
        <v>140</v>
      </c>
      <c r="E204" s="220" t="s">
        <v>684</v>
      </c>
      <c r="F204" s="221" t="s">
        <v>685</v>
      </c>
      <c r="G204" s="222" t="s">
        <v>162</v>
      </c>
      <c r="H204" s="223">
        <v>2</v>
      </c>
      <c r="I204" s="224"/>
      <c r="J204" s="225">
        <f>ROUND(I204*H204,2)</f>
        <v>0</v>
      </c>
      <c r="K204" s="226"/>
      <c r="L204" s="44"/>
      <c r="M204" s="227" t="s">
        <v>1</v>
      </c>
      <c r="N204" s="228" t="s">
        <v>40</v>
      </c>
      <c r="O204" s="91"/>
      <c r="P204" s="229">
        <f>O204*H204</f>
        <v>0</v>
      </c>
      <c r="Q204" s="229">
        <v>0</v>
      </c>
      <c r="R204" s="229">
        <f>Q204*H204</f>
        <v>0</v>
      </c>
      <c r="S204" s="229">
        <v>0</v>
      </c>
      <c r="T204" s="230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31" t="s">
        <v>226</v>
      </c>
      <c r="AT204" s="231" t="s">
        <v>140</v>
      </c>
      <c r="AU204" s="231" t="s">
        <v>85</v>
      </c>
      <c r="AY204" s="17" t="s">
        <v>137</v>
      </c>
      <c r="BE204" s="232">
        <f>IF(N204="základní",J204,0)</f>
        <v>0</v>
      </c>
      <c r="BF204" s="232">
        <f>IF(N204="snížená",J204,0)</f>
        <v>0</v>
      </c>
      <c r="BG204" s="232">
        <f>IF(N204="zákl. přenesená",J204,0)</f>
        <v>0</v>
      </c>
      <c r="BH204" s="232">
        <f>IF(N204="sníž. přenesená",J204,0)</f>
        <v>0</v>
      </c>
      <c r="BI204" s="232">
        <f>IF(N204="nulová",J204,0)</f>
        <v>0</v>
      </c>
      <c r="BJ204" s="17" t="s">
        <v>83</v>
      </c>
      <c r="BK204" s="232">
        <f>ROUND(I204*H204,2)</f>
        <v>0</v>
      </c>
      <c r="BL204" s="17" t="s">
        <v>226</v>
      </c>
      <c r="BM204" s="231" t="s">
        <v>686</v>
      </c>
    </row>
    <row r="205" spans="1:65" s="2" customFormat="1" ht="21.75" customHeight="1">
      <c r="A205" s="38"/>
      <c r="B205" s="39"/>
      <c r="C205" s="219" t="s">
        <v>457</v>
      </c>
      <c r="D205" s="219" t="s">
        <v>140</v>
      </c>
      <c r="E205" s="220" t="s">
        <v>687</v>
      </c>
      <c r="F205" s="221" t="s">
        <v>688</v>
      </c>
      <c r="G205" s="222" t="s">
        <v>162</v>
      </c>
      <c r="H205" s="223">
        <v>2</v>
      </c>
      <c r="I205" s="224"/>
      <c r="J205" s="225">
        <f>ROUND(I205*H205,2)</f>
        <v>0</v>
      </c>
      <c r="K205" s="226"/>
      <c r="L205" s="44"/>
      <c r="M205" s="227" t="s">
        <v>1</v>
      </c>
      <c r="N205" s="228" t="s">
        <v>40</v>
      </c>
      <c r="O205" s="91"/>
      <c r="P205" s="229">
        <f>O205*H205</f>
        <v>0</v>
      </c>
      <c r="Q205" s="229">
        <v>0</v>
      </c>
      <c r="R205" s="229">
        <f>Q205*H205</f>
        <v>0</v>
      </c>
      <c r="S205" s="229">
        <v>0</v>
      </c>
      <c r="T205" s="230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31" t="s">
        <v>226</v>
      </c>
      <c r="AT205" s="231" t="s">
        <v>140</v>
      </c>
      <c r="AU205" s="231" t="s">
        <v>85</v>
      </c>
      <c r="AY205" s="17" t="s">
        <v>137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17" t="s">
        <v>83</v>
      </c>
      <c r="BK205" s="232">
        <f>ROUND(I205*H205,2)</f>
        <v>0</v>
      </c>
      <c r="BL205" s="17" t="s">
        <v>226</v>
      </c>
      <c r="BM205" s="231" t="s">
        <v>689</v>
      </c>
    </row>
    <row r="206" spans="1:65" s="2" customFormat="1" ht="33" customHeight="1">
      <c r="A206" s="38"/>
      <c r="B206" s="39"/>
      <c r="C206" s="219" t="s">
        <v>464</v>
      </c>
      <c r="D206" s="219" t="s">
        <v>140</v>
      </c>
      <c r="E206" s="220" t="s">
        <v>690</v>
      </c>
      <c r="F206" s="221" t="s">
        <v>691</v>
      </c>
      <c r="G206" s="222" t="s">
        <v>162</v>
      </c>
      <c r="H206" s="223">
        <v>2</v>
      </c>
      <c r="I206" s="224"/>
      <c r="J206" s="225">
        <f>ROUND(I206*H206,2)</f>
        <v>0</v>
      </c>
      <c r="K206" s="226"/>
      <c r="L206" s="44"/>
      <c r="M206" s="227" t="s">
        <v>1</v>
      </c>
      <c r="N206" s="228" t="s">
        <v>40</v>
      </c>
      <c r="O206" s="91"/>
      <c r="P206" s="229">
        <f>O206*H206</f>
        <v>0</v>
      </c>
      <c r="Q206" s="229">
        <v>0</v>
      </c>
      <c r="R206" s="229">
        <f>Q206*H206</f>
        <v>0</v>
      </c>
      <c r="S206" s="229">
        <v>0</v>
      </c>
      <c r="T206" s="230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31" t="s">
        <v>226</v>
      </c>
      <c r="AT206" s="231" t="s">
        <v>140</v>
      </c>
      <c r="AU206" s="231" t="s">
        <v>85</v>
      </c>
      <c r="AY206" s="17" t="s">
        <v>137</v>
      </c>
      <c r="BE206" s="232">
        <f>IF(N206="základní",J206,0)</f>
        <v>0</v>
      </c>
      <c r="BF206" s="232">
        <f>IF(N206="snížená",J206,0)</f>
        <v>0</v>
      </c>
      <c r="BG206" s="232">
        <f>IF(N206="zákl. přenesená",J206,0)</f>
        <v>0</v>
      </c>
      <c r="BH206" s="232">
        <f>IF(N206="sníž. přenesená",J206,0)</f>
        <v>0</v>
      </c>
      <c r="BI206" s="232">
        <f>IF(N206="nulová",J206,0)</f>
        <v>0</v>
      </c>
      <c r="BJ206" s="17" t="s">
        <v>83</v>
      </c>
      <c r="BK206" s="232">
        <f>ROUND(I206*H206,2)</f>
        <v>0</v>
      </c>
      <c r="BL206" s="17" t="s">
        <v>226</v>
      </c>
      <c r="BM206" s="231" t="s">
        <v>692</v>
      </c>
    </row>
    <row r="207" spans="1:65" s="2" customFormat="1" ht="33" customHeight="1">
      <c r="A207" s="38"/>
      <c r="B207" s="39"/>
      <c r="C207" s="219" t="s">
        <v>470</v>
      </c>
      <c r="D207" s="219" t="s">
        <v>140</v>
      </c>
      <c r="E207" s="220" t="s">
        <v>693</v>
      </c>
      <c r="F207" s="221" t="s">
        <v>694</v>
      </c>
      <c r="G207" s="222" t="s">
        <v>162</v>
      </c>
      <c r="H207" s="223">
        <v>4</v>
      </c>
      <c r="I207" s="224"/>
      <c r="J207" s="225">
        <f>ROUND(I207*H207,2)</f>
        <v>0</v>
      </c>
      <c r="K207" s="226"/>
      <c r="L207" s="44"/>
      <c r="M207" s="227" t="s">
        <v>1</v>
      </c>
      <c r="N207" s="228" t="s">
        <v>40</v>
      </c>
      <c r="O207" s="91"/>
      <c r="P207" s="229">
        <f>O207*H207</f>
        <v>0</v>
      </c>
      <c r="Q207" s="229">
        <v>0</v>
      </c>
      <c r="R207" s="229">
        <f>Q207*H207</f>
        <v>0</v>
      </c>
      <c r="S207" s="229">
        <v>0</v>
      </c>
      <c r="T207" s="230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31" t="s">
        <v>226</v>
      </c>
      <c r="AT207" s="231" t="s">
        <v>140</v>
      </c>
      <c r="AU207" s="231" t="s">
        <v>85</v>
      </c>
      <c r="AY207" s="17" t="s">
        <v>137</v>
      </c>
      <c r="BE207" s="232">
        <f>IF(N207="základní",J207,0)</f>
        <v>0</v>
      </c>
      <c r="BF207" s="232">
        <f>IF(N207="snížená",J207,0)</f>
        <v>0</v>
      </c>
      <c r="BG207" s="232">
        <f>IF(N207="zákl. přenesená",J207,0)</f>
        <v>0</v>
      </c>
      <c r="BH207" s="232">
        <f>IF(N207="sníž. přenesená",J207,0)</f>
        <v>0</v>
      </c>
      <c r="BI207" s="232">
        <f>IF(N207="nulová",J207,0)</f>
        <v>0</v>
      </c>
      <c r="BJ207" s="17" t="s">
        <v>83</v>
      </c>
      <c r="BK207" s="232">
        <f>ROUND(I207*H207,2)</f>
        <v>0</v>
      </c>
      <c r="BL207" s="17" t="s">
        <v>226</v>
      </c>
      <c r="BM207" s="231" t="s">
        <v>695</v>
      </c>
    </row>
    <row r="208" spans="1:65" s="2" customFormat="1" ht="33" customHeight="1">
      <c r="A208" s="38"/>
      <c r="B208" s="39"/>
      <c r="C208" s="219" t="s">
        <v>467</v>
      </c>
      <c r="D208" s="219" t="s">
        <v>140</v>
      </c>
      <c r="E208" s="220" t="s">
        <v>696</v>
      </c>
      <c r="F208" s="221" t="s">
        <v>697</v>
      </c>
      <c r="G208" s="222" t="s">
        <v>162</v>
      </c>
      <c r="H208" s="223">
        <v>2</v>
      </c>
      <c r="I208" s="224"/>
      <c r="J208" s="225">
        <f>ROUND(I208*H208,2)</f>
        <v>0</v>
      </c>
      <c r="K208" s="226"/>
      <c r="L208" s="44"/>
      <c r="M208" s="227" t="s">
        <v>1</v>
      </c>
      <c r="N208" s="228" t="s">
        <v>40</v>
      </c>
      <c r="O208" s="91"/>
      <c r="P208" s="229">
        <f>O208*H208</f>
        <v>0</v>
      </c>
      <c r="Q208" s="229">
        <v>0</v>
      </c>
      <c r="R208" s="229">
        <f>Q208*H208</f>
        <v>0</v>
      </c>
      <c r="S208" s="229">
        <v>0</v>
      </c>
      <c r="T208" s="230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31" t="s">
        <v>226</v>
      </c>
      <c r="AT208" s="231" t="s">
        <v>140</v>
      </c>
      <c r="AU208" s="231" t="s">
        <v>85</v>
      </c>
      <c r="AY208" s="17" t="s">
        <v>137</v>
      </c>
      <c r="BE208" s="232">
        <f>IF(N208="základní",J208,0)</f>
        <v>0</v>
      </c>
      <c r="BF208" s="232">
        <f>IF(N208="snížená",J208,0)</f>
        <v>0</v>
      </c>
      <c r="BG208" s="232">
        <f>IF(N208="zákl. přenesená",J208,0)</f>
        <v>0</v>
      </c>
      <c r="BH208" s="232">
        <f>IF(N208="sníž. přenesená",J208,0)</f>
        <v>0</v>
      </c>
      <c r="BI208" s="232">
        <f>IF(N208="nulová",J208,0)</f>
        <v>0</v>
      </c>
      <c r="BJ208" s="17" t="s">
        <v>83</v>
      </c>
      <c r="BK208" s="232">
        <f>ROUND(I208*H208,2)</f>
        <v>0</v>
      </c>
      <c r="BL208" s="17" t="s">
        <v>226</v>
      </c>
      <c r="BM208" s="231" t="s">
        <v>698</v>
      </c>
    </row>
    <row r="209" spans="1:65" s="2" customFormat="1" ht="21.75" customHeight="1">
      <c r="A209" s="38"/>
      <c r="B209" s="39"/>
      <c r="C209" s="219" t="s">
        <v>477</v>
      </c>
      <c r="D209" s="219" t="s">
        <v>140</v>
      </c>
      <c r="E209" s="220" t="s">
        <v>699</v>
      </c>
      <c r="F209" s="221" t="s">
        <v>700</v>
      </c>
      <c r="G209" s="222" t="s">
        <v>162</v>
      </c>
      <c r="H209" s="223">
        <v>2</v>
      </c>
      <c r="I209" s="224"/>
      <c r="J209" s="225">
        <f>ROUND(I209*H209,2)</f>
        <v>0</v>
      </c>
      <c r="K209" s="226"/>
      <c r="L209" s="44"/>
      <c r="M209" s="227" t="s">
        <v>1</v>
      </c>
      <c r="N209" s="228" t="s">
        <v>40</v>
      </c>
      <c r="O209" s="91"/>
      <c r="P209" s="229">
        <f>O209*H209</f>
        <v>0</v>
      </c>
      <c r="Q209" s="229">
        <v>0</v>
      </c>
      <c r="R209" s="229">
        <f>Q209*H209</f>
        <v>0</v>
      </c>
      <c r="S209" s="229">
        <v>0</v>
      </c>
      <c r="T209" s="230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31" t="s">
        <v>226</v>
      </c>
      <c r="AT209" s="231" t="s">
        <v>140</v>
      </c>
      <c r="AU209" s="231" t="s">
        <v>85</v>
      </c>
      <c r="AY209" s="17" t="s">
        <v>137</v>
      </c>
      <c r="BE209" s="232">
        <f>IF(N209="základní",J209,0)</f>
        <v>0</v>
      </c>
      <c r="BF209" s="232">
        <f>IF(N209="snížená",J209,0)</f>
        <v>0</v>
      </c>
      <c r="BG209" s="232">
        <f>IF(N209="zákl. přenesená",J209,0)</f>
        <v>0</v>
      </c>
      <c r="BH209" s="232">
        <f>IF(N209="sníž. přenesená",J209,0)</f>
        <v>0</v>
      </c>
      <c r="BI209" s="232">
        <f>IF(N209="nulová",J209,0)</f>
        <v>0</v>
      </c>
      <c r="BJ209" s="17" t="s">
        <v>83</v>
      </c>
      <c r="BK209" s="232">
        <f>ROUND(I209*H209,2)</f>
        <v>0</v>
      </c>
      <c r="BL209" s="17" t="s">
        <v>226</v>
      </c>
      <c r="BM209" s="231" t="s">
        <v>701</v>
      </c>
    </row>
    <row r="210" spans="1:65" s="2" customFormat="1" ht="21.75" customHeight="1">
      <c r="A210" s="38"/>
      <c r="B210" s="39"/>
      <c r="C210" s="219" t="s">
        <v>481</v>
      </c>
      <c r="D210" s="219" t="s">
        <v>140</v>
      </c>
      <c r="E210" s="220" t="s">
        <v>702</v>
      </c>
      <c r="F210" s="221" t="s">
        <v>703</v>
      </c>
      <c r="G210" s="222" t="s">
        <v>162</v>
      </c>
      <c r="H210" s="223">
        <v>2</v>
      </c>
      <c r="I210" s="224"/>
      <c r="J210" s="225">
        <f>ROUND(I210*H210,2)</f>
        <v>0</v>
      </c>
      <c r="K210" s="226"/>
      <c r="L210" s="44"/>
      <c r="M210" s="227" t="s">
        <v>1</v>
      </c>
      <c r="N210" s="228" t="s">
        <v>40</v>
      </c>
      <c r="O210" s="91"/>
      <c r="P210" s="229">
        <f>O210*H210</f>
        <v>0</v>
      </c>
      <c r="Q210" s="229">
        <v>0</v>
      </c>
      <c r="R210" s="229">
        <f>Q210*H210</f>
        <v>0</v>
      </c>
      <c r="S210" s="229">
        <v>0</v>
      </c>
      <c r="T210" s="230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31" t="s">
        <v>226</v>
      </c>
      <c r="AT210" s="231" t="s">
        <v>140</v>
      </c>
      <c r="AU210" s="231" t="s">
        <v>85</v>
      </c>
      <c r="AY210" s="17" t="s">
        <v>137</v>
      </c>
      <c r="BE210" s="232">
        <f>IF(N210="základní",J210,0)</f>
        <v>0</v>
      </c>
      <c r="BF210" s="232">
        <f>IF(N210="snížená",J210,0)</f>
        <v>0</v>
      </c>
      <c r="BG210" s="232">
        <f>IF(N210="zákl. přenesená",J210,0)</f>
        <v>0</v>
      </c>
      <c r="BH210" s="232">
        <f>IF(N210="sníž. přenesená",J210,0)</f>
        <v>0</v>
      </c>
      <c r="BI210" s="232">
        <f>IF(N210="nulová",J210,0)</f>
        <v>0</v>
      </c>
      <c r="BJ210" s="17" t="s">
        <v>83</v>
      </c>
      <c r="BK210" s="232">
        <f>ROUND(I210*H210,2)</f>
        <v>0</v>
      </c>
      <c r="BL210" s="17" t="s">
        <v>226</v>
      </c>
      <c r="BM210" s="231" t="s">
        <v>704</v>
      </c>
    </row>
    <row r="211" spans="1:65" s="2" customFormat="1" ht="21.75" customHeight="1">
      <c r="A211" s="38"/>
      <c r="B211" s="39"/>
      <c r="C211" s="219" t="s">
        <v>486</v>
      </c>
      <c r="D211" s="219" t="s">
        <v>140</v>
      </c>
      <c r="E211" s="220" t="s">
        <v>705</v>
      </c>
      <c r="F211" s="221" t="s">
        <v>706</v>
      </c>
      <c r="G211" s="222" t="s">
        <v>300</v>
      </c>
      <c r="H211" s="223">
        <v>2</v>
      </c>
      <c r="I211" s="224"/>
      <c r="J211" s="225">
        <f>ROUND(I211*H211,2)</f>
        <v>0</v>
      </c>
      <c r="K211" s="226"/>
      <c r="L211" s="44"/>
      <c r="M211" s="227" t="s">
        <v>1</v>
      </c>
      <c r="N211" s="228" t="s">
        <v>40</v>
      </c>
      <c r="O211" s="91"/>
      <c r="P211" s="229">
        <f>O211*H211</f>
        <v>0</v>
      </c>
      <c r="Q211" s="229">
        <v>0.0031</v>
      </c>
      <c r="R211" s="229">
        <f>Q211*H211</f>
        <v>0.0062</v>
      </c>
      <c r="S211" s="229">
        <v>0</v>
      </c>
      <c r="T211" s="230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31" t="s">
        <v>226</v>
      </c>
      <c r="AT211" s="231" t="s">
        <v>140</v>
      </c>
      <c r="AU211" s="231" t="s">
        <v>85</v>
      </c>
      <c r="AY211" s="17" t="s">
        <v>137</v>
      </c>
      <c r="BE211" s="232">
        <f>IF(N211="základní",J211,0)</f>
        <v>0</v>
      </c>
      <c r="BF211" s="232">
        <f>IF(N211="snížená",J211,0)</f>
        <v>0</v>
      </c>
      <c r="BG211" s="232">
        <f>IF(N211="zákl. přenesená",J211,0)</f>
        <v>0</v>
      </c>
      <c r="BH211" s="232">
        <f>IF(N211="sníž. přenesená",J211,0)</f>
        <v>0</v>
      </c>
      <c r="BI211" s="232">
        <f>IF(N211="nulová",J211,0)</f>
        <v>0</v>
      </c>
      <c r="BJ211" s="17" t="s">
        <v>83</v>
      </c>
      <c r="BK211" s="232">
        <f>ROUND(I211*H211,2)</f>
        <v>0</v>
      </c>
      <c r="BL211" s="17" t="s">
        <v>226</v>
      </c>
      <c r="BM211" s="231" t="s">
        <v>707</v>
      </c>
    </row>
    <row r="212" spans="1:47" s="2" customFormat="1" ht="12">
      <c r="A212" s="38"/>
      <c r="B212" s="39"/>
      <c r="C212" s="40"/>
      <c r="D212" s="235" t="s">
        <v>287</v>
      </c>
      <c r="E212" s="40"/>
      <c r="F212" s="266" t="s">
        <v>708</v>
      </c>
      <c r="G212" s="40"/>
      <c r="H212" s="40"/>
      <c r="I212" s="267"/>
      <c r="J212" s="40"/>
      <c r="K212" s="40"/>
      <c r="L212" s="44"/>
      <c r="M212" s="268"/>
      <c r="N212" s="269"/>
      <c r="O212" s="91"/>
      <c r="P212" s="91"/>
      <c r="Q212" s="91"/>
      <c r="R212" s="91"/>
      <c r="S212" s="91"/>
      <c r="T212" s="92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287</v>
      </c>
      <c r="AU212" s="17" t="s">
        <v>85</v>
      </c>
    </row>
    <row r="213" spans="1:65" s="2" customFormat="1" ht="16.5" customHeight="1">
      <c r="A213" s="38"/>
      <c r="B213" s="39"/>
      <c r="C213" s="219" t="s">
        <v>709</v>
      </c>
      <c r="D213" s="219" t="s">
        <v>140</v>
      </c>
      <c r="E213" s="220" t="s">
        <v>710</v>
      </c>
      <c r="F213" s="221" t="s">
        <v>711</v>
      </c>
      <c r="G213" s="222" t="s">
        <v>162</v>
      </c>
      <c r="H213" s="223">
        <v>3</v>
      </c>
      <c r="I213" s="224"/>
      <c r="J213" s="225">
        <f>ROUND(I213*H213,2)</f>
        <v>0</v>
      </c>
      <c r="K213" s="226"/>
      <c r="L213" s="44"/>
      <c r="M213" s="227" t="s">
        <v>1</v>
      </c>
      <c r="N213" s="228" t="s">
        <v>40</v>
      </c>
      <c r="O213" s="91"/>
      <c r="P213" s="229">
        <f>O213*H213</f>
        <v>0</v>
      </c>
      <c r="Q213" s="229">
        <v>9E-05</v>
      </c>
      <c r="R213" s="229">
        <f>Q213*H213</f>
        <v>0.00027</v>
      </c>
      <c r="S213" s="229">
        <v>0</v>
      </c>
      <c r="T213" s="230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31" t="s">
        <v>144</v>
      </c>
      <c r="AT213" s="231" t="s">
        <v>140</v>
      </c>
      <c r="AU213" s="231" t="s">
        <v>85</v>
      </c>
      <c r="AY213" s="17" t="s">
        <v>137</v>
      </c>
      <c r="BE213" s="232">
        <f>IF(N213="základní",J213,0)</f>
        <v>0</v>
      </c>
      <c r="BF213" s="232">
        <f>IF(N213="snížená",J213,0)</f>
        <v>0</v>
      </c>
      <c r="BG213" s="232">
        <f>IF(N213="zákl. přenesená",J213,0)</f>
        <v>0</v>
      </c>
      <c r="BH213" s="232">
        <f>IF(N213="sníž. přenesená",J213,0)</f>
        <v>0</v>
      </c>
      <c r="BI213" s="232">
        <f>IF(N213="nulová",J213,0)</f>
        <v>0</v>
      </c>
      <c r="BJ213" s="17" t="s">
        <v>83</v>
      </c>
      <c r="BK213" s="232">
        <f>ROUND(I213*H213,2)</f>
        <v>0</v>
      </c>
      <c r="BL213" s="17" t="s">
        <v>144</v>
      </c>
      <c r="BM213" s="231" t="s">
        <v>712</v>
      </c>
    </row>
    <row r="214" spans="1:65" s="2" customFormat="1" ht="16.5" customHeight="1">
      <c r="A214" s="38"/>
      <c r="B214" s="39"/>
      <c r="C214" s="219" t="s">
        <v>713</v>
      </c>
      <c r="D214" s="219" t="s">
        <v>140</v>
      </c>
      <c r="E214" s="220" t="s">
        <v>714</v>
      </c>
      <c r="F214" s="221" t="s">
        <v>715</v>
      </c>
      <c r="G214" s="222" t="s">
        <v>162</v>
      </c>
      <c r="H214" s="223">
        <v>1</v>
      </c>
      <c r="I214" s="224"/>
      <c r="J214" s="225">
        <f>ROUND(I214*H214,2)</f>
        <v>0</v>
      </c>
      <c r="K214" s="226"/>
      <c r="L214" s="44"/>
      <c r="M214" s="227" t="s">
        <v>1</v>
      </c>
      <c r="N214" s="228" t="s">
        <v>40</v>
      </c>
      <c r="O214" s="91"/>
      <c r="P214" s="229">
        <f>O214*H214</f>
        <v>0</v>
      </c>
      <c r="Q214" s="229">
        <v>9E-05</v>
      </c>
      <c r="R214" s="229">
        <f>Q214*H214</f>
        <v>9E-05</v>
      </c>
      <c r="S214" s="229">
        <v>0</v>
      </c>
      <c r="T214" s="230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31" t="s">
        <v>144</v>
      </c>
      <c r="AT214" s="231" t="s">
        <v>140</v>
      </c>
      <c r="AU214" s="231" t="s">
        <v>85</v>
      </c>
      <c r="AY214" s="17" t="s">
        <v>137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17" t="s">
        <v>83</v>
      </c>
      <c r="BK214" s="232">
        <f>ROUND(I214*H214,2)</f>
        <v>0</v>
      </c>
      <c r="BL214" s="17" t="s">
        <v>144</v>
      </c>
      <c r="BM214" s="231" t="s">
        <v>716</v>
      </c>
    </row>
    <row r="215" spans="1:65" s="2" customFormat="1" ht="16.5" customHeight="1">
      <c r="A215" s="38"/>
      <c r="B215" s="39"/>
      <c r="C215" s="219" t="s">
        <v>717</v>
      </c>
      <c r="D215" s="219" t="s">
        <v>140</v>
      </c>
      <c r="E215" s="220" t="s">
        <v>718</v>
      </c>
      <c r="F215" s="221" t="s">
        <v>719</v>
      </c>
      <c r="G215" s="222" t="s">
        <v>162</v>
      </c>
      <c r="H215" s="223">
        <v>1</v>
      </c>
      <c r="I215" s="224"/>
      <c r="J215" s="225">
        <f>ROUND(I215*H215,2)</f>
        <v>0</v>
      </c>
      <c r="K215" s="226"/>
      <c r="L215" s="44"/>
      <c r="M215" s="282" t="s">
        <v>1</v>
      </c>
      <c r="N215" s="283" t="s">
        <v>40</v>
      </c>
      <c r="O215" s="284"/>
      <c r="P215" s="285">
        <f>O215*H215</f>
        <v>0</v>
      </c>
      <c r="Q215" s="285">
        <v>9E-05</v>
      </c>
      <c r="R215" s="285">
        <f>Q215*H215</f>
        <v>9E-05</v>
      </c>
      <c r="S215" s="285">
        <v>0</v>
      </c>
      <c r="T215" s="286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31" t="s">
        <v>144</v>
      </c>
      <c r="AT215" s="231" t="s">
        <v>140</v>
      </c>
      <c r="AU215" s="231" t="s">
        <v>85</v>
      </c>
      <c r="AY215" s="17" t="s">
        <v>137</v>
      </c>
      <c r="BE215" s="232">
        <f>IF(N215="základní",J215,0)</f>
        <v>0</v>
      </c>
      <c r="BF215" s="232">
        <f>IF(N215="snížená",J215,0)</f>
        <v>0</v>
      </c>
      <c r="BG215" s="232">
        <f>IF(N215="zákl. přenesená",J215,0)</f>
        <v>0</v>
      </c>
      <c r="BH215" s="232">
        <f>IF(N215="sníž. přenesená",J215,0)</f>
        <v>0</v>
      </c>
      <c r="BI215" s="232">
        <f>IF(N215="nulová",J215,0)</f>
        <v>0</v>
      </c>
      <c r="BJ215" s="17" t="s">
        <v>83</v>
      </c>
      <c r="BK215" s="232">
        <f>ROUND(I215*H215,2)</f>
        <v>0</v>
      </c>
      <c r="BL215" s="17" t="s">
        <v>144</v>
      </c>
      <c r="BM215" s="231" t="s">
        <v>720</v>
      </c>
    </row>
    <row r="216" spans="1:31" s="2" customFormat="1" ht="6.95" customHeight="1">
      <c r="A216" s="38"/>
      <c r="B216" s="66"/>
      <c r="C216" s="67"/>
      <c r="D216" s="67"/>
      <c r="E216" s="67"/>
      <c r="F216" s="67"/>
      <c r="G216" s="67"/>
      <c r="H216" s="67"/>
      <c r="I216" s="67"/>
      <c r="J216" s="67"/>
      <c r="K216" s="67"/>
      <c r="L216" s="44"/>
      <c r="M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</row>
  </sheetData>
  <sheetProtection password="CC35" sheet="1" objects="1" scenarios="1" formatColumns="0" formatRows="0" autoFilter="0"/>
  <autoFilter ref="C126:K215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91</v>
      </c>
    </row>
    <row r="3" spans="2:46" s="1" customFormat="1" ht="6.95" customHeight="1" hidden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85</v>
      </c>
    </row>
    <row r="4" spans="2:46" s="1" customFormat="1" ht="24.95" customHeight="1" hidden="1">
      <c r="B4" s="20"/>
      <c r="D4" s="138" t="s">
        <v>95</v>
      </c>
      <c r="L4" s="20"/>
      <c r="M4" s="139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40" t="s">
        <v>16</v>
      </c>
      <c r="L6" s="20"/>
    </row>
    <row r="7" spans="2:12" s="1" customFormat="1" ht="16.5" customHeight="1" hidden="1">
      <c r="B7" s="20"/>
      <c r="E7" s="141" t="str">
        <f>'Rekapitulace stavby'!K6</f>
        <v>Zřízení hygienického zázemí gynekologického oddělení</v>
      </c>
      <c r="F7" s="140"/>
      <c r="G7" s="140"/>
      <c r="H7" s="140"/>
      <c r="L7" s="20"/>
    </row>
    <row r="8" spans="1:31" s="2" customFormat="1" ht="12" customHeight="1" hidden="1">
      <c r="A8" s="38"/>
      <c r="B8" s="44"/>
      <c r="C8" s="38"/>
      <c r="D8" s="140" t="s">
        <v>96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30" customHeight="1" hidden="1">
      <c r="A9" s="38"/>
      <c r="B9" s="44"/>
      <c r="C9" s="38"/>
      <c r="D9" s="38"/>
      <c r="E9" s="142" t="s">
        <v>721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5. 8. 2020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43" t="s">
        <v>21</v>
      </c>
      <c r="F15" s="38"/>
      <c r="G15" s="38"/>
      <c r="H15" s="38"/>
      <c r="I15" s="140" t="s">
        <v>26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40" t="s">
        <v>27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40" t="s">
        <v>29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43" t="s">
        <v>30</v>
      </c>
      <c r="F21" s="38"/>
      <c r="G21" s="38"/>
      <c r="H21" s="38"/>
      <c r="I21" s="140" t="s">
        <v>26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40" t="s">
        <v>32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43" t="s">
        <v>33</v>
      </c>
      <c r="F24" s="38"/>
      <c r="G24" s="38"/>
      <c r="H24" s="38"/>
      <c r="I24" s="140" t="s">
        <v>26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40" t="s">
        <v>34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 hidden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50" t="s">
        <v>35</v>
      </c>
      <c r="E30" s="38"/>
      <c r="F30" s="38"/>
      <c r="G30" s="38"/>
      <c r="H30" s="38"/>
      <c r="I30" s="38"/>
      <c r="J30" s="151">
        <f>ROUND(J133,2)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52" t="s">
        <v>37</v>
      </c>
      <c r="G32" s="38"/>
      <c r="H32" s="38"/>
      <c r="I32" s="152" t="s">
        <v>36</v>
      </c>
      <c r="J32" s="152" t="s">
        <v>38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53" t="s">
        <v>39</v>
      </c>
      <c r="E33" s="140" t="s">
        <v>40</v>
      </c>
      <c r="F33" s="154">
        <f>ROUND((SUM(BE133:BE259)),2)</f>
        <v>0</v>
      </c>
      <c r="G33" s="38"/>
      <c r="H33" s="38"/>
      <c r="I33" s="155">
        <v>0.21</v>
      </c>
      <c r="J33" s="154">
        <f>ROUND(((SUM(BE133:BE259))*I33),2)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40" t="s">
        <v>41</v>
      </c>
      <c r="F34" s="154">
        <f>ROUND((SUM(BF133:BF259)),2)</f>
        <v>0</v>
      </c>
      <c r="G34" s="38"/>
      <c r="H34" s="38"/>
      <c r="I34" s="155">
        <v>0.15</v>
      </c>
      <c r="J34" s="154">
        <f>ROUND(((SUM(BF133:BF259))*I34),2)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42</v>
      </c>
      <c r="F35" s="154">
        <f>ROUND((SUM(BG133:BG259)),2)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43</v>
      </c>
      <c r="F36" s="154">
        <f>ROUND((SUM(BH133:BH259)),2)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44</v>
      </c>
      <c r="F37" s="154">
        <f>ROUND((SUM(BI133:BI259)),2)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56"/>
      <c r="D39" s="157" t="s">
        <v>45</v>
      </c>
      <c r="E39" s="158"/>
      <c r="F39" s="158"/>
      <c r="G39" s="159" t="s">
        <v>46</v>
      </c>
      <c r="H39" s="160" t="s">
        <v>47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 hidden="1">
      <c r="B41" s="20"/>
      <c r="L41" s="20"/>
    </row>
    <row r="42" spans="2:12" s="1" customFormat="1" ht="14.4" customHeight="1" hidden="1">
      <c r="B42" s="20"/>
      <c r="L42" s="20"/>
    </row>
    <row r="43" spans="2:12" s="1" customFormat="1" ht="14.4" customHeight="1" hidden="1">
      <c r="B43" s="20"/>
      <c r="L43" s="20"/>
    </row>
    <row r="44" spans="2:12" s="1" customFormat="1" ht="14.4" customHeight="1" hidden="1">
      <c r="B44" s="20"/>
      <c r="L44" s="20"/>
    </row>
    <row r="45" spans="2:12" s="1" customFormat="1" ht="14.4" customHeight="1" hidden="1">
      <c r="B45" s="20"/>
      <c r="L45" s="20"/>
    </row>
    <row r="46" spans="2:12" s="1" customFormat="1" ht="14.4" customHeight="1" hidden="1">
      <c r="B46" s="20"/>
      <c r="L46" s="20"/>
    </row>
    <row r="47" spans="2:12" s="1" customFormat="1" ht="14.4" customHeight="1" hidden="1">
      <c r="B47" s="20"/>
      <c r="L47" s="20"/>
    </row>
    <row r="48" spans="2:12" s="1" customFormat="1" ht="14.4" customHeight="1" hidden="1">
      <c r="B48" s="20"/>
      <c r="L48" s="20"/>
    </row>
    <row r="49" spans="2:12" s="1" customFormat="1" ht="14.4" customHeight="1" hidden="1">
      <c r="B49" s="20"/>
      <c r="L49" s="20"/>
    </row>
    <row r="50" spans="2:12" s="2" customFormat="1" ht="14.4" customHeight="1" hidden="1">
      <c r="B50" s="63"/>
      <c r="D50" s="163" t="s">
        <v>48</v>
      </c>
      <c r="E50" s="164"/>
      <c r="F50" s="164"/>
      <c r="G50" s="163" t="s">
        <v>49</v>
      </c>
      <c r="H50" s="164"/>
      <c r="I50" s="164"/>
      <c r="J50" s="164"/>
      <c r="K50" s="164"/>
      <c r="L50" s="63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1:31" s="2" customFormat="1" ht="12" hidden="1">
      <c r="A61" s="38"/>
      <c r="B61" s="44"/>
      <c r="C61" s="38"/>
      <c r="D61" s="165" t="s">
        <v>50</v>
      </c>
      <c r="E61" s="166"/>
      <c r="F61" s="167" t="s">
        <v>51</v>
      </c>
      <c r="G61" s="165" t="s">
        <v>50</v>
      </c>
      <c r="H61" s="166"/>
      <c r="I61" s="166"/>
      <c r="J61" s="168" t="s">
        <v>51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1:31" s="2" customFormat="1" ht="12" hidden="1">
      <c r="A65" s="38"/>
      <c r="B65" s="44"/>
      <c r="C65" s="38"/>
      <c r="D65" s="163" t="s">
        <v>52</v>
      </c>
      <c r="E65" s="169"/>
      <c r="F65" s="169"/>
      <c r="G65" s="163" t="s">
        <v>53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1:31" s="2" customFormat="1" ht="12" hidden="1">
      <c r="A76" s="38"/>
      <c r="B76" s="44"/>
      <c r="C76" s="38"/>
      <c r="D76" s="165" t="s">
        <v>50</v>
      </c>
      <c r="E76" s="166"/>
      <c r="F76" s="167" t="s">
        <v>51</v>
      </c>
      <c r="G76" s="165" t="s">
        <v>50</v>
      </c>
      <c r="H76" s="166"/>
      <c r="I76" s="166"/>
      <c r="J76" s="168" t="s">
        <v>51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 hidden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ht="12" hidden="1"/>
    <row r="79" ht="12" hidden="1"/>
    <row r="80" ht="12" hidden="1"/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98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Zřízení hygienického zázemí gynekologického oddělení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96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30" customHeight="1">
      <c r="A87" s="38"/>
      <c r="B87" s="39"/>
      <c r="C87" s="40"/>
      <c r="D87" s="40"/>
      <c r="E87" s="76" t="str">
        <f>E9</f>
        <v>003 - Zřízení hygienického zázemí gynekologického oddělení - 1 pokoj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Městská nemocnice Bohumín</v>
      </c>
      <c r="G89" s="40"/>
      <c r="H89" s="40"/>
      <c r="I89" s="32" t="s">
        <v>22</v>
      </c>
      <c r="J89" s="79" t="str">
        <f>IF(J12="","",J12)</f>
        <v>5. 8. 2020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Městská nemocnice Bohumín</v>
      </c>
      <c r="G91" s="40"/>
      <c r="H91" s="40"/>
      <c r="I91" s="32" t="s">
        <v>29</v>
      </c>
      <c r="J91" s="36" t="str">
        <f>E21</f>
        <v>ATRIS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32</v>
      </c>
      <c r="J92" s="36" t="str">
        <f>E24</f>
        <v>Barbora Kyšková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99</v>
      </c>
      <c r="D94" s="176"/>
      <c r="E94" s="176"/>
      <c r="F94" s="176"/>
      <c r="G94" s="176"/>
      <c r="H94" s="176"/>
      <c r="I94" s="176"/>
      <c r="J94" s="177" t="s">
        <v>100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101</v>
      </c>
      <c r="D96" s="40"/>
      <c r="E96" s="40"/>
      <c r="F96" s="40"/>
      <c r="G96" s="40"/>
      <c r="H96" s="40"/>
      <c r="I96" s="40"/>
      <c r="J96" s="110">
        <f>J133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102</v>
      </c>
    </row>
    <row r="97" spans="1:31" s="9" customFormat="1" ht="24.95" customHeight="1">
      <c r="A97" s="9"/>
      <c r="B97" s="179"/>
      <c r="C97" s="180"/>
      <c r="D97" s="181" t="s">
        <v>103</v>
      </c>
      <c r="E97" s="182"/>
      <c r="F97" s="182"/>
      <c r="G97" s="182"/>
      <c r="H97" s="182"/>
      <c r="I97" s="182"/>
      <c r="J97" s="183">
        <f>J134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104</v>
      </c>
      <c r="E98" s="188"/>
      <c r="F98" s="188"/>
      <c r="G98" s="188"/>
      <c r="H98" s="188"/>
      <c r="I98" s="188"/>
      <c r="J98" s="189">
        <f>J135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106</v>
      </c>
      <c r="E99" s="188"/>
      <c r="F99" s="188"/>
      <c r="G99" s="188"/>
      <c r="H99" s="188"/>
      <c r="I99" s="188"/>
      <c r="J99" s="189">
        <f>J138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107</v>
      </c>
      <c r="E100" s="188"/>
      <c r="F100" s="188"/>
      <c r="G100" s="188"/>
      <c r="H100" s="188"/>
      <c r="I100" s="188"/>
      <c r="J100" s="189">
        <f>J160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108</v>
      </c>
      <c r="E101" s="188"/>
      <c r="F101" s="188"/>
      <c r="G101" s="188"/>
      <c r="H101" s="188"/>
      <c r="I101" s="188"/>
      <c r="J101" s="189">
        <f>J175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109</v>
      </c>
      <c r="E102" s="188"/>
      <c r="F102" s="188"/>
      <c r="G102" s="188"/>
      <c r="H102" s="188"/>
      <c r="I102" s="188"/>
      <c r="J102" s="189">
        <f>J181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79"/>
      <c r="C103" s="180"/>
      <c r="D103" s="181" t="s">
        <v>110</v>
      </c>
      <c r="E103" s="182"/>
      <c r="F103" s="182"/>
      <c r="G103" s="182"/>
      <c r="H103" s="182"/>
      <c r="I103" s="182"/>
      <c r="J103" s="183">
        <f>J183</f>
        <v>0</v>
      </c>
      <c r="K103" s="180"/>
      <c r="L103" s="18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85"/>
      <c r="C104" s="186"/>
      <c r="D104" s="187" t="s">
        <v>111</v>
      </c>
      <c r="E104" s="188"/>
      <c r="F104" s="188"/>
      <c r="G104" s="188"/>
      <c r="H104" s="188"/>
      <c r="I104" s="188"/>
      <c r="J104" s="189">
        <f>J184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5"/>
      <c r="C105" s="186"/>
      <c r="D105" s="187" t="s">
        <v>112</v>
      </c>
      <c r="E105" s="188"/>
      <c r="F105" s="188"/>
      <c r="G105" s="188"/>
      <c r="H105" s="188"/>
      <c r="I105" s="188"/>
      <c r="J105" s="189">
        <f>J189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5"/>
      <c r="C106" s="186"/>
      <c r="D106" s="187" t="s">
        <v>113</v>
      </c>
      <c r="E106" s="188"/>
      <c r="F106" s="188"/>
      <c r="G106" s="188"/>
      <c r="H106" s="188"/>
      <c r="I106" s="188"/>
      <c r="J106" s="189">
        <f>J192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5"/>
      <c r="C107" s="186"/>
      <c r="D107" s="187" t="s">
        <v>114</v>
      </c>
      <c r="E107" s="188"/>
      <c r="F107" s="188"/>
      <c r="G107" s="188"/>
      <c r="H107" s="188"/>
      <c r="I107" s="188"/>
      <c r="J107" s="189">
        <f>J201</f>
        <v>0</v>
      </c>
      <c r="K107" s="186"/>
      <c r="L107" s="19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5"/>
      <c r="C108" s="186"/>
      <c r="D108" s="187" t="s">
        <v>116</v>
      </c>
      <c r="E108" s="188"/>
      <c r="F108" s="188"/>
      <c r="G108" s="188"/>
      <c r="H108" s="188"/>
      <c r="I108" s="188"/>
      <c r="J108" s="189">
        <f>J205</f>
        <v>0</v>
      </c>
      <c r="K108" s="186"/>
      <c r="L108" s="19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5"/>
      <c r="C109" s="186"/>
      <c r="D109" s="187" t="s">
        <v>117</v>
      </c>
      <c r="E109" s="188"/>
      <c r="F109" s="188"/>
      <c r="G109" s="188"/>
      <c r="H109" s="188"/>
      <c r="I109" s="188"/>
      <c r="J109" s="189">
        <f>J215</f>
        <v>0</v>
      </c>
      <c r="K109" s="186"/>
      <c r="L109" s="19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5"/>
      <c r="C110" s="186"/>
      <c r="D110" s="187" t="s">
        <v>118</v>
      </c>
      <c r="E110" s="188"/>
      <c r="F110" s="188"/>
      <c r="G110" s="188"/>
      <c r="H110" s="188"/>
      <c r="I110" s="188"/>
      <c r="J110" s="189">
        <f>J233</f>
        <v>0</v>
      </c>
      <c r="K110" s="186"/>
      <c r="L110" s="19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5"/>
      <c r="C111" s="186"/>
      <c r="D111" s="187" t="s">
        <v>119</v>
      </c>
      <c r="E111" s="188"/>
      <c r="F111" s="188"/>
      <c r="G111" s="188"/>
      <c r="H111" s="188"/>
      <c r="I111" s="188"/>
      <c r="J111" s="189">
        <f>J240</f>
        <v>0</v>
      </c>
      <c r="K111" s="186"/>
      <c r="L111" s="19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9" customFormat="1" ht="24.95" customHeight="1">
      <c r="A112" s="9"/>
      <c r="B112" s="179"/>
      <c r="C112" s="180"/>
      <c r="D112" s="181" t="s">
        <v>120</v>
      </c>
      <c r="E112" s="182"/>
      <c r="F112" s="182"/>
      <c r="G112" s="182"/>
      <c r="H112" s="182"/>
      <c r="I112" s="182"/>
      <c r="J112" s="183">
        <f>J251</f>
        <v>0</v>
      </c>
      <c r="K112" s="180"/>
      <c r="L112" s="184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1:31" s="10" customFormat="1" ht="19.9" customHeight="1">
      <c r="A113" s="10"/>
      <c r="B113" s="185"/>
      <c r="C113" s="186"/>
      <c r="D113" s="187" t="s">
        <v>121</v>
      </c>
      <c r="E113" s="188"/>
      <c r="F113" s="188"/>
      <c r="G113" s="188"/>
      <c r="H113" s="188"/>
      <c r="I113" s="188"/>
      <c r="J113" s="189">
        <f>J252</f>
        <v>0</v>
      </c>
      <c r="K113" s="186"/>
      <c r="L113" s="19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2" customFormat="1" ht="21.8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66"/>
      <c r="C115" s="67"/>
      <c r="D115" s="67"/>
      <c r="E115" s="67"/>
      <c r="F115" s="67"/>
      <c r="G115" s="67"/>
      <c r="H115" s="67"/>
      <c r="I115" s="67"/>
      <c r="J115" s="67"/>
      <c r="K115" s="67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9" spans="1:31" s="2" customFormat="1" ht="6.95" customHeight="1">
      <c r="A119" s="38"/>
      <c r="B119" s="68"/>
      <c r="C119" s="69"/>
      <c r="D119" s="69"/>
      <c r="E119" s="69"/>
      <c r="F119" s="69"/>
      <c r="G119" s="69"/>
      <c r="H119" s="69"/>
      <c r="I119" s="69"/>
      <c r="J119" s="69"/>
      <c r="K119" s="69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24.95" customHeight="1">
      <c r="A120" s="38"/>
      <c r="B120" s="39"/>
      <c r="C120" s="23" t="s">
        <v>122</v>
      </c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16</v>
      </c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6.5" customHeight="1">
      <c r="A123" s="38"/>
      <c r="B123" s="39"/>
      <c r="C123" s="40"/>
      <c r="D123" s="40"/>
      <c r="E123" s="174" t="str">
        <f>E7</f>
        <v>Zřízení hygienického zázemí gynekologického oddělení</v>
      </c>
      <c r="F123" s="32"/>
      <c r="G123" s="32"/>
      <c r="H123" s="32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2" customHeight="1">
      <c r="A124" s="38"/>
      <c r="B124" s="39"/>
      <c r="C124" s="32" t="s">
        <v>96</v>
      </c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30" customHeight="1">
      <c r="A125" s="38"/>
      <c r="B125" s="39"/>
      <c r="C125" s="40"/>
      <c r="D125" s="40"/>
      <c r="E125" s="76" t="str">
        <f>E9</f>
        <v>003 - Zřízení hygienického zázemí gynekologického oddělení - 1 pokoj</v>
      </c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6.95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2" customHeight="1">
      <c r="A127" s="38"/>
      <c r="B127" s="39"/>
      <c r="C127" s="32" t="s">
        <v>20</v>
      </c>
      <c r="D127" s="40"/>
      <c r="E127" s="40"/>
      <c r="F127" s="27" t="str">
        <f>F12</f>
        <v>Městská nemocnice Bohumín</v>
      </c>
      <c r="G127" s="40"/>
      <c r="H127" s="40"/>
      <c r="I127" s="32" t="s">
        <v>22</v>
      </c>
      <c r="J127" s="79" t="str">
        <f>IF(J12="","",J12)</f>
        <v>5. 8. 2020</v>
      </c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6.95" customHeight="1">
      <c r="A128" s="38"/>
      <c r="B128" s="39"/>
      <c r="C128" s="40"/>
      <c r="D128" s="40"/>
      <c r="E128" s="40"/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5.15" customHeight="1">
      <c r="A129" s="38"/>
      <c r="B129" s="39"/>
      <c r="C129" s="32" t="s">
        <v>24</v>
      </c>
      <c r="D129" s="40"/>
      <c r="E129" s="40"/>
      <c r="F129" s="27" t="str">
        <f>E15</f>
        <v>Městská nemocnice Bohumín</v>
      </c>
      <c r="G129" s="40"/>
      <c r="H129" s="40"/>
      <c r="I129" s="32" t="s">
        <v>29</v>
      </c>
      <c r="J129" s="36" t="str">
        <f>E21</f>
        <v>ATRIS s.r.o.</v>
      </c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5.15" customHeight="1">
      <c r="A130" s="38"/>
      <c r="B130" s="39"/>
      <c r="C130" s="32" t="s">
        <v>27</v>
      </c>
      <c r="D130" s="40"/>
      <c r="E130" s="40"/>
      <c r="F130" s="27" t="str">
        <f>IF(E18="","",E18)</f>
        <v>Vyplň údaj</v>
      </c>
      <c r="G130" s="40"/>
      <c r="H130" s="40"/>
      <c r="I130" s="32" t="s">
        <v>32</v>
      </c>
      <c r="J130" s="36" t="str">
        <f>E24</f>
        <v>Barbora Kyšková</v>
      </c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0.3" customHeight="1">
      <c r="A131" s="38"/>
      <c r="B131" s="39"/>
      <c r="C131" s="40"/>
      <c r="D131" s="40"/>
      <c r="E131" s="40"/>
      <c r="F131" s="40"/>
      <c r="G131" s="40"/>
      <c r="H131" s="40"/>
      <c r="I131" s="40"/>
      <c r="J131" s="40"/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11" customFormat="1" ht="29.25" customHeight="1">
      <c r="A132" s="191"/>
      <c r="B132" s="192"/>
      <c r="C132" s="193" t="s">
        <v>123</v>
      </c>
      <c r="D132" s="194" t="s">
        <v>60</v>
      </c>
      <c r="E132" s="194" t="s">
        <v>56</v>
      </c>
      <c r="F132" s="194" t="s">
        <v>57</v>
      </c>
      <c r="G132" s="194" t="s">
        <v>124</v>
      </c>
      <c r="H132" s="194" t="s">
        <v>125</v>
      </c>
      <c r="I132" s="194" t="s">
        <v>126</v>
      </c>
      <c r="J132" s="195" t="s">
        <v>100</v>
      </c>
      <c r="K132" s="196" t="s">
        <v>127</v>
      </c>
      <c r="L132" s="197"/>
      <c r="M132" s="100" t="s">
        <v>1</v>
      </c>
      <c r="N132" s="101" t="s">
        <v>39</v>
      </c>
      <c r="O132" s="101" t="s">
        <v>128</v>
      </c>
      <c r="P132" s="101" t="s">
        <v>129</v>
      </c>
      <c r="Q132" s="101" t="s">
        <v>130</v>
      </c>
      <c r="R132" s="101" t="s">
        <v>131</v>
      </c>
      <c r="S132" s="101" t="s">
        <v>132</v>
      </c>
      <c r="T132" s="102" t="s">
        <v>133</v>
      </c>
      <c r="U132" s="191"/>
      <c r="V132" s="191"/>
      <c r="W132" s="191"/>
      <c r="X132" s="191"/>
      <c r="Y132" s="191"/>
      <c r="Z132" s="191"/>
      <c r="AA132" s="191"/>
      <c r="AB132" s="191"/>
      <c r="AC132" s="191"/>
      <c r="AD132" s="191"/>
      <c r="AE132" s="191"/>
    </row>
    <row r="133" spans="1:63" s="2" customFormat="1" ht="22.8" customHeight="1">
      <c r="A133" s="38"/>
      <c r="B133" s="39"/>
      <c r="C133" s="107" t="s">
        <v>134</v>
      </c>
      <c r="D133" s="40"/>
      <c r="E133" s="40"/>
      <c r="F133" s="40"/>
      <c r="G133" s="40"/>
      <c r="H133" s="40"/>
      <c r="I133" s="40"/>
      <c r="J133" s="198">
        <f>BK133</f>
        <v>0</v>
      </c>
      <c r="K133" s="40"/>
      <c r="L133" s="44"/>
      <c r="M133" s="103"/>
      <c r="N133" s="199"/>
      <c r="O133" s="104"/>
      <c r="P133" s="200">
        <f>P134+P183+P251</f>
        <v>0</v>
      </c>
      <c r="Q133" s="104"/>
      <c r="R133" s="200">
        <f>R134+R183+R251</f>
        <v>3.22534487</v>
      </c>
      <c r="S133" s="104"/>
      <c r="T133" s="201">
        <f>T134+T183+T251</f>
        <v>0.8615456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74</v>
      </c>
      <c r="AU133" s="17" t="s">
        <v>102</v>
      </c>
      <c r="BK133" s="202">
        <f>BK134+BK183+BK251</f>
        <v>0</v>
      </c>
    </row>
    <row r="134" spans="1:63" s="12" customFormat="1" ht="25.9" customHeight="1">
      <c r="A134" s="12"/>
      <c r="B134" s="203"/>
      <c r="C134" s="204"/>
      <c r="D134" s="205" t="s">
        <v>74</v>
      </c>
      <c r="E134" s="206" t="s">
        <v>135</v>
      </c>
      <c r="F134" s="206" t="s">
        <v>136</v>
      </c>
      <c r="G134" s="204"/>
      <c r="H134" s="204"/>
      <c r="I134" s="207"/>
      <c r="J134" s="208">
        <f>BK134</f>
        <v>0</v>
      </c>
      <c r="K134" s="204"/>
      <c r="L134" s="209"/>
      <c r="M134" s="210"/>
      <c r="N134" s="211"/>
      <c r="O134" s="211"/>
      <c r="P134" s="212">
        <f>P135+P138+P160+P175+P181</f>
        <v>0</v>
      </c>
      <c r="Q134" s="211"/>
      <c r="R134" s="212">
        <f>R135+R138+R160+R175+R181</f>
        <v>2.27687177</v>
      </c>
      <c r="S134" s="211"/>
      <c r="T134" s="213">
        <f>T135+T138+T160+T175+T181</f>
        <v>0.74085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4" t="s">
        <v>83</v>
      </c>
      <c r="AT134" s="215" t="s">
        <v>74</v>
      </c>
      <c r="AU134" s="215" t="s">
        <v>75</v>
      </c>
      <c r="AY134" s="214" t="s">
        <v>137</v>
      </c>
      <c r="BK134" s="216">
        <f>BK135+BK138+BK160+BK175+BK181</f>
        <v>0</v>
      </c>
    </row>
    <row r="135" spans="1:63" s="12" customFormat="1" ht="22.8" customHeight="1">
      <c r="A135" s="12"/>
      <c r="B135" s="203"/>
      <c r="C135" s="204"/>
      <c r="D135" s="205" t="s">
        <v>74</v>
      </c>
      <c r="E135" s="217" t="s">
        <v>138</v>
      </c>
      <c r="F135" s="217" t="s">
        <v>139</v>
      </c>
      <c r="G135" s="204"/>
      <c r="H135" s="204"/>
      <c r="I135" s="207"/>
      <c r="J135" s="218">
        <f>BK135</f>
        <v>0</v>
      </c>
      <c r="K135" s="204"/>
      <c r="L135" s="209"/>
      <c r="M135" s="210"/>
      <c r="N135" s="211"/>
      <c r="O135" s="211"/>
      <c r="P135" s="212">
        <f>SUM(P136:P137)</f>
        <v>0</v>
      </c>
      <c r="Q135" s="211"/>
      <c r="R135" s="212">
        <f>SUM(R136:R137)</f>
        <v>1.1015805</v>
      </c>
      <c r="S135" s="211"/>
      <c r="T135" s="213">
        <f>SUM(T136:T137)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4" t="s">
        <v>83</v>
      </c>
      <c r="AT135" s="215" t="s">
        <v>74</v>
      </c>
      <c r="AU135" s="215" t="s">
        <v>83</v>
      </c>
      <c r="AY135" s="214" t="s">
        <v>137</v>
      </c>
      <c r="BK135" s="216">
        <f>SUM(BK136:BK137)</f>
        <v>0</v>
      </c>
    </row>
    <row r="136" spans="1:65" s="2" customFormat="1" ht="21.75" customHeight="1">
      <c r="A136" s="38"/>
      <c r="B136" s="39"/>
      <c r="C136" s="219" t="s">
        <v>83</v>
      </c>
      <c r="D136" s="219" t="s">
        <v>140</v>
      </c>
      <c r="E136" s="220" t="s">
        <v>154</v>
      </c>
      <c r="F136" s="221" t="s">
        <v>155</v>
      </c>
      <c r="G136" s="222" t="s">
        <v>143</v>
      </c>
      <c r="H136" s="223">
        <v>14.55</v>
      </c>
      <c r="I136" s="224"/>
      <c r="J136" s="225">
        <f>ROUND(I136*H136,2)</f>
        <v>0</v>
      </c>
      <c r="K136" s="226"/>
      <c r="L136" s="44"/>
      <c r="M136" s="227" t="s">
        <v>1</v>
      </c>
      <c r="N136" s="228" t="s">
        <v>40</v>
      </c>
      <c r="O136" s="91"/>
      <c r="P136" s="229">
        <f>O136*H136</f>
        <v>0</v>
      </c>
      <c r="Q136" s="229">
        <v>0.07571</v>
      </c>
      <c r="R136" s="229">
        <f>Q136*H136</f>
        <v>1.1015805</v>
      </c>
      <c r="S136" s="229">
        <v>0</v>
      </c>
      <c r="T136" s="23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1" t="s">
        <v>144</v>
      </c>
      <c r="AT136" s="231" t="s">
        <v>140</v>
      </c>
      <c r="AU136" s="231" t="s">
        <v>85</v>
      </c>
      <c r="AY136" s="17" t="s">
        <v>137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7" t="s">
        <v>83</v>
      </c>
      <c r="BK136" s="232">
        <f>ROUND(I136*H136,2)</f>
        <v>0</v>
      </c>
      <c r="BL136" s="17" t="s">
        <v>144</v>
      </c>
      <c r="BM136" s="231" t="s">
        <v>156</v>
      </c>
    </row>
    <row r="137" spans="1:51" s="13" customFormat="1" ht="12">
      <c r="A137" s="13"/>
      <c r="B137" s="233"/>
      <c r="C137" s="234"/>
      <c r="D137" s="235" t="s">
        <v>146</v>
      </c>
      <c r="E137" s="236" t="s">
        <v>1</v>
      </c>
      <c r="F137" s="237" t="s">
        <v>722</v>
      </c>
      <c r="G137" s="234"/>
      <c r="H137" s="238">
        <v>14.55</v>
      </c>
      <c r="I137" s="239"/>
      <c r="J137" s="234"/>
      <c r="K137" s="234"/>
      <c r="L137" s="240"/>
      <c r="M137" s="241"/>
      <c r="N137" s="242"/>
      <c r="O137" s="242"/>
      <c r="P137" s="242"/>
      <c r="Q137" s="242"/>
      <c r="R137" s="242"/>
      <c r="S137" s="242"/>
      <c r="T137" s="24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4" t="s">
        <v>146</v>
      </c>
      <c r="AU137" s="244" t="s">
        <v>85</v>
      </c>
      <c r="AV137" s="13" t="s">
        <v>85</v>
      </c>
      <c r="AW137" s="13" t="s">
        <v>31</v>
      </c>
      <c r="AX137" s="13" t="s">
        <v>83</v>
      </c>
      <c r="AY137" s="244" t="s">
        <v>137</v>
      </c>
    </row>
    <row r="138" spans="1:63" s="12" customFormat="1" ht="22.8" customHeight="1">
      <c r="A138" s="12"/>
      <c r="B138" s="203"/>
      <c r="C138" s="204"/>
      <c r="D138" s="205" t="s">
        <v>74</v>
      </c>
      <c r="E138" s="217" t="s">
        <v>164</v>
      </c>
      <c r="F138" s="217" t="s">
        <v>165</v>
      </c>
      <c r="G138" s="204"/>
      <c r="H138" s="204"/>
      <c r="I138" s="207"/>
      <c r="J138" s="218">
        <f>BK138</f>
        <v>0</v>
      </c>
      <c r="K138" s="204"/>
      <c r="L138" s="209"/>
      <c r="M138" s="210"/>
      <c r="N138" s="211"/>
      <c r="O138" s="211"/>
      <c r="P138" s="212">
        <f>SUM(P139:P159)</f>
        <v>0</v>
      </c>
      <c r="Q138" s="211"/>
      <c r="R138" s="212">
        <f>SUM(R139:R159)</f>
        <v>1.17235575</v>
      </c>
      <c r="S138" s="211"/>
      <c r="T138" s="213">
        <f>SUM(T139:T159)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4" t="s">
        <v>83</v>
      </c>
      <c r="AT138" s="215" t="s">
        <v>74</v>
      </c>
      <c r="AU138" s="215" t="s">
        <v>83</v>
      </c>
      <c r="AY138" s="214" t="s">
        <v>137</v>
      </c>
      <c r="BK138" s="216">
        <f>SUM(BK139:BK159)</f>
        <v>0</v>
      </c>
    </row>
    <row r="139" spans="1:65" s="2" customFormat="1" ht="21.75" customHeight="1">
      <c r="A139" s="38"/>
      <c r="B139" s="39"/>
      <c r="C139" s="219" t="s">
        <v>85</v>
      </c>
      <c r="D139" s="219" t="s">
        <v>140</v>
      </c>
      <c r="E139" s="220" t="s">
        <v>167</v>
      </c>
      <c r="F139" s="221" t="s">
        <v>168</v>
      </c>
      <c r="G139" s="222" t="s">
        <v>143</v>
      </c>
      <c r="H139" s="223">
        <v>4.725</v>
      </c>
      <c r="I139" s="224"/>
      <c r="J139" s="225">
        <f>ROUND(I139*H139,2)</f>
        <v>0</v>
      </c>
      <c r="K139" s="226"/>
      <c r="L139" s="44"/>
      <c r="M139" s="227" t="s">
        <v>1</v>
      </c>
      <c r="N139" s="228" t="s">
        <v>40</v>
      </c>
      <c r="O139" s="91"/>
      <c r="P139" s="229">
        <f>O139*H139</f>
        <v>0</v>
      </c>
      <c r="Q139" s="229">
        <v>0.00735</v>
      </c>
      <c r="R139" s="229">
        <f>Q139*H139</f>
        <v>0.034728749999999996</v>
      </c>
      <c r="S139" s="229">
        <v>0</v>
      </c>
      <c r="T139" s="23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1" t="s">
        <v>144</v>
      </c>
      <c r="AT139" s="231" t="s">
        <v>140</v>
      </c>
      <c r="AU139" s="231" t="s">
        <v>85</v>
      </c>
      <c r="AY139" s="17" t="s">
        <v>137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7" t="s">
        <v>83</v>
      </c>
      <c r="BK139" s="232">
        <f>ROUND(I139*H139,2)</f>
        <v>0</v>
      </c>
      <c r="BL139" s="17" t="s">
        <v>144</v>
      </c>
      <c r="BM139" s="231" t="s">
        <v>169</v>
      </c>
    </row>
    <row r="140" spans="1:51" s="13" customFormat="1" ht="12">
      <c r="A140" s="13"/>
      <c r="B140" s="233"/>
      <c r="C140" s="234"/>
      <c r="D140" s="235" t="s">
        <v>146</v>
      </c>
      <c r="E140" s="236" t="s">
        <v>1</v>
      </c>
      <c r="F140" s="237" t="s">
        <v>723</v>
      </c>
      <c r="G140" s="234"/>
      <c r="H140" s="238">
        <v>4.725</v>
      </c>
      <c r="I140" s="239"/>
      <c r="J140" s="234"/>
      <c r="K140" s="234"/>
      <c r="L140" s="240"/>
      <c r="M140" s="241"/>
      <c r="N140" s="242"/>
      <c r="O140" s="242"/>
      <c r="P140" s="242"/>
      <c r="Q140" s="242"/>
      <c r="R140" s="242"/>
      <c r="S140" s="242"/>
      <c r="T140" s="24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4" t="s">
        <v>146</v>
      </c>
      <c r="AU140" s="244" t="s">
        <v>85</v>
      </c>
      <c r="AV140" s="13" t="s">
        <v>85</v>
      </c>
      <c r="AW140" s="13" t="s">
        <v>31</v>
      </c>
      <c r="AX140" s="13" t="s">
        <v>83</v>
      </c>
      <c r="AY140" s="244" t="s">
        <v>137</v>
      </c>
    </row>
    <row r="141" spans="1:65" s="2" customFormat="1" ht="21.75" customHeight="1">
      <c r="A141" s="38"/>
      <c r="B141" s="39"/>
      <c r="C141" s="219" t="s">
        <v>138</v>
      </c>
      <c r="D141" s="219" t="s">
        <v>140</v>
      </c>
      <c r="E141" s="220" t="s">
        <v>172</v>
      </c>
      <c r="F141" s="221" t="s">
        <v>173</v>
      </c>
      <c r="G141" s="222" t="s">
        <v>143</v>
      </c>
      <c r="H141" s="223">
        <v>62.025</v>
      </c>
      <c r="I141" s="224"/>
      <c r="J141" s="225">
        <f>ROUND(I141*H141,2)</f>
        <v>0</v>
      </c>
      <c r="K141" s="226"/>
      <c r="L141" s="44"/>
      <c r="M141" s="227" t="s">
        <v>1</v>
      </c>
      <c r="N141" s="228" t="s">
        <v>40</v>
      </c>
      <c r="O141" s="91"/>
      <c r="P141" s="229">
        <f>O141*H141</f>
        <v>0</v>
      </c>
      <c r="Q141" s="229">
        <v>0.00438</v>
      </c>
      <c r="R141" s="229">
        <f>Q141*H141</f>
        <v>0.2716695</v>
      </c>
      <c r="S141" s="229">
        <v>0</v>
      </c>
      <c r="T141" s="23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1" t="s">
        <v>144</v>
      </c>
      <c r="AT141" s="231" t="s">
        <v>140</v>
      </c>
      <c r="AU141" s="231" t="s">
        <v>85</v>
      </c>
      <c r="AY141" s="17" t="s">
        <v>137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7" t="s">
        <v>83</v>
      </c>
      <c r="BK141" s="232">
        <f>ROUND(I141*H141,2)</f>
        <v>0</v>
      </c>
      <c r="BL141" s="17" t="s">
        <v>144</v>
      </c>
      <c r="BM141" s="231" t="s">
        <v>174</v>
      </c>
    </row>
    <row r="142" spans="1:51" s="15" customFormat="1" ht="12">
      <c r="A142" s="15"/>
      <c r="B142" s="256"/>
      <c r="C142" s="257"/>
      <c r="D142" s="235" t="s">
        <v>146</v>
      </c>
      <c r="E142" s="258" t="s">
        <v>1</v>
      </c>
      <c r="F142" s="259" t="s">
        <v>175</v>
      </c>
      <c r="G142" s="257"/>
      <c r="H142" s="258" t="s">
        <v>1</v>
      </c>
      <c r="I142" s="260"/>
      <c r="J142" s="257"/>
      <c r="K142" s="257"/>
      <c r="L142" s="261"/>
      <c r="M142" s="262"/>
      <c r="N142" s="263"/>
      <c r="O142" s="263"/>
      <c r="P142" s="263"/>
      <c r="Q142" s="263"/>
      <c r="R142" s="263"/>
      <c r="S142" s="263"/>
      <c r="T142" s="264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65" t="s">
        <v>146</v>
      </c>
      <c r="AU142" s="265" t="s">
        <v>85</v>
      </c>
      <c r="AV142" s="15" t="s">
        <v>83</v>
      </c>
      <c r="AW142" s="15" t="s">
        <v>31</v>
      </c>
      <c r="AX142" s="15" t="s">
        <v>75</v>
      </c>
      <c r="AY142" s="265" t="s">
        <v>137</v>
      </c>
    </row>
    <row r="143" spans="1:51" s="13" customFormat="1" ht="12">
      <c r="A143" s="13"/>
      <c r="B143" s="233"/>
      <c r="C143" s="234"/>
      <c r="D143" s="235" t="s">
        <v>146</v>
      </c>
      <c r="E143" s="236" t="s">
        <v>1</v>
      </c>
      <c r="F143" s="237" t="s">
        <v>724</v>
      </c>
      <c r="G143" s="234"/>
      <c r="H143" s="238">
        <v>60</v>
      </c>
      <c r="I143" s="239"/>
      <c r="J143" s="234"/>
      <c r="K143" s="234"/>
      <c r="L143" s="240"/>
      <c r="M143" s="241"/>
      <c r="N143" s="242"/>
      <c r="O143" s="242"/>
      <c r="P143" s="242"/>
      <c r="Q143" s="242"/>
      <c r="R143" s="242"/>
      <c r="S143" s="242"/>
      <c r="T143" s="24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4" t="s">
        <v>146</v>
      </c>
      <c r="AU143" s="244" t="s">
        <v>85</v>
      </c>
      <c r="AV143" s="13" t="s">
        <v>85</v>
      </c>
      <c r="AW143" s="13" t="s">
        <v>31</v>
      </c>
      <c r="AX143" s="13" t="s">
        <v>75</v>
      </c>
      <c r="AY143" s="244" t="s">
        <v>137</v>
      </c>
    </row>
    <row r="144" spans="1:51" s="13" customFormat="1" ht="12">
      <c r="A144" s="13"/>
      <c r="B144" s="233"/>
      <c r="C144" s="234"/>
      <c r="D144" s="235" t="s">
        <v>146</v>
      </c>
      <c r="E144" s="236" t="s">
        <v>1</v>
      </c>
      <c r="F144" s="237" t="s">
        <v>725</v>
      </c>
      <c r="G144" s="234"/>
      <c r="H144" s="238">
        <v>2.025</v>
      </c>
      <c r="I144" s="239"/>
      <c r="J144" s="234"/>
      <c r="K144" s="234"/>
      <c r="L144" s="240"/>
      <c r="M144" s="241"/>
      <c r="N144" s="242"/>
      <c r="O144" s="242"/>
      <c r="P144" s="242"/>
      <c r="Q144" s="242"/>
      <c r="R144" s="242"/>
      <c r="S144" s="242"/>
      <c r="T144" s="24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4" t="s">
        <v>146</v>
      </c>
      <c r="AU144" s="244" t="s">
        <v>85</v>
      </c>
      <c r="AV144" s="13" t="s">
        <v>85</v>
      </c>
      <c r="AW144" s="13" t="s">
        <v>31</v>
      </c>
      <c r="AX144" s="13" t="s">
        <v>75</v>
      </c>
      <c r="AY144" s="244" t="s">
        <v>137</v>
      </c>
    </row>
    <row r="145" spans="1:51" s="14" customFormat="1" ht="12">
      <c r="A145" s="14"/>
      <c r="B145" s="245"/>
      <c r="C145" s="246"/>
      <c r="D145" s="235" t="s">
        <v>146</v>
      </c>
      <c r="E145" s="247" t="s">
        <v>1</v>
      </c>
      <c r="F145" s="248" t="s">
        <v>149</v>
      </c>
      <c r="G145" s="246"/>
      <c r="H145" s="249">
        <v>62.025</v>
      </c>
      <c r="I145" s="250"/>
      <c r="J145" s="246"/>
      <c r="K145" s="246"/>
      <c r="L145" s="251"/>
      <c r="M145" s="252"/>
      <c r="N145" s="253"/>
      <c r="O145" s="253"/>
      <c r="P145" s="253"/>
      <c r="Q145" s="253"/>
      <c r="R145" s="253"/>
      <c r="S145" s="253"/>
      <c r="T145" s="25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5" t="s">
        <v>146</v>
      </c>
      <c r="AU145" s="255" t="s">
        <v>85</v>
      </c>
      <c r="AV145" s="14" t="s">
        <v>144</v>
      </c>
      <c r="AW145" s="14" t="s">
        <v>31</v>
      </c>
      <c r="AX145" s="14" t="s">
        <v>83</v>
      </c>
      <c r="AY145" s="255" t="s">
        <v>137</v>
      </c>
    </row>
    <row r="146" spans="1:65" s="2" customFormat="1" ht="21.75" customHeight="1">
      <c r="A146" s="38"/>
      <c r="B146" s="39"/>
      <c r="C146" s="219" t="s">
        <v>144</v>
      </c>
      <c r="D146" s="219" t="s">
        <v>140</v>
      </c>
      <c r="E146" s="220" t="s">
        <v>181</v>
      </c>
      <c r="F146" s="221" t="s">
        <v>182</v>
      </c>
      <c r="G146" s="222" t="s">
        <v>143</v>
      </c>
      <c r="H146" s="223">
        <v>62.025</v>
      </c>
      <c r="I146" s="224"/>
      <c r="J146" s="225">
        <f>ROUND(I146*H146,2)</f>
        <v>0</v>
      </c>
      <c r="K146" s="226"/>
      <c r="L146" s="44"/>
      <c r="M146" s="227" t="s">
        <v>1</v>
      </c>
      <c r="N146" s="228" t="s">
        <v>40</v>
      </c>
      <c r="O146" s="91"/>
      <c r="P146" s="229">
        <f>O146*H146</f>
        <v>0</v>
      </c>
      <c r="Q146" s="229">
        <v>0.0052</v>
      </c>
      <c r="R146" s="229">
        <f>Q146*H146</f>
        <v>0.32253</v>
      </c>
      <c r="S146" s="229">
        <v>0</v>
      </c>
      <c r="T146" s="23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1" t="s">
        <v>144</v>
      </c>
      <c r="AT146" s="231" t="s">
        <v>140</v>
      </c>
      <c r="AU146" s="231" t="s">
        <v>85</v>
      </c>
      <c r="AY146" s="17" t="s">
        <v>137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7" t="s">
        <v>83</v>
      </c>
      <c r="BK146" s="232">
        <f>ROUND(I146*H146,2)</f>
        <v>0</v>
      </c>
      <c r="BL146" s="17" t="s">
        <v>144</v>
      </c>
      <c r="BM146" s="231" t="s">
        <v>183</v>
      </c>
    </row>
    <row r="147" spans="1:51" s="15" customFormat="1" ht="12">
      <c r="A147" s="15"/>
      <c r="B147" s="256"/>
      <c r="C147" s="257"/>
      <c r="D147" s="235" t="s">
        <v>146</v>
      </c>
      <c r="E147" s="258" t="s">
        <v>1</v>
      </c>
      <c r="F147" s="259" t="s">
        <v>175</v>
      </c>
      <c r="G147" s="257"/>
      <c r="H147" s="258" t="s">
        <v>1</v>
      </c>
      <c r="I147" s="260"/>
      <c r="J147" s="257"/>
      <c r="K147" s="257"/>
      <c r="L147" s="261"/>
      <c r="M147" s="262"/>
      <c r="N147" s="263"/>
      <c r="O147" s="263"/>
      <c r="P147" s="263"/>
      <c r="Q147" s="263"/>
      <c r="R147" s="263"/>
      <c r="S147" s="263"/>
      <c r="T147" s="264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65" t="s">
        <v>146</v>
      </c>
      <c r="AU147" s="265" t="s">
        <v>85</v>
      </c>
      <c r="AV147" s="15" t="s">
        <v>83</v>
      </c>
      <c r="AW147" s="15" t="s">
        <v>31</v>
      </c>
      <c r="AX147" s="15" t="s">
        <v>75</v>
      </c>
      <c r="AY147" s="265" t="s">
        <v>137</v>
      </c>
    </row>
    <row r="148" spans="1:51" s="13" customFormat="1" ht="12">
      <c r="A148" s="13"/>
      <c r="B148" s="233"/>
      <c r="C148" s="234"/>
      <c r="D148" s="235" t="s">
        <v>146</v>
      </c>
      <c r="E148" s="236" t="s">
        <v>1</v>
      </c>
      <c r="F148" s="237" t="s">
        <v>724</v>
      </c>
      <c r="G148" s="234"/>
      <c r="H148" s="238">
        <v>60</v>
      </c>
      <c r="I148" s="239"/>
      <c r="J148" s="234"/>
      <c r="K148" s="234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146</v>
      </c>
      <c r="AU148" s="244" t="s">
        <v>85</v>
      </c>
      <c r="AV148" s="13" t="s">
        <v>85</v>
      </c>
      <c r="AW148" s="13" t="s">
        <v>31</v>
      </c>
      <c r="AX148" s="13" t="s">
        <v>75</v>
      </c>
      <c r="AY148" s="244" t="s">
        <v>137</v>
      </c>
    </row>
    <row r="149" spans="1:51" s="13" customFormat="1" ht="12">
      <c r="A149" s="13"/>
      <c r="B149" s="233"/>
      <c r="C149" s="234"/>
      <c r="D149" s="235" t="s">
        <v>146</v>
      </c>
      <c r="E149" s="236" t="s">
        <v>1</v>
      </c>
      <c r="F149" s="237" t="s">
        <v>725</v>
      </c>
      <c r="G149" s="234"/>
      <c r="H149" s="238">
        <v>2.025</v>
      </c>
      <c r="I149" s="239"/>
      <c r="J149" s="234"/>
      <c r="K149" s="234"/>
      <c r="L149" s="240"/>
      <c r="M149" s="241"/>
      <c r="N149" s="242"/>
      <c r="O149" s="242"/>
      <c r="P149" s="242"/>
      <c r="Q149" s="242"/>
      <c r="R149" s="242"/>
      <c r="S149" s="242"/>
      <c r="T149" s="24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4" t="s">
        <v>146</v>
      </c>
      <c r="AU149" s="244" t="s">
        <v>85</v>
      </c>
      <c r="AV149" s="13" t="s">
        <v>85</v>
      </c>
      <c r="AW149" s="13" t="s">
        <v>31</v>
      </c>
      <c r="AX149" s="13" t="s">
        <v>75</v>
      </c>
      <c r="AY149" s="244" t="s">
        <v>137</v>
      </c>
    </row>
    <row r="150" spans="1:51" s="14" customFormat="1" ht="12">
      <c r="A150" s="14"/>
      <c r="B150" s="245"/>
      <c r="C150" s="246"/>
      <c r="D150" s="235" t="s">
        <v>146</v>
      </c>
      <c r="E150" s="247" t="s">
        <v>1</v>
      </c>
      <c r="F150" s="248" t="s">
        <v>149</v>
      </c>
      <c r="G150" s="246"/>
      <c r="H150" s="249">
        <v>62.025</v>
      </c>
      <c r="I150" s="250"/>
      <c r="J150" s="246"/>
      <c r="K150" s="246"/>
      <c r="L150" s="251"/>
      <c r="M150" s="252"/>
      <c r="N150" s="253"/>
      <c r="O150" s="253"/>
      <c r="P150" s="253"/>
      <c r="Q150" s="253"/>
      <c r="R150" s="253"/>
      <c r="S150" s="253"/>
      <c r="T150" s="25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5" t="s">
        <v>146</v>
      </c>
      <c r="AU150" s="255" t="s">
        <v>85</v>
      </c>
      <c r="AV150" s="14" t="s">
        <v>144</v>
      </c>
      <c r="AW150" s="14" t="s">
        <v>31</v>
      </c>
      <c r="AX150" s="14" t="s">
        <v>83</v>
      </c>
      <c r="AY150" s="255" t="s">
        <v>137</v>
      </c>
    </row>
    <row r="151" spans="1:65" s="2" customFormat="1" ht="21.75" customHeight="1">
      <c r="A151" s="38"/>
      <c r="B151" s="39"/>
      <c r="C151" s="219" t="s">
        <v>166</v>
      </c>
      <c r="D151" s="219" t="s">
        <v>140</v>
      </c>
      <c r="E151" s="220" t="s">
        <v>185</v>
      </c>
      <c r="F151" s="221" t="s">
        <v>186</v>
      </c>
      <c r="G151" s="222" t="s">
        <v>143</v>
      </c>
      <c r="H151" s="223">
        <v>15.54</v>
      </c>
      <c r="I151" s="224"/>
      <c r="J151" s="225">
        <f>ROUND(I151*H151,2)</f>
        <v>0</v>
      </c>
      <c r="K151" s="226"/>
      <c r="L151" s="44"/>
      <c r="M151" s="227" t="s">
        <v>1</v>
      </c>
      <c r="N151" s="228" t="s">
        <v>40</v>
      </c>
      <c r="O151" s="91"/>
      <c r="P151" s="229">
        <f>O151*H151</f>
        <v>0</v>
      </c>
      <c r="Q151" s="229">
        <v>0.021</v>
      </c>
      <c r="R151" s="229">
        <f>Q151*H151</f>
        <v>0.32634</v>
      </c>
      <c r="S151" s="229">
        <v>0</v>
      </c>
      <c r="T151" s="23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1" t="s">
        <v>144</v>
      </c>
      <c r="AT151" s="231" t="s">
        <v>140</v>
      </c>
      <c r="AU151" s="231" t="s">
        <v>85</v>
      </c>
      <c r="AY151" s="17" t="s">
        <v>137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7" t="s">
        <v>83</v>
      </c>
      <c r="BK151" s="232">
        <f>ROUND(I151*H151,2)</f>
        <v>0</v>
      </c>
      <c r="BL151" s="17" t="s">
        <v>144</v>
      </c>
      <c r="BM151" s="231" t="s">
        <v>187</v>
      </c>
    </row>
    <row r="152" spans="1:51" s="13" customFormat="1" ht="12">
      <c r="A152" s="13"/>
      <c r="B152" s="233"/>
      <c r="C152" s="234"/>
      <c r="D152" s="235" t="s">
        <v>146</v>
      </c>
      <c r="E152" s="236" t="s">
        <v>1</v>
      </c>
      <c r="F152" s="237" t="s">
        <v>170</v>
      </c>
      <c r="G152" s="234"/>
      <c r="H152" s="238">
        <v>15.54</v>
      </c>
      <c r="I152" s="239"/>
      <c r="J152" s="234"/>
      <c r="K152" s="234"/>
      <c r="L152" s="240"/>
      <c r="M152" s="241"/>
      <c r="N152" s="242"/>
      <c r="O152" s="242"/>
      <c r="P152" s="242"/>
      <c r="Q152" s="242"/>
      <c r="R152" s="242"/>
      <c r="S152" s="242"/>
      <c r="T152" s="24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4" t="s">
        <v>146</v>
      </c>
      <c r="AU152" s="244" t="s">
        <v>85</v>
      </c>
      <c r="AV152" s="13" t="s">
        <v>85</v>
      </c>
      <c r="AW152" s="13" t="s">
        <v>31</v>
      </c>
      <c r="AX152" s="13" t="s">
        <v>83</v>
      </c>
      <c r="AY152" s="244" t="s">
        <v>137</v>
      </c>
    </row>
    <row r="153" spans="1:65" s="2" customFormat="1" ht="21.75" customHeight="1">
      <c r="A153" s="38"/>
      <c r="B153" s="39"/>
      <c r="C153" s="219" t="s">
        <v>164</v>
      </c>
      <c r="D153" s="219" t="s">
        <v>140</v>
      </c>
      <c r="E153" s="220" t="s">
        <v>189</v>
      </c>
      <c r="F153" s="221" t="s">
        <v>190</v>
      </c>
      <c r="G153" s="222" t="s">
        <v>143</v>
      </c>
      <c r="H153" s="223">
        <v>62.025</v>
      </c>
      <c r="I153" s="224"/>
      <c r="J153" s="225">
        <f>ROUND(I153*H153,2)</f>
        <v>0</v>
      </c>
      <c r="K153" s="226"/>
      <c r="L153" s="44"/>
      <c r="M153" s="227" t="s">
        <v>1</v>
      </c>
      <c r="N153" s="228" t="s">
        <v>40</v>
      </c>
      <c r="O153" s="91"/>
      <c r="P153" s="229">
        <f>O153*H153</f>
        <v>0</v>
      </c>
      <c r="Q153" s="229">
        <v>0.0035</v>
      </c>
      <c r="R153" s="229">
        <f>Q153*H153</f>
        <v>0.2170875</v>
      </c>
      <c r="S153" s="229">
        <v>0</v>
      </c>
      <c r="T153" s="23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1" t="s">
        <v>144</v>
      </c>
      <c r="AT153" s="231" t="s">
        <v>140</v>
      </c>
      <c r="AU153" s="231" t="s">
        <v>85</v>
      </c>
      <c r="AY153" s="17" t="s">
        <v>137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7" t="s">
        <v>83</v>
      </c>
      <c r="BK153" s="232">
        <f>ROUND(I153*H153,2)</f>
        <v>0</v>
      </c>
      <c r="BL153" s="17" t="s">
        <v>144</v>
      </c>
      <c r="BM153" s="231" t="s">
        <v>191</v>
      </c>
    </row>
    <row r="154" spans="1:51" s="15" customFormat="1" ht="12">
      <c r="A154" s="15"/>
      <c r="B154" s="256"/>
      <c r="C154" s="257"/>
      <c r="D154" s="235" t="s">
        <v>146</v>
      </c>
      <c r="E154" s="258" t="s">
        <v>1</v>
      </c>
      <c r="F154" s="259" t="s">
        <v>175</v>
      </c>
      <c r="G154" s="257"/>
      <c r="H154" s="258" t="s">
        <v>1</v>
      </c>
      <c r="I154" s="260"/>
      <c r="J154" s="257"/>
      <c r="K154" s="257"/>
      <c r="L154" s="261"/>
      <c r="M154" s="262"/>
      <c r="N154" s="263"/>
      <c r="O154" s="263"/>
      <c r="P154" s="263"/>
      <c r="Q154" s="263"/>
      <c r="R154" s="263"/>
      <c r="S154" s="263"/>
      <c r="T154" s="264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65" t="s">
        <v>146</v>
      </c>
      <c r="AU154" s="265" t="s">
        <v>85</v>
      </c>
      <c r="AV154" s="15" t="s">
        <v>83</v>
      </c>
      <c r="AW154" s="15" t="s">
        <v>31</v>
      </c>
      <c r="AX154" s="15" t="s">
        <v>75</v>
      </c>
      <c r="AY154" s="265" t="s">
        <v>137</v>
      </c>
    </row>
    <row r="155" spans="1:51" s="13" customFormat="1" ht="12">
      <c r="A155" s="13"/>
      <c r="B155" s="233"/>
      <c r="C155" s="234"/>
      <c r="D155" s="235" t="s">
        <v>146</v>
      </c>
      <c r="E155" s="236" t="s">
        <v>1</v>
      </c>
      <c r="F155" s="237" t="s">
        <v>724</v>
      </c>
      <c r="G155" s="234"/>
      <c r="H155" s="238">
        <v>60</v>
      </c>
      <c r="I155" s="239"/>
      <c r="J155" s="234"/>
      <c r="K155" s="234"/>
      <c r="L155" s="240"/>
      <c r="M155" s="241"/>
      <c r="N155" s="242"/>
      <c r="O155" s="242"/>
      <c r="P155" s="242"/>
      <c r="Q155" s="242"/>
      <c r="R155" s="242"/>
      <c r="S155" s="242"/>
      <c r="T155" s="24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4" t="s">
        <v>146</v>
      </c>
      <c r="AU155" s="244" t="s">
        <v>85</v>
      </c>
      <c r="AV155" s="13" t="s">
        <v>85</v>
      </c>
      <c r="AW155" s="13" t="s">
        <v>31</v>
      </c>
      <c r="AX155" s="13" t="s">
        <v>75</v>
      </c>
      <c r="AY155" s="244" t="s">
        <v>137</v>
      </c>
    </row>
    <row r="156" spans="1:51" s="13" customFormat="1" ht="12">
      <c r="A156" s="13"/>
      <c r="B156" s="233"/>
      <c r="C156" s="234"/>
      <c r="D156" s="235" t="s">
        <v>146</v>
      </c>
      <c r="E156" s="236" t="s">
        <v>1</v>
      </c>
      <c r="F156" s="237" t="s">
        <v>725</v>
      </c>
      <c r="G156" s="234"/>
      <c r="H156" s="238">
        <v>2.025</v>
      </c>
      <c r="I156" s="239"/>
      <c r="J156" s="234"/>
      <c r="K156" s="234"/>
      <c r="L156" s="240"/>
      <c r="M156" s="241"/>
      <c r="N156" s="242"/>
      <c r="O156" s="242"/>
      <c r="P156" s="242"/>
      <c r="Q156" s="242"/>
      <c r="R156" s="242"/>
      <c r="S156" s="242"/>
      <c r="T156" s="24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4" t="s">
        <v>146</v>
      </c>
      <c r="AU156" s="244" t="s">
        <v>85</v>
      </c>
      <c r="AV156" s="13" t="s">
        <v>85</v>
      </c>
      <c r="AW156" s="13" t="s">
        <v>31</v>
      </c>
      <c r="AX156" s="13" t="s">
        <v>75</v>
      </c>
      <c r="AY156" s="244" t="s">
        <v>137</v>
      </c>
    </row>
    <row r="157" spans="1:51" s="14" customFormat="1" ht="12">
      <c r="A157" s="14"/>
      <c r="B157" s="245"/>
      <c r="C157" s="246"/>
      <c r="D157" s="235" t="s">
        <v>146</v>
      </c>
      <c r="E157" s="247" t="s">
        <v>1</v>
      </c>
      <c r="F157" s="248" t="s">
        <v>149</v>
      </c>
      <c r="G157" s="246"/>
      <c r="H157" s="249">
        <v>62.025</v>
      </c>
      <c r="I157" s="250"/>
      <c r="J157" s="246"/>
      <c r="K157" s="246"/>
      <c r="L157" s="251"/>
      <c r="M157" s="252"/>
      <c r="N157" s="253"/>
      <c r="O157" s="253"/>
      <c r="P157" s="253"/>
      <c r="Q157" s="253"/>
      <c r="R157" s="253"/>
      <c r="S157" s="253"/>
      <c r="T157" s="25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5" t="s">
        <v>146</v>
      </c>
      <c r="AU157" s="255" t="s">
        <v>85</v>
      </c>
      <c r="AV157" s="14" t="s">
        <v>144</v>
      </c>
      <c r="AW157" s="14" t="s">
        <v>31</v>
      </c>
      <c r="AX157" s="14" t="s">
        <v>83</v>
      </c>
      <c r="AY157" s="255" t="s">
        <v>137</v>
      </c>
    </row>
    <row r="158" spans="1:65" s="2" customFormat="1" ht="21.75" customHeight="1">
      <c r="A158" s="38"/>
      <c r="B158" s="39"/>
      <c r="C158" s="219" t="s">
        <v>180</v>
      </c>
      <c r="D158" s="219" t="s">
        <v>140</v>
      </c>
      <c r="E158" s="220" t="s">
        <v>199</v>
      </c>
      <c r="F158" s="221" t="s">
        <v>200</v>
      </c>
      <c r="G158" s="222" t="s">
        <v>143</v>
      </c>
      <c r="H158" s="223">
        <v>24.976</v>
      </c>
      <c r="I158" s="224"/>
      <c r="J158" s="225">
        <f>ROUND(I158*H158,2)</f>
        <v>0</v>
      </c>
      <c r="K158" s="226"/>
      <c r="L158" s="44"/>
      <c r="M158" s="227" t="s">
        <v>1</v>
      </c>
      <c r="N158" s="228" t="s">
        <v>40</v>
      </c>
      <c r="O158" s="91"/>
      <c r="P158" s="229">
        <f>O158*H158</f>
        <v>0</v>
      </c>
      <c r="Q158" s="229">
        <v>0</v>
      </c>
      <c r="R158" s="229">
        <f>Q158*H158</f>
        <v>0</v>
      </c>
      <c r="S158" s="229">
        <v>0</v>
      </c>
      <c r="T158" s="23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1" t="s">
        <v>144</v>
      </c>
      <c r="AT158" s="231" t="s">
        <v>140</v>
      </c>
      <c r="AU158" s="231" t="s">
        <v>85</v>
      </c>
      <c r="AY158" s="17" t="s">
        <v>137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7" t="s">
        <v>83</v>
      </c>
      <c r="BK158" s="232">
        <f>ROUND(I158*H158,2)</f>
        <v>0</v>
      </c>
      <c r="BL158" s="17" t="s">
        <v>144</v>
      </c>
      <c r="BM158" s="231" t="s">
        <v>726</v>
      </c>
    </row>
    <row r="159" spans="1:51" s="13" customFormat="1" ht="12">
      <c r="A159" s="13"/>
      <c r="B159" s="233"/>
      <c r="C159" s="234"/>
      <c r="D159" s="235" t="s">
        <v>146</v>
      </c>
      <c r="E159" s="236" t="s">
        <v>1</v>
      </c>
      <c r="F159" s="237" t="s">
        <v>727</v>
      </c>
      <c r="G159" s="234"/>
      <c r="H159" s="238">
        <v>24.976</v>
      </c>
      <c r="I159" s="239"/>
      <c r="J159" s="234"/>
      <c r="K159" s="234"/>
      <c r="L159" s="240"/>
      <c r="M159" s="241"/>
      <c r="N159" s="242"/>
      <c r="O159" s="242"/>
      <c r="P159" s="242"/>
      <c r="Q159" s="242"/>
      <c r="R159" s="242"/>
      <c r="S159" s="242"/>
      <c r="T159" s="24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4" t="s">
        <v>146</v>
      </c>
      <c r="AU159" s="244" t="s">
        <v>85</v>
      </c>
      <c r="AV159" s="13" t="s">
        <v>85</v>
      </c>
      <c r="AW159" s="13" t="s">
        <v>31</v>
      </c>
      <c r="AX159" s="13" t="s">
        <v>83</v>
      </c>
      <c r="AY159" s="244" t="s">
        <v>137</v>
      </c>
    </row>
    <row r="160" spans="1:63" s="12" customFormat="1" ht="22.8" customHeight="1">
      <c r="A160" s="12"/>
      <c r="B160" s="203"/>
      <c r="C160" s="204"/>
      <c r="D160" s="205" t="s">
        <v>74</v>
      </c>
      <c r="E160" s="217" t="s">
        <v>188</v>
      </c>
      <c r="F160" s="217" t="s">
        <v>203</v>
      </c>
      <c r="G160" s="204"/>
      <c r="H160" s="204"/>
      <c r="I160" s="207"/>
      <c r="J160" s="218">
        <f>BK160</f>
        <v>0</v>
      </c>
      <c r="K160" s="204"/>
      <c r="L160" s="209"/>
      <c r="M160" s="210"/>
      <c r="N160" s="211"/>
      <c r="O160" s="211"/>
      <c r="P160" s="212">
        <f>SUM(P161:P174)</f>
        <v>0</v>
      </c>
      <c r="Q160" s="211"/>
      <c r="R160" s="212">
        <f>SUM(R161:R174)</f>
        <v>0.0029355200000000005</v>
      </c>
      <c r="S160" s="211"/>
      <c r="T160" s="213">
        <f>SUM(T161:T174)</f>
        <v>0.74085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14" t="s">
        <v>83</v>
      </c>
      <c r="AT160" s="215" t="s">
        <v>74</v>
      </c>
      <c r="AU160" s="215" t="s">
        <v>83</v>
      </c>
      <c r="AY160" s="214" t="s">
        <v>137</v>
      </c>
      <c r="BK160" s="216">
        <f>SUM(BK161:BK174)</f>
        <v>0</v>
      </c>
    </row>
    <row r="161" spans="1:65" s="2" customFormat="1" ht="21.75" customHeight="1">
      <c r="A161" s="38"/>
      <c r="B161" s="39"/>
      <c r="C161" s="219" t="s">
        <v>184</v>
      </c>
      <c r="D161" s="219" t="s">
        <v>140</v>
      </c>
      <c r="E161" s="220" t="s">
        <v>205</v>
      </c>
      <c r="F161" s="221" t="s">
        <v>206</v>
      </c>
      <c r="G161" s="222" t="s">
        <v>143</v>
      </c>
      <c r="H161" s="223">
        <v>73.388</v>
      </c>
      <c r="I161" s="224"/>
      <c r="J161" s="225">
        <f>ROUND(I161*H161,2)</f>
        <v>0</v>
      </c>
      <c r="K161" s="226"/>
      <c r="L161" s="44"/>
      <c r="M161" s="227" t="s">
        <v>1</v>
      </c>
      <c r="N161" s="228" t="s">
        <v>40</v>
      </c>
      <c r="O161" s="91"/>
      <c r="P161" s="229">
        <f>O161*H161</f>
        <v>0</v>
      </c>
      <c r="Q161" s="229">
        <v>4E-05</v>
      </c>
      <c r="R161" s="229">
        <f>Q161*H161</f>
        <v>0.0029355200000000005</v>
      </c>
      <c r="S161" s="229">
        <v>0</v>
      </c>
      <c r="T161" s="230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1" t="s">
        <v>144</v>
      </c>
      <c r="AT161" s="231" t="s">
        <v>140</v>
      </c>
      <c r="AU161" s="231" t="s">
        <v>85</v>
      </c>
      <c r="AY161" s="17" t="s">
        <v>137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7" t="s">
        <v>83</v>
      </c>
      <c r="BK161" s="232">
        <f>ROUND(I161*H161,2)</f>
        <v>0</v>
      </c>
      <c r="BL161" s="17" t="s">
        <v>144</v>
      </c>
      <c r="BM161" s="231" t="s">
        <v>207</v>
      </c>
    </row>
    <row r="162" spans="1:51" s="13" customFormat="1" ht="12">
      <c r="A162" s="13"/>
      <c r="B162" s="233"/>
      <c r="C162" s="234"/>
      <c r="D162" s="235" t="s">
        <v>146</v>
      </c>
      <c r="E162" s="236" t="s">
        <v>1</v>
      </c>
      <c r="F162" s="237" t="s">
        <v>728</v>
      </c>
      <c r="G162" s="234"/>
      <c r="H162" s="238">
        <v>18.1</v>
      </c>
      <c r="I162" s="239"/>
      <c r="J162" s="234"/>
      <c r="K162" s="234"/>
      <c r="L162" s="240"/>
      <c r="M162" s="241"/>
      <c r="N162" s="242"/>
      <c r="O162" s="242"/>
      <c r="P162" s="242"/>
      <c r="Q162" s="242"/>
      <c r="R162" s="242"/>
      <c r="S162" s="242"/>
      <c r="T162" s="24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4" t="s">
        <v>146</v>
      </c>
      <c r="AU162" s="244" t="s">
        <v>85</v>
      </c>
      <c r="AV162" s="13" t="s">
        <v>85</v>
      </c>
      <c r="AW162" s="13" t="s">
        <v>31</v>
      </c>
      <c r="AX162" s="13" t="s">
        <v>75</v>
      </c>
      <c r="AY162" s="244" t="s">
        <v>137</v>
      </c>
    </row>
    <row r="163" spans="1:51" s="13" customFormat="1" ht="12">
      <c r="A163" s="13"/>
      <c r="B163" s="233"/>
      <c r="C163" s="234"/>
      <c r="D163" s="235" t="s">
        <v>146</v>
      </c>
      <c r="E163" s="236" t="s">
        <v>1</v>
      </c>
      <c r="F163" s="237" t="s">
        <v>729</v>
      </c>
      <c r="G163" s="234"/>
      <c r="H163" s="238">
        <v>5.288</v>
      </c>
      <c r="I163" s="239"/>
      <c r="J163" s="234"/>
      <c r="K163" s="234"/>
      <c r="L163" s="240"/>
      <c r="M163" s="241"/>
      <c r="N163" s="242"/>
      <c r="O163" s="242"/>
      <c r="P163" s="242"/>
      <c r="Q163" s="242"/>
      <c r="R163" s="242"/>
      <c r="S163" s="242"/>
      <c r="T163" s="24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4" t="s">
        <v>146</v>
      </c>
      <c r="AU163" s="244" t="s">
        <v>85</v>
      </c>
      <c r="AV163" s="13" t="s">
        <v>85</v>
      </c>
      <c r="AW163" s="13" t="s">
        <v>31</v>
      </c>
      <c r="AX163" s="13" t="s">
        <v>75</v>
      </c>
      <c r="AY163" s="244" t="s">
        <v>137</v>
      </c>
    </row>
    <row r="164" spans="1:51" s="13" customFormat="1" ht="12">
      <c r="A164" s="13"/>
      <c r="B164" s="233"/>
      <c r="C164" s="234"/>
      <c r="D164" s="235" t="s">
        <v>146</v>
      </c>
      <c r="E164" s="236" t="s">
        <v>1</v>
      </c>
      <c r="F164" s="237" t="s">
        <v>211</v>
      </c>
      <c r="G164" s="234"/>
      <c r="H164" s="238">
        <v>50</v>
      </c>
      <c r="I164" s="239"/>
      <c r="J164" s="234"/>
      <c r="K164" s="234"/>
      <c r="L164" s="240"/>
      <c r="M164" s="241"/>
      <c r="N164" s="242"/>
      <c r="O164" s="242"/>
      <c r="P164" s="242"/>
      <c r="Q164" s="242"/>
      <c r="R164" s="242"/>
      <c r="S164" s="242"/>
      <c r="T164" s="24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4" t="s">
        <v>146</v>
      </c>
      <c r="AU164" s="244" t="s">
        <v>85</v>
      </c>
      <c r="AV164" s="13" t="s">
        <v>85</v>
      </c>
      <c r="AW164" s="13" t="s">
        <v>31</v>
      </c>
      <c r="AX164" s="13" t="s">
        <v>75</v>
      </c>
      <c r="AY164" s="244" t="s">
        <v>137</v>
      </c>
    </row>
    <row r="165" spans="1:51" s="14" customFormat="1" ht="12">
      <c r="A165" s="14"/>
      <c r="B165" s="245"/>
      <c r="C165" s="246"/>
      <c r="D165" s="235" t="s">
        <v>146</v>
      </c>
      <c r="E165" s="247" t="s">
        <v>1</v>
      </c>
      <c r="F165" s="248" t="s">
        <v>149</v>
      </c>
      <c r="G165" s="246"/>
      <c r="H165" s="249">
        <v>73.388</v>
      </c>
      <c r="I165" s="250"/>
      <c r="J165" s="246"/>
      <c r="K165" s="246"/>
      <c r="L165" s="251"/>
      <c r="M165" s="252"/>
      <c r="N165" s="253"/>
      <c r="O165" s="253"/>
      <c r="P165" s="253"/>
      <c r="Q165" s="253"/>
      <c r="R165" s="253"/>
      <c r="S165" s="253"/>
      <c r="T165" s="25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5" t="s">
        <v>146</v>
      </c>
      <c r="AU165" s="255" t="s">
        <v>85</v>
      </c>
      <c r="AV165" s="14" t="s">
        <v>144</v>
      </c>
      <c r="AW165" s="14" t="s">
        <v>31</v>
      </c>
      <c r="AX165" s="14" t="s">
        <v>83</v>
      </c>
      <c r="AY165" s="255" t="s">
        <v>137</v>
      </c>
    </row>
    <row r="166" spans="1:65" s="2" customFormat="1" ht="33" customHeight="1">
      <c r="A166" s="38"/>
      <c r="B166" s="39"/>
      <c r="C166" s="219" t="s">
        <v>188</v>
      </c>
      <c r="D166" s="219" t="s">
        <v>140</v>
      </c>
      <c r="E166" s="220" t="s">
        <v>241</v>
      </c>
      <c r="F166" s="221" t="s">
        <v>242</v>
      </c>
      <c r="G166" s="222" t="s">
        <v>143</v>
      </c>
      <c r="H166" s="223">
        <v>62.025</v>
      </c>
      <c r="I166" s="224"/>
      <c r="J166" s="225">
        <f>ROUND(I166*H166,2)</f>
        <v>0</v>
      </c>
      <c r="K166" s="226"/>
      <c r="L166" s="44"/>
      <c r="M166" s="227" t="s">
        <v>1</v>
      </c>
      <c r="N166" s="228" t="s">
        <v>40</v>
      </c>
      <c r="O166" s="91"/>
      <c r="P166" s="229">
        <f>O166*H166</f>
        <v>0</v>
      </c>
      <c r="Q166" s="229">
        <v>0</v>
      </c>
      <c r="R166" s="229">
        <f>Q166*H166</f>
        <v>0</v>
      </c>
      <c r="S166" s="229">
        <v>0.004</v>
      </c>
      <c r="T166" s="230">
        <f>S166*H166</f>
        <v>0.2481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1" t="s">
        <v>144</v>
      </c>
      <c r="AT166" s="231" t="s">
        <v>140</v>
      </c>
      <c r="AU166" s="231" t="s">
        <v>85</v>
      </c>
      <c r="AY166" s="17" t="s">
        <v>137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7" t="s">
        <v>83</v>
      </c>
      <c r="BK166" s="232">
        <f>ROUND(I166*H166,2)</f>
        <v>0</v>
      </c>
      <c r="BL166" s="17" t="s">
        <v>144</v>
      </c>
      <c r="BM166" s="231" t="s">
        <v>243</v>
      </c>
    </row>
    <row r="167" spans="1:51" s="15" customFormat="1" ht="12">
      <c r="A167" s="15"/>
      <c r="B167" s="256"/>
      <c r="C167" s="257"/>
      <c r="D167" s="235" t="s">
        <v>146</v>
      </c>
      <c r="E167" s="258" t="s">
        <v>1</v>
      </c>
      <c r="F167" s="259" t="s">
        <v>175</v>
      </c>
      <c r="G167" s="257"/>
      <c r="H167" s="258" t="s">
        <v>1</v>
      </c>
      <c r="I167" s="260"/>
      <c r="J167" s="257"/>
      <c r="K167" s="257"/>
      <c r="L167" s="261"/>
      <c r="M167" s="262"/>
      <c r="N167" s="263"/>
      <c r="O167" s="263"/>
      <c r="P167" s="263"/>
      <c r="Q167" s="263"/>
      <c r="R167" s="263"/>
      <c r="S167" s="263"/>
      <c r="T167" s="264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65" t="s">
        <v>146</v>
      </c>
      <c r="AU167" s="265" t="s">
        <v>85</v>
      </c>
      <c r="AV167" s="15" t="s">
        <v>83</v>
      </c>
      <c r="AW167" s="15" t="s">
        <v>31</v>
      </c>
      <c r="AX167" s="15" t="s">
        <v>75</v>
      </c>
      <c r="AY167" s="265" t="s">
        <v>137</v>
      </c>
    </row>
    <row r="168" spans="1:51" s="13" customFormat="1" ht="12">
      <c r="A168" s="13"/>
      <c r="B168" s="233"/>
      <c r="C168" s="234"/>
      <c r="D168" s="235" t="s">
        <v>146</v>
      </c>
      <c r="E168" s="236" t="s">
        <v>1</v>
      </c>
      <c r="F168" s="237" t="s">
        <v>724</v>
      </c>
      <c r="G168" s="234"/>
      <c r="H168" s="238">
        <v>60</v>
      </c>
      <c r="I168" s="239"/>
      <c r="J168" s="234"/>
      <c r="K168" s="234"/>
      <c r="L168" s="240"/>
      <c r="M168" s="241"/>
      <c r="N168" s="242"/>
      <c r="O168" s="242"/>
      <c r="P168" s="242"/>
      <c r="Q168" s="242"/>
      <c r="R168" s="242"/>
      <c r="S168" s="242"/>
      <c r="T168" s="24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4" t="s">
        <v>146</v>
      </c>
      <c r="AU168" s="244" t="s">
        <v>85</v>
      </c>
      <c r="AV168" s="13" t="s">
        <v>85</v>
      </c>
      <c r="AW168" s="13" t="s">
        <v>31</v>
      </c>
      <c r="AX168" s="13" t="s">
        <v>75</v>
      </c>
      <c r="AY168" s="244" t="s">
        <v>137</v>
      </c>
    </row>
    <row r="169" spans="1:51" s="13" customFormat="1" ht="12">
      <c r="A169" s="13"/>
      <c r="B169" s="233"/>
      <c r="C169" s="234"/>
      <c r="D169" s="235" t="s">
        <v>146</v>
      </c>
      <c r="E169" s="236" t="s">
        <v>1</v>
      </c>
      <c r="F169" s="237" t="s">
        <v>725</v>
      </c>
      <c r="G169" s="234"/>
      <c r="H169" s="238">
        <v>2.025</v>
      </c>
      <c r="I169" s="239"/>
      <c r="J169" s="234"/>
      <c r="K169" s="234"/>
      <c r="L169" s="240"/>
      <c r="M169" s="241"/>
      <c r="N169" s="242"/>
      <c r="O169" s="242"/>
      <c r="P169" s="242"/>
      <c r="Q169" s="242"/>
      <c r="R169" s="242"/>
      <c r="S169" s="242"/>
      <c r="T169" s="24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4" t="s">
        <v>146</v>
      </c>
      <c r="AU169" s="244" t="s">
        <v>85</v>
      </c>
      <c r="AV169" s="13" t="s">
        <v>85</v>
      </c>
      <c r="AW169" s="13" t="s">
        <v>31</v>
      </c>
      <c r="AX169" s="13" t="s">
        <v>75</v>
      </c>
      <c r="AY169" s="244" t="s">
        <v>137</v>
      </c>
    </row>
    <row r="170" spans="1:51" s="14" customFormat="1" ht="12">
      <c r="A170" s="14"/>
      <c r="B170" s="245"/>
      <c r="C170" s="246"/>
      <c r="D170" s="235" t="s">
        <v>146</v>
      </c>
      <c r="E170" s="247" t="s">
        <v>1</v>
      </c>
      <c r="F170" s="248" t="s">
        <v>149</v>
      </c>
      <c r="G170" s="246"/>
      <c r="H170" s="249">
        <v>62.025</v>
      </c>
      <c r="I170" s="250"/>
      <c r="J170" s="246"/>
      <c r="K170" s="246"/>
      <c r="L170" s="251"/>
      <c r="M170" s="252"/>
      <c r="N170" s="253"/>
      <c r="O170" s="253"/>
      <c r="P170" s="253"/>
      <c r="Q170" s="253"/>
      <c r="R170" s="253"/>
      <c r="S170" s="253"/>
      <c r="T170" s="25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5" t="s">
        <v>146</v>
      </c>
      <c r="AU170" s="255" t="s">
        <v>85</v>
      </c>
      <c r="AV170" s="14" t="s">
        <v>144</v>
      </c>
      <c r="AW170" s="14" t="s">
        <v>31</v>
      </c>
      <c r="AX170" s="14" t="s">
        <v>83</v>
      </c>
      <c r="AY170" s="255" t="s">
        <v>137</v>
      </c>
    </row>
    <row r="171" spans="1:65" s="2" customFormat="1" ht="33" customHeight="1">
      <c r="A171" s="38"/>
      <c r="B171" s="39"/>
      <c r="C171" s="219" t="s">
        <v>192</v>
      </c>
      <c r="D171" s="219" t="s">
        <v>140</v>
      </c>
      <c r="E171" s="220" t="s">
        <v>245</v>
      </c>
      <c r="F171" s="221" t="s">
        <v>246</v>
      </c>
      <c r="G171" s="222" t="s">
        <v>143</v>
      </c>
      <c r="H171" s="223">
        <v>4.725</v>
      </c>
      <c r="I171" s="224"/>
      <c r="J171" s="225">
        <f>ROUND(I171*H171,2)</f>
        <v>0</v>
      </c>
      <c r="K171" s="226"/>
      <c r="L171" s="44"/>
      <c r="M171" s="227" t="s">
        <v>1</v>
      </c>
      <c r="N171" s="228" t="s">
        <v>40</v>
      </c>
      <c r="O171" s="91"/>
      <c r="P171" s="229">
        <f>O171*H171</f>
        <v>0</v>
      </c>
      <c r="Q171" s="229">
        <v>0</v>
      </c>
      <c r="R171" s="229">
        <f>Q171*H171</f>
        <v>0</v>
      </c>
      <c r="S171" s="229">
        <v>0.046</v>
      </c>
      <c r="T171" s="230">
        <f>S171*H171</f>
        <v>0.21735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1" t="s">
        <v>144</v>
      </c>
      <c r="AT171" s="231" t="s">
        <v>140</v>
      </c>
      <c r="AU171" s="231" t="s">
        <v>85</v>
      </c>
      <c r="AY171" s="17" t="s">
        <v>137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7" t="s">
        <v>83</v>
      </c>
      <c r="BK171" s="232">
        <f>ROUND(I171*H171,2)</f>
        <v>0</v>
      </c>
      <c r="BL171" s="17" t="s">
        <v>144</v>
      </c>
      <c r="BM171" s="231" t="s">
        <v>247</v>
      </c>
    </row>
    <row r="172" spans="1:51" s="13" customFormat="1" ht="12">
      <c r="A172" s="13"/>
      <c r="B172" s="233"/>
      <c r="C172" s="234"/>
      <c r="D172" s="235" t="s">
        <v>146</v>
      </c>
      <c r="E172" s="236" t="s">
        <v>1</v>
      </c>
      <c r="F172" s="237" t="s">
        <v>730</v>
      </c>
      <c r="G172" s="234"/>
      <c r="H172" s="238">
        <v>4.725</v>
      </c>
      <c r="I172" s="239"/>
      <c r="J172" s="234"/>
      <c r="K172" s="234"/>
      <c r="L172" s="240"/>
      <c r="M172" s="241"/>
      <c r="N172" s="242"/>
      <c r="O172" s="242"/>
      <c r="P172" s="242"/>
      <c r="Q172" s="242"/>
      <c r="R172" s="242"/>
      <c r="S172" s="242"/>
      <c r="T172" s="24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4" t="s">
        <v>146</v>
      </c>
      <c r="AU172" s="244" t="s">
        <v>85</v>
      </c>
      <c r="AV172" s="13" t="s">
        <v>85</v>
      </c>
      <c r="AW172" s="13" t="s">
        <v>31</v>
      </c>
      <c r="AX172" s="13" t="s">
        <v>83</v>
      </c>
      <c r="AY172" s="244" t="s">
        <v>137</v>
      </c>
    </row>
    <row r="173" spans="1:65" s="2" customFormat="1" ht="21.75" customHeight="1">
      <c r="A173" s="38"/>
      <c r="B173" s="39"/>
      <c r="C173" s="219" t="s">
        <v>198</v>
      </c>
      <c r="D173" s="219" t="s">
        <v>140</v>
      </c>
      <c r="E173" s="220" t="s">
        <v>249</v>
      </c>
      <c r="F173" s="221" t="s">
        <v>250</v>
      </c>
      <c r="G173" s="222" t="s">
        <v>143</v>
      </c>
      <c r="H173" s="223">
        <v>4.05</v>
      </c>
      <c r="I173" s="224"/>
      <c r="J173" s="225">
        <f>ROUND(I173*H173,2)</f>
        <v>0</v>
      </c>
      <c r="K173" s="226"/>
      <c r="L173" s="44"/>
      <c r="M173" s="227" t="s">
        <v>1</v>
      </c>
      <c r="N173" s="228" t="s">
        <v>40</v>
      </c>
      <c r="O173" s="91"/>
      <c r="P173" s="229">
        <f>O173*H173</f>
        <v>0</v>
      </c>
      <c r="Q173" s="229">
        <v>0</v>
      </c>
      <c r="R173" s="229">
        <f>Q173*H173</f>
        <v>0</v>
      </c>
      <c r="S173" s="229">
        <v>0.068</v>
      </c>
      <c r="T173" s="230">
        <f>S173*H173</f>
        <v>0.27540000000000003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1" t="s">
        <v>144</v>
      </c>
      <c r="AT173" s="231" t="s">
        <v>140</v>
      </c>
      <c r="AU173" s="231" t="s">
        <v>85</v>
      </c>
      <c r="AY173" s="17" t="s">
        <v>137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7" t="s">
        <v>83</v>
      </c>
      <c r="BK173" s="232">
        <f>ROUND(I173*H173,2)</f>
        <v>0</v>
      </c>
      <c r="BL173" s="17" t="s">
        <v>144</v>
      </c>
      <c r="BM173" s="231" t="s">
        <v>251</v>
      </c>
    </row>
    <row r="174" spans="1:51" s="13" customFormat="1" ht="12">
      <c r="A174" s="13"/>
      <c r="B174" s="233"/>
      <c r="C174" s="234"/>
      <c r="D174" s="235" t="s">
        <v>146</v>
      </c>
      <c r="E174" s="236" t="s">
        <v>1</v>
      </c>
      <c r="F174" s="237" t="s">
        <v>731</v>
      </c>
      <c r="G174" s="234"/>
      <c r="H174" s="238">
        <v>4.05</v>
      </c>
      <c r="I174" s="239"/>
      <c r="J174" s="234"/>
      <c r="K174" s="234"/>
      <c r="L174" s="240"/>
      <c r="M174" s="241"/>
      <c r="N174" s="242"/>
      <c r="O174" s="242"/>
      <c r="P174" s="242"/>
      <c r="Q174" s="242"/>
      <c r="R174" s="242"/>
      <c r="S174" s="242"/>
      <c r="T174" s="24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4" t="s">
        <v>146</v>
      </c>
      <c r="AU174" s="244" t="s">
        <v>85</v>
      </c>
      <c r="AV174" s="13" t="s">
        <v>85</v>
      </c>
      <c r="AW174" s="13" t="s">
        <v>31</v>
      </c>
      <c r="AX174" s="13" t="s">
        <v>83</v>
      </c>
      <c r="AY174" s="244" t="s">
        <v>137</v>
      </c>
    </row>
    <row r="175" spans="1:63" s="12" customFormat="1" ht="22.8" customHeight="1">
      <c r="A175" s="12"/>
      <c r="B175" s="203"/>
      <c r="C175" s="204"/>
      <c r="D175" s="205" t="s">
        <v>74</v>
      </c>
      <c r="E175" s="217" t="s">
        <v>253</v>
      </c>
      <c r="F175" s="217" t="s">
        <v>254</v>
      </c>
      <c r="G175" s="204"/>
      <c r="H175" s="204"/>
      <c r="I175" s="207"/>
      <c r="J175" s="218">
        <f>BK175</f>
        <v>0</v>
      </c>
      <c r="K175" s="204"/>
      <c r="L175" s="209"/>
      <c r="M175" s="210"/>
      <c r="N175" s="211"/>
      <c r="O175" s="211"/>
      <c r="P175" s="212">
        <f>SUM(P176:P180)</f>
        <v>0</v>
      </c>
      <c r="Q175" s="211"/>
      <c r="R175" s="212">
        <f>SUM(R176:R180)</f>
        <v>0</v>
      </c>
      <c r="S175" s="211"/>
      <c r="T175" s="213">
        <f>SUM(T176:T180)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14" t="s">
        <v>83</v>
      </c>
      <c r="AT175" s="215" t="s">
        <v>74</v>
      </c>
      <c r="AU175" s="215" t="s">
        <v>83</v>
      </c>
      <c r="AY175" s="214" t="s">
        <v>137</v>
      </c>
      <c r="BK175" s="216">
        <f>SUM(BK176:BK180)</f>
        <v>0</v>
      </c>
    </row>
    <row r="176" spans="1:65" s="2" customFormat="1" ht="21.75" customHeight="1">
      <c r="A176" s="38"/>
      <c r="B176" s="39"/>
      <c r="C176" s="219" t="s">
        <v>204</v>
      </c>
      <c r="D176" s="219" t="s">
        <v>140</v>
      </c>
      <c r="E176" s="220" t="s">
        <v>256</v>
      </c>
      <c r="F176" s="221" t="s">
        <v>257</v>
      </c>
      <c r="G176" s="222" t="s">
        <v>258</v>
      </c>
      <c r="H176" s="223">
        <v>0.862</v>
      </c>
      <c r="I176" s="224"/>
      <c r="J176" s="225">
        <f>ROUND(I176*H176,2)</f>
        <v>0</v>
      </c>
      <c r="K176" s="226"/>
      <c r="L176" s="44"/>
      <c r="M176" s="227" t="s">
        <v>1</v>
      </c>
      <c r="N176" s="228" t="s">
        <v>40</v>
      </c>
      <c r="O176" s="91"/>
      <c r="P176" s="229">
        <f>O176*H176</f>
        <v>0</v>
      </c>
      <c r="Q176" s="229">
        <v>0</v>
      </c>
      <c r="R176" s="229">
        <f>Q176*H176</f>
        <v>0</v>
      </c>
      <c r="S176" s="229">
        <v>0</v>
      </c>
      <c r="T176" s="230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1" t="s">
        <v>144</v>
      </c>
      <c r="AT176" s="231" t="s">
        <v>140</v>
      </c>
      <c r="AU176" s="231" t="s">
        <v>85</v>
      </c>
      <c r="AY176" s="17" t="s">
        <v>137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17" t="s">
        <v>83</v>
      </c>
      <c r="BK176" s="232">
        <f>ROUND(I176*H176,2)</f>
        <v>0</v>
      </c>
      <c r="BL176" s="17" t="s">
        <v>144</v>
      </c>
      <c r="BM176" s="231" t="s">
        <v>259</v>
      </c>
    </row>
    <row r="177" spans="1:65" s="2" customFormat="1" ht="21.75" customHeight="1">
      <c r="A177" s="38"/>
      <c r="B177" s="39"/>
      <c r="C177" s="219" t="s">
        <v>212</v>
      </c>
      <c r="D177" s="219" t="s">
        <v>140</v>
      </c>
      <c r="E177" s="220" t="s">
        <v>261</v>
      </c>
      <c r="F177" s="221" t="s">
        <v>262</v>
      </c>
      <c r="G177" s="222" t="s">
        <v>258</v>
      </c>
      <c r="H177" s="223">
        <v>0.862</v>
      </c>
      <c r="I177" s="224"/>
      <c r="J177" s="225">
        <f>ROUND(I177*H177,2)</f>
        <v>0</v>
      </c>
      <c r="K177" s="226"/>
      <c r="L177" s="44"/>
      <c r="M177" s="227" t="s">
        <v>1</v>
      </c>
      <c r="N177" s="228" t="s">
        <v>40</v>
      </c>
      <c r="O177" s="91"/>
      <c r="P177" s="229">
        <f>O177*H177</f>
        <v>0</v>
      </c>
      <c r="Q177" s="229">
        <v>0</v>
      </c>
      <c r="R177" s="229">
        <f>Q177*H177</f>
        <v>0</v>
      </c>
      <c r="S177" s="229">
        <v>0</v>
      </c>
      <c r="T177" s="230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1" t="s">
        <v>144</v>
      </c>
      <c r="AT177" s="231" t="s">
        <v>140</v>
      </c>
      <c r="AU177" s="231" t="s">
        <v>85</v>
      </c>
      <c r="AY177" s="17" t="s">
        <v>137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17" t="s">
        <v>83</v>
      </c>
      <c r="BK177" s="232">
        <f>ROUND(I177*H177,2)</f>
        <v>0</v>
      </c>
      <c r="BL177" s="17" t="s">
        <v>144</v>
      </c>
      <c r="BM177" s="231" t="s">
        <v>263</v>
      </c>
    </row>
    <row r="178" spans="1:65" s="2" customFormat="1" ht="21.75" customHeight="1">
      <c r="A178" s="38"/>
      <c r="B178" s="39"/>
      <c r="C178" s="219" t="s">
        <v>217</v>
      </c>
      <c r="D178" s="219" t="s">
        <v>140</v>
      </c>
      <c r="E178" s="220" t="s">
        <v>265</v>
      </c>
      <c r="F178" s="221" t="s">
        <v>266</v>
      </c>
      <c r="G178" s="222" t="s">
        <v>258</v>
      </c>
      <c r="H178" s="223">
        <v>12.068</v>
      </c>
      <c r="I178" s="224"/>
      <c r="J178" s="225">
        <f>ROUND(I178*H178,2)</f>
        <v>0</v>
      </c>
      <c r="K178" s="226"/>
      <c r="L178" s="44"/>
      <c r="M178" s="227" t="s">
        <v>1</v>
      </c>
      <c r="N178" s="228" t="s">
        <v>40</v>
      </c>
      <c r="O178" s="91"/>
      <c r="P178" s="229">
        <f>O178*H178</f>
        <v>0</v>
      </c>
      <c r="Q178" s="229">
        <v>0</v>
      </c>
      <c r="R178" s="229">
        <f>Q178*H178</f>
        <v>0</v>
      </c>
      <c r="S178" s="229">
        <v>0</v>
      </c>
      <c r="T178" s="230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1" t="s">
        <v>144</v>
      </c>
      <c r="AT178" s="231" t="s">
        <v>140</v>
      </c>
      <c r="AU178" s="231" t="s">
        <v>85</v>
      </c>
      <c r="AY178" s="17" t="s">
        <v>137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17" t="s">
        <v>83</v>
      </c>
      <c r="BK178" s="232">
        <f>ROUND(I178*H178,2)</f>
        <v>0</v>
      </c>
      <c r="BL178" s="17" t="s">
        <v>144</v>
      </c>
      <c r="BM178" s="231" t="s">
        <v>267</v>
      </c>
    </row>
    <row r="179" spans="1:51" s="13" customFormat="1" ht="12">
      <c r="A179" s="13"/>
      <c r="B179" s="233"/>
      <c r="C179" s="234"/>
      <c r="D179" s="235" t="s">
        <v>146</v>
      </c>
      <c r="E179" s="234"/>
      <c r="F179" s="237" t="s">
        <v>732</v>
      </c>
      <c r="G179" s="234"/>
      <c r="H179" s="238">
        <v>12.068</v>
      </c>
      <c r="I179" s="239"/>
      <c r="J179" s="234"/>
      <c r="K179" s="234"/>
      <c r="L179" s="240"/>
      <c r="M179" s="241"/>
      <c r="N179" s="242"/>
      <c r="O179" s="242"/>
      <c r="P179" s="242"/>
      <c r="Q179" s="242"/>
      <c r="R179" s="242"/>
      <c r="S179" s="242"/>
      <c r="T179" s="24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4" t="s">
        <v>146</v>
      </c>
      <c r="AU179" s="244" t="s">
        <v>85</v>
      </c>
      <c r="AV179" s="13" t="s">
        <v>85</v>
      </c>
      <c r="AW179" s="13" t="s">
        <v>4</v>
      </c>
      <c r="AX179" s="13" t="s">
        <v>83</v>
      </c>
      <c r="AY179" s="244" t="s">
        <v>137</v>
      </c>
    </row>
    <row r="180" spans="1:65" s="2" customFormat="1" ht="33" customHeight="1">
      <c r="A180" s="38"/>
      <c r="B180" s="39"/>
      <c r="C180" s="219" t="s">
        <v>8</v>
      </c>
      <c r="D180" s="219" t="s">
        <v>140</v>
      </c>
      <c r="E180" s="220" t="s">
        <v>270</v>
      </c>
      <c r="F180" s="221" t="s">
        <v>271</v>
      </c>
      <c r="G180" s="222" t="s">
        <v>258</v>
      </c>
      <c r="H180" s="223">
        <v>0.862</v>
      </c>
      <c r="I180" s="224"/>
      <c r="J180" s="225">
        <f>ROUND(I180*H180,2)</f>
        <v>0</v>
      </c>
      <c r="K180" s="226"/>
      <c r="L180" s="44"/>
      <c r="M180" s="227" t="s">
        <v>1</v>
      </c>
      <c r="N180" s="228" t="s">
        <v>40</v>
      </c>
      <c r="O180" s="91"/>
      <c r="P180" s="229">
        <f>O180*H180</f>
        <v>0</v>
      </c>
      <c r="Q180" s="229">
        <v>0</v>
      </c>
      <c r="R180" s="229">
        <f>Q180*H180</f>
        <v>0</v>
      </c>
      <c r="S180" s="229">
        <v>0</v>
      </c>
      <c r="T180" s="230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1" t="s">
        <v>144</v>
      </c>
      <c r="AT180" s="231" t="s">
        <v>140</v>
      </c>
      <c r="AU180" s="231" t="s">
        <v>85</v>
      </c>
      <c r="AY180" s="17" t="s">
        <v>137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17" t="s">
        <v>83</v>
      </c>
      <c r="BK180" s="232">
        <f>ROUND(I180*H180,2)</f>
        <v>0</v>
      </c>
      <c r="BL180" s="17" t="s">
        <v>144</v>
      </c>
      <c r="BM180" s="231" t="s">
        <v>272</v>
      </c>
    </row>
    <row r="181" spans="1:63" s="12" customFormat="1" ht="22.8" customHeight="1">
      <c r="A181" s="12"/>
      <c r="B181" s="203"/>
      <c r="C181" s="204"/>
      <c r="D181" s="205" t="s">
        <v>74</v>
      </c>
      <c r="E181" s="217" t="s">
        <v>273</v>
      </c>
      <c r="F181" s="217" t="s">
        <v>274</v>
      </c>
      <c r="G181" s="204"/>
      <c r="H181" s="204"/>
      <c r="I181" s="207"/>
      <c r="J181" s="218">
        <f>BK181</f>
        <v>0</v>
      </c>
      <c r="K181" s="204"/>
      <c r="L181" s="209"/>
      <c r="M181" s="210"/>
      <c r="N181" s="211"/>
      <c r="O181" s="211"/>
      <c r="P181" s="212">
        <f>P182</f>
        <v>0</v>
      </c>
      <c r="Q181" s="211"/>
      <c r="R181" s="212">
        <f>R182</f>
        <v>0</v>
      </c>
      <c r="S181" s="211"/>
      <c r="T181" s="213">
        <f>T182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14" t="s">
        <v>83</v>
      </c>
      <c r="AT181" s="215" t="s">
        <v>74</v>
      </c>
      <c r="AU181" s="215" t="s">
        <v>83</v>
      </c>
      <c r="AY181" s="214" t="s">
        <v>137</v>
      </c>
      <c r="BK181" s="216">
        <f>BK182</f>
        <v>0</v>
      </c>
    </row>
    <row r="182" spans="1:65" s="2" customFormat="1" ht="16.5" customHeight="1">
      <c r="A182" s="38"/>
      <c r="B182" s="39"/>
      <c r="C182" s="219" t="s">
        <v>226</v>
      </c>
      <c r="D182" s="219" t="s">
        <v>140</v>
      </c>
      <c r="E182" s="220" t="s">
        <v>276</v>
      </c>
      <c r="F182" s="221" t="s">
        <v>277</v>
      </c>
      <c r="G182" s="222" t="s">
        <v>258</v>
      </c>
      <c r="H182" s="223">
        <v>2.277</v>
      </c>
      <c r="I182" s="224"/>
      <c r="J182" s="225">
        <f>ROUND(I182*H182,2)</f>
        <v>0</v>
      </c>
      <c r="K182" s="226"/>
      <c r="L182" s="44"/>
      <c r="M182" s="227" t="s">
        <v>1</v>
      </c>
      <c r="N182" s="228" t="s">
        <v>40</v>
      </c>
      <c r="O182" s="91"/>
      <c r="P182" s="229">
        <f>O182*H182</f>
        <v>0</v>
      </c>
      <c r="Q182" s="229">
        <v>0</v>
      </c>
      <c r="R182" s="229">
        <f>Q182*H182</f>
        <v>0</v>
      </c>
      <c r="S182" s="229">
        <v>0</v>
      </c>
      <c r="T182" s="230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1" t="s">
        <v>144</v>
      </c>
      <c r="AT182" s="231" t="s">
        <v>140</v>
      </c>
      <c r="AU182" s="231" t="s">
        <v>85</v>
      </c>
      <c r="AY182" s="17" t="s">
        <v>137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17" t="s">
        <v>83</v>
      </c>
      <c r="BK182" s="232">
        <f>ROUND(I182*H182,2)</f>
        <v>0</v>
      </c>
      <c r="BL182" s="17" t="s">
        <v>144</v>
      </c>
      <c r="BM182" s="231" t="s">
        <v>278</v>
      </c>
    </row>
    <row r="183" spans="1:63" s="12" customFormat="1" ht="25.9" customHeight="1">
      <c r="A183" s="12"/>
      <c r="B183" s="203"/>
      <c r="C183" s="204"/>
      <c r="D183" s="205" t="s">
        <v>74</v>
      </c>
      <c r="E183" s="206" t="s">
        <v>279</v>
      </c>
      <c r="F183" s="206" t="s">
        <v>280</v>
      </c>
      <c r="G183" s="204"/>
      <c r="H183" s="204"/>
      <c r="I183" s="207"/>
      <c r="J183" s="208">
        <f>BK183</f>
        <v>0</v>
      </c>
      <c r="K183" s="204"/>
      <c r="L183" s="209"/>
      <c r="M183" s="210"/>
      <c r="N183" s="211"/>
      <c r="O183" s="211"/>
      <c r="P183" s="212">
        <f>P184+P189+P192+P201+P205+P215+P233+P240</f>
        <v>0</v>
      </c>
      <c r="Q183" s="211"/>
      <c r="R183" s="212">
        <f>R184+R189+R192+R201+R205+R215+R233+R240</f>
        <v>0.9484731</v>
      </c>
      <c r="S183" s="211"/>
      <c r="T183" s="213">
        <f>T184+T189+T192+T201+T205+T215+T233+T240</f>
        <v>0.12069559999999999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14" t="s">
        <v>85</v>
      </c>
      <c r="AT183" s="215" t="s">
        <v>74</v>
      </c>
      <c r="AU183" s="215" t="s">
        <v>75</v>
      </c>
      <c r="AY183" s="214" t="s">
        <v>137</v>
      </c>
      <c r="BK183" s="216">
        <f>BK184+BK189+BK192+BK201+BK205+BK215+BK233+BK240</f>
        <v>0</v>
      </c>
    </row>
    <row r="184" spans="1:63" s="12" customFormat="1" ht="22.8" customHeight="1">
      <c r="A184" s="12"/>
      <c r="B184" s="203"/>
      <c r="C184" s="204"/>
      <c r="D184" s="205" t="s">
        <v>74</v>
      </c>
      <c r="E184" s="217" t="s">
        <v>281</v>
      </c>
      <c r="F184" s="217" t="s">
        <v>282</v>
      </c>
      <c r="G184" s="204"/>
      <c r="H184" s="204"/>
      <c r="I184" s="207"/>
      <c r="J184" s="218">
        <f>BK184</f>
        <v>0</v>
      </c>
      <c r="K184" s="204"/>
      <c r="L184" s="209"/>
      <c r="M184" s="210"/>
      <c r="N184" s="211"/>
      <c r="O184" s="211"/>
      <c r="P184" s="212">
        <f>SUM(P185:P188)</f>
        <v>0</v>
      </c>
      <c r="Q184" s="211"/>
      <c r="R184" s="212">
        <f>SUM(R185:R188)</f>
        <v>0.11389103</v>
      </c>
      <c r="S184" s="211"/>
      <c r="T184" s="213">
        <f>SUM(T185:T188)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14" t="s">
        <v>85</v>
      </c>
      <c r="AT184" s="215" t="s">
        <v>74</v>
      </c>
      <c r="AU184" s="215" t="s">
        <v>83</v>
      </c>
      <c r="AY184" s="214" t="s">
        <v>137</v>
      </c>
      <c r="BK184" s="216">
        <f>SUM(BK185:BK188)</f>
        <v>0</v>
      </c>
    </row>
    <row r="185" spans="1:65" s="2" customFormat="1" ht="33" customHeight="1">
      <c r="A185" s="38"/>
      <c r="B185" s="39"/>
      <c r="C185" s="219" t="s">
        <v>231</v>
      </c>
      <c r="D185" s="219" t="s">
        <v>140</v>
      </c>
      <c r="E185" s="220" t="s">
        <v>284</v>
      </c>
      <c r="F185" s="221" t="s">
        <v>285</v>
      </c>
      <c r="G185" s="222" t="s">
        <v>143</v>
      </c>
      <c r="H185" s="223">
        <v>25.253</v>
      </c>
      <c r="I185" s="224"/>
      <c r="J185" s="225">
        <f>ROUND(I185*H185,2)</f>
        <v>0</v>
      </c>
      <c r="K185" s="226"/>
      <c r="L185" s="44"/>
      <c r="M185" s="227" t="s">
        <v>1</v>
      </c>
      <c r="N185" s="228" t="s">
        <v>40</v>
      </c>
      <c r="O185" s="91"/>
      <c r="P185" s="229">
        <f>O185*H185</f>
        <v>0</v>
      </c>
      <c r="Q185" s="229">
        <v>0.00451</v>
      </c>
      <c r="R185" s="229">
        <f>Q185*H185</f>
        <v>0.11389103</v>
      </c>
      <c r="S185" s="229">
        <v>0</v>
      </c>
      <c r="T185" s="230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1" t="s">
        <v>226</v>
      </c>
      <c r="AT185" s="231" t="s">
        <v>140</v>
      </c>
      <c r="AU185" s="231" t="s">
        <v>85</v>
      </c>
      <c r="AY185" s="17" t="s">
        <v>137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17" t="s">
        <v>83</v>
      </c>
      <c r="BK185" s="232">
        <f>ROUND(I185*H185,2)</f>
        <v>0</v>
      </c>
      <c r="BL185" s="17" t="s">
        <v>226</v>
      </c>
      <c r="BM185" s="231" t="s">
        <v>286</v>
      </c>
    </row>
    <row r="186" spans="1:47" s="2" customFormat="1" ht="12">
      <c r="A186" s="38"/>
      <c r="B186" s="39"/>
      <c r="C186" s="40"/>
      <c r="D186" s="235" t="s">
        <v>287</v>
      </c>
      <c r="E186" s="40"/>
      <c r="F186" s="266" t="s">
        <v>288</v>
      </c>
      <c r="G186" s="40"/>
      <c r="H186" s="40"/>
      <c r="I186" s="267"/>
      <c r="J186" s="40"/>
      <c r="K186" s="40"/>
      <c r="L186" s="44"/>
      <c r="M186" s="268"/>
      <c r="N186" s="269"/>
      <c r="O186" s="91"/>
      <c r="P186" s="91"/>
      <c r="Q186" s="91"/>
      <c r="R186" s="91"/>
      <c r="S186" s="91"/>
      <c r="T186" s="92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287</v>
      </c>
      <c r="AU186" s="17" t="s">
        <v>85</v>
      </c>
    </row>
    <row r="187" spans="1:51" s="13" customFormat="1" ht="12">
      <c r="A187" s="13"/>
      <c r="B187" s="233"/>
      <c r="C187" s="234"/>
      <c r="D187" s="235" t="s">
        <v>146</v>
      </c>
      <c r="E187" s="236" t="s">
        <v>1</v>
      </c>
      <c r="F187" s="237" t="s">
        <v>733</v>
      </c>
      <c r="G187" s="234"/>
      <c r="H187" s="238">
        <v>25.253</v>
      </c>
      <c r="I187" s="239"/>
      <c r="J187" s="234"/>
      <c r="K187" s="234"/>
      <c r="L187" s="240"/>
      <c r="M187" s="241"/>
      <c r="N187" s="242"/>
      <c r="O187" s="242"/>
      <c r="P187" s="242"/>
      <c r="Q187" s="242"/>
      <c r="R187" s="242"/>
      <c r="S187" s="242"/>
      <c r="T187" s="24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4" t="s">
        <v>146</v>
      </c>
      <c r="AU187" s="244" t="s">
        <v>85</v>
      </c>
      <c r="AV187" s="13" t="s">
        <v>85</v>
      </c>
      <c r="AW187" s="13" t="s">
        <v>31</v>
      </c>
      <c r="AX187" s="13" t="s">
        <v>83</v>
      </c>
      <c r="AY187" s="244" t="s">
        <v>137</v>
      </c>
    </row>
    <row r="188" spans="1:65" s="2" customFormat="1" ht="21.75" customHeight="1">
      <c r="A188" s="38"/>
      <c r="B188" s="39"/>
      <c r="C188" s="219" t="s">
        <v>236</v>
      </c>
      <c r="D188" s="219" t="s">
        <v>140</v>
      </c>
      <c r="E188" s="220" t="s">
        <v>291</v>
      </c>
      <c r="F188" s="221" t="s">
        <v>292</v>
      </c>
      <c r="G188" s="222" t="s">
        <v>293</v>
      </c>
      <c r="H188" s="270"/>
      <c r="I188" s="224"/>
      <c r="J188" s="225">
        <f>ROUND(I188*H188,2)</f>
        <v>0</v>
      </c>
      <c r="K188" s="226"/>
      <c r="L188" s="44"/>
      <c r="M188" s="227" t="s">
        <v>1</v>
      </c>
      <c r="N188" s="228" t="s">
        <v>40</v>
      </c>
      <c r="O188" s="91"/>
      <c r="P188" s="229">
        <f>O188*H188</f>
        <v>0</v>
      </c>
      <c r="Q188" s="229">
        <v>0</v>
      </c>
      <c r="R188" s="229">
        <f>Q188*H188</f>
        <v>0</v>
      </c>
      <c r="S188" s="229">
        <v>0</v>
      </c>
      <c r="T188" s="230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1" t="s">
        <v>226</v>
      </c>
      <c r="AT188" s="231" t="s">
        <v>140</v>
      </c>
      <c r="AU188" s="231" t="s">
        <v>85</v>
      </c>
      <c r="AY188" s="17" t="s">
        <v>137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17" t="s">
        <v>83</v>
      </c>
      <c r="BK188" s="232">
        <f>ROUND(I188*H188,2)</f>
        <v>0</v>
      </c>
      <c r="BL188" s="17" t="s">
        <v>226</v>
      </c>
      <c r="BM188" s="231" t="s">
        <v>294</v>
      </c>
    </row>
    <row r="189" spans="1:63" s="12" customFormat="1" ht="22.8" customHeight="1">
      <c r="A189" s="12"/>
      <c r="B189" s="203"/>
      <c r="C189" s="204"/>
      <c r="D189" s="205" t="s">
        <v>74</v>
      </c>
      <c r="E189" s="217" t="s">
        <v>295</v>
      </c>
      <c r="F189" s="217" t="s">
        <v>296</v>
      </c>
      <c r="G189" s="204"/>
      <c r="H189" s="204"/>
      <c r="I189" s="207"/>
      <c r="J189" s="218">
        <f>BK189</f>
        <v>0</v>
      </c>
      <c r="K189" s="204"/>
      <c r="L189" s="209"/>
      <c r="M189" s="210"/>
      <c r="N189" s="211"/>
      <c r="O189" s="211"/>
      <c r="P189" s="212">
        <f>SUM(P190:P191)</f>
        <v>0</v>
      </c>
      <c r="Q189" s="211"/>
      <c r="R189" s="212">
        <f>SUM(R190:R191)</f>
        <v>0</v>
      </c>
      <c r="S189" s="211"/>
      <c r="T189" s="213">
        <f>SUM(T190:T191)</f>
        <v>0.02102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14" t="s">
        <v>85</v>
      </c>
      <c r="AT189" s="215" t="s">
        <v>74</v>
      </c>
      <c r="AU189" s="215" t="s">
        <v>83</v>
      </c>
      <c r="AY189" s="214" t="s">
        <v>137</v>
      </c>
      <c r="BK189" s="216">
        <f>SUM(BK190:BK191)</f>
        <v>0</v>
      </c>
    </row>
    <row r="190" spans="1:65" s="2" customFormat="1" ht="16.5" customHeight="1">
      <c r="A190" s="38"/>
      <c r="B190" s="39"/>
      <c r="C190" s="219" t="s">
        <v>240</v>
      </c>
      <c r="D190" s="219" t="s">
        <v>140</v>
      </c>
      <c r="E190" s="220" t="s">
        <v>298</v>
      </c>
      <c r="F190" s="221" t="s">
        <v>299</v>
      </c>
      <c r="G190" s="222" t="s">
        <v>300</v>
      </c>
      <c r="H190" s="223">
        <v>1</v>
      </c>
      <c r="I190" s="224"/>
      <c r="J190" s="225">
        <f>ROUND(I190*H190,2)</f>
        <v>0</v>
      </c>
      <c r="K190" s="226"/>
      <c r="L190" s="44"/>
      <c r="M190" s="227" t="s">
        <v>1</v>
      </c>
      <c r="N190" s="228" t="s">
        <v>40</v>
      </c>
      <c r="O190" s="91"/>
      <c r="P190" s="229">
        <f>O190*H190</f>
        <v>0</v>
      </c>
      <c r="Q190" s="229">
        <v>0</v>
      </c>
      <c r="R190" s="229">
        <f>Q190*H190</f>
        <v>0</v>
      </c>
      <c r="S190" s="229">
        <v>0.01946</v>
      </c>
      <c r="T190" s="230">
        <f>S190*H190</f>
        <v>0.01946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1" t="s">
        <v>226</v>
      </c>
      <c r="AT190" s="231" t="s">
        <v>140</v>
      </c>
      <c r="AU190" s="231" t="s">
        <v>85</v>
      </c>
      <c r="AY190" s="17" t="s">
        <v>137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17" t="s">
        <v>83</v>
      </c>
      <c r="BK190" s="232">
        <f>ROUND(I190*H190,2)</f>
        <v>0</v>
      </c>
      <c r="BL190" s="17" t="s">
        <v>226</v>
      </c>
      <c r="BM190" s="231" t="s">
        <v>301</v>
      </c>
    </row>
    <row r="191" spans="1:65" s="2" customFormat="1" ht="16.5" customHeight="1">
      <c r="A191" s="38"/>
      <c r="B191" s="39"/>
      <c r="C191" s="219" t="s">
        <v>244</v>
      </c>
      <c r="D191" s="219" t="s">
        <v>140</v>
      </c>
      <c r="E191" s="220" t="s">
        <v>303</v>
      </c>
      <c r="F191" s="221" t="s">
        <v>304</v>
      </c>
      <c r="G191" s="222" t="s">
        <v>300</v>
      </c>
      <c r="H191" s="223">
        <v>1</v>
      </c>
      <c r="I191" s="224"/>
      <c r="J191" s="225">
        <f>ROUND(I191*H191,2)</f>
        <v>0</v>
      </c>
      <c r="K191" s="226"/>
      <c r="L191" s="44"/>
      <c r="M191" s="227" t="s">
        <v>1</v>
      </c>
      <c r="N191" s="228" t="s">
        <v>40</v>
      </c>
      <c r="O191" s="91"/>
      <c r="P191" s="229">
        <f>O191*H191</f>
        <v>0</v>
      </c>
      <c r="Q191" s="229">
        <v>0</v>
      </c>
      <c r="R191" s="229">
        <f>Q191*H191</f>
        <v>0</v>
      </c>
      <c r="S191" s="229">
        <v>0.00156</v>
      </c>
      <c r="T191" s="230">
        <f>S191*H191</f>
        <v>0.00156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1" t="s">
        <v>226</v>
      </c>
      <c r="AT191" s="231" t="s">
        <v>140</v>
      </c>
      <c r="AU191" s="231" t="s">
        <v>85</v>
      </c>
      <c r="AY191" s="17" t="s">
        <v>137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17" t="s">
        <v>83</v>
      </c>
      <c r="BK191" s="232">
        <f>ROUND(I191*H191,2)</f>
        <v>0</v>
      </c>
      <c r="BL191" s="17" t="s">
        <v>226</v>
      </c>
      <c r="BM191" s="231" t="s">
        <v>305</v>
      </c>
    </row>
    <row r="192" spans="1:63" s="12" customFormat="1" ht="22.8" customHeight="1">
      <c r="A192" s="12"/>
      <c r="B192" s="203"/>
      <c r="C192" s="204"/>
      <c r="D192" s="205" t="s">
        <v>74</v>
      </c>
      <c r="E192" s="217" t="s">
        <v>306</v>
      </c>
      <c r="F192" s="217" t="s">
        <v>307</v>
      </c>
      <c r="G192" s="204"/>
      <c r="H192" s="204"/>
      <c r="I192" s="207"/>
      <c r="J192" s="218">
        <f>BK192</f>
        <v>0</v>
      </c>
      <c r="K192" s="204"/>
      <c r="L192" s="209"/>
      <c r="M192" s="210"/>
      <c r="N192" s="211"/>
      <c r="O192" s="211"/>
      <c r="P192" s="212">
        <f>SUM(P193:P200)</f>
        <v>0</v>
      </c>
      <c r="Q192" s="211"/>
      <c r="R192" s="212">
        <f>SUM(R193:R200)</f>
        <v>0.16900116999999998</v>
      </c>
      <c r="S192" s="211"/>
      <c r="T192" s="213">
        <f>SUM(T193:T200)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14" t="s">
        <v>85</v>
      </c>
      <c r="AT192" s="215" t="s">
        <v>74</v>
      </c>
      <c r="AU192" s="215" t="s">
        <v>83</v>
      </c>
      <c r="AY192" s="214" t="s">
        <v>137</v>
      </c>
      <c r="BK192" s="216">
        <f>SUM(BK193:BK200)</f>
        <v>0</v>
      </c>
    </row>
    <row r="193" spans="1:65" s="2" customFormat="1" ht="33" customHeight="1">
      <c r="A193" s="38"/>
      <c r="B193" s="39"/>
      <c r="C193" s="219" t="s">
        <v>7</v>
      </c>
      <c r="D193" s="219" t="s">
        <v>140</v>
      </c>
      <c r="E193" s="220" t="s">
        <v>309</v>
      </c>
      <c r="F193" s="221" t="s">
        <v>310</v>
      </c>
      <c r="G193" s="222" t="s">
        <v>143</v>
      </c>
      <c r="H193" s="223">
        <v>7.35</v>
      </c>
      <c r="I193" s="224"/>
      <c r="J193" s="225">
        <f>ROUND(I193*H193,2)</f>
        <v>0</v>
      </c>
      <c r="K193" s="226"/>
      <c r="L193" s="44"/>
      <c r="M193" s="227" t="s">
        <v>1</v>
      </c>
      <c r="N193" s="228" t="s">
        <v>40</v>
      </c>
      <c r="O193" s="91"/>
      <c r="P193" s="229">
        <f>O193*H193</f>
        <v>0</v>
      </c>
      <c r="Q193" s="229">
        <v>0.01355</v>
      </c>
      <c r="R193" s="229">
        <f>Q193*H193</f>
        <v>0.09959249999999999</v>
      </c>
      <c r="S193" s="229">
        <v>0</v>
      </c>
      <c r="T193" s="230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1" t="s">
        <v>226</v>
      </c>
      <c r="AT193" s="231" t="s">
        <v>140</v>
      </c>
      <c r="AU193" s="231" t="s">
        <v>85</v>
      </c>
      <c r="AY193" s="17" t="s">
        <v>137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17" t="s">
        <v>83</v>
      </c>
      <c r="BK193" s="232">
        <f>ROUND(I193*H193,2)</f>
        <v>0</v>
      </c>
      <c r="BL193" s="17" t="s">
        <v>226</v>
      </c>
      <c r="BM193" s="231" t="s">
        <v>311</v>
      </c>
    </row>
    <row r="194" spans="1:51" s="13" customFormat="1" ht="12">
      <c r="A194" s="13"/>
      <c r="B194" s="233"/>
      <c r="C194" s="234"/>
      <c r="D194" s="235" t="s">
        <v>146</v>
      </c>
      <c r="E194" s="236" t="s">
        <v>1</v>
      </c>
      <c r="F194" s="237" t="s">
        <v>734</v>
      </c>
      <c r="G194" s="234"/>
      <c r="H194" s="238">
        <v>7.35</v>
      </c>
      <c r="I194" s="239"/>
      <c r="J194" s="234"/>
      <c r="K194" s="234"/>
      <c r="L194" s="240"/>
      <c r="M194" s="241"/>
      <c r="N194" s="242"/>
      <c r="O194" s="242"/>
      <c r="P194" s="242"/>
      <c r="Q194" s="242"/>
      <c r="R194" s="242"/>
      <c r="S194" s="242"/>
      <c r="T194" s="24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4" t="s">
        <v>146</v>
      </c>
      <c r="AU194" s="244" t="s">
        <v>85</v>
      </c>
      <c r="AV194" s="13" t="s">
        <v>85</v>
      </c>
      <c r="AW194" s="13" t="s">
        <v>31</v>
      </c>
      <c r="AX194" s="13" t="s">
        <v>83</v>
      </c>
      <c r="AY194" s="244" t="s">
        <v>137</v>
      </c>
    </row>
    <row r="195" spans="1:65" s="2" customFormat="1" ht="21.75" customHeight="1">
      <c r="A195" s="38"/>
      <c r="B195" s="39"/>
      <c r="C195" s="219" t="s">
        <v>255</v>
      </c>
      <c r="D195" s="219" t="s">
        <v>140</v>
      </c>
      <c r="E195" s="220" t="s">
        <v>314</v>
      </c>
      <c r="F195" s="221" t="s">
        <v>315</v>
      </c>
      <c r="G195" s="222" t="s">
        <v>143</v>
      </c>
      <c r="H195" s="223">
        <v>5.513</v>
      </c>
      <c r="I195" s="224"/>
      <c r="J195" s="225">
        <f>ROUND(I195*H195,2)</f>
        <v>0</v>
      </c>
      <c r="K195" s="226"/>
      <c r="L195" s="44"/>
      <c r="M195" s="227" t="s">
        <v>1</v>
      </c>
      <c r="N195" s="228" t="s">
        <v>40</v>
      </c>
      <c r="O195" s="91"/>
      <c r="P195" s="229">
        <f>O195*H195</f>
        <v>0</v>
      </c>
      <c r="Q195" s="229">
        <v>0.01259</v>
      </c>
      <c r="R195" s="229">
        <f>Q195*H195</f>
        <v>0.06940867</v>
      </c>
      <c r="S195" s="229">
        <v>0</v>
      </c>
      <c r="T195" s="230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1" t="s">
        <v>226</v>
      </c>
      <c r="AT195" s="231" t="s">
        <v>140</v>
      </c>
      <c r="AU195" s="231" t="s">
        <v>85</v>
      </c>
      <c r="AY195" s="17" t="s">
        <v>137</v>
      </c>
      <c r="BE195" s="232">
        <f>IF(N195="základní",J195,0)</f>
        <v>0</v>
      </c>
      <c r="BF195" s="232">
        <f>IF(N195="snížená",J195,0)</f>
        <v>0</v>
      </c>
      <c r="BG195" s="232">
        <f>IF(N195="zákl. přenesená",J195,0)</f>
        <v>0</v>
      </c>
      <c r="BH195" s="232">
        <f>IF(N195="sníž. přenesená",J195,0)</f>
        <v>0</v>
      </c>
      <c r="BI195" s="232">
        <f>IF(N195="nulová",J195,0)</f>
        <v>0</v>
      </c>
      <c r="BJ195" s="17" t="s">
        <v>83</v>
      </c>
      <c r="BK195" s="232">
        <f>ROUND(I195*H195,2)</f>
        <v>0</v>
      </c>
      <c r="BL195" s="17" t="s">
        <v>226</v>
      </c>
      <c r="BM195" s="231" t="s">
        <v>316</v>
      </c>
    </row>
    <row r="196" spans="1:51" s="13" customFormat="1" ht="12">
      <c r="A196" s="13"/>
      <c r="B196" s="233"/>
      <c r="C196" s="234"/>
      <c r="D196" s="235" t="s">
        <v>146</v>
      </c>
      <c r="E196" s="236" t="s">
        <v>1</v>
      </c>
      <c r="F196" s="237" t="s">
        <v>735</v>
      </c>
      <c r="G196" s="234"/>
      <c r="H196" s="238">
        <v>5.513</v>
      </c>
      <c r="I196" s="239"/>
      <c r="J196" s="234"/>
      <c r="K196" s="234"/>
      <c r="L196" s="240"/>
      <c r="M196" s="241"/>
      <c r="N196" s="242"/>
      <c r="O196" s="242"/>
      <c r="P196" s="242"/>
      <c r="Q196" s="242"/>
      <c r="R196" s="242"/>
      <c r="S196" s="242"/>
      <c r="T196" s="24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4" t="s">
        <v>146</v>
      </c>
      <c r="AU196" s="244" t="s">
        <v>85</v>
      </c>
      <c r="AV196" s="13" t="s">
        <v>85</v>
      </c>
      <c r="AW196" s="13" t="s">
        <v>31</v>
      </c>
      <c r="AX196" s="13" t="s">
        <v>83</v>
      </c>
      <c r="AY196" s="244" t="s">
        <v>137</v>
      </c>
    </row>
    <row r="197" spans="1:65" s="2" customFormat="1" ht="21.75" customHeight="1">
      <c r="A197" s="38"/>
      <c r="B197" s="39"/>
      <c r="C197" s="219" t="s">
        <v>260</v>
      </c>
      <c r="D197" s="219" t="s">
        <v>140</v>
      </c>
      <c r="E197" s="220" t="s">
        <v>319</v>
      </c>
      <c r="F197" s="221" t="s">
        <v>320</v>
      </c>
      <c r="G197" s="222" t="s">
        <v>293</v>
      </c>
      <c r="H197" s="270"/>
      <c r="I197" s="224"/>
      <c r="J197" s="225">
        <f>ROUND(I197*H197,2)</f>
        <v>0</v>
      </c>
      <c r="K197" s="226"/>
      <c r="L197" s="44"/>
      <c r="M197" s="227" t="s">
        <v>1</v>
      </c>
      <c r="N197" s="228" t="s">
        <v>40</v>
      </c>
      <c r="O197" s="91"/>
      <c r="P197" s="229">
        <f>O197*H197</f>
        <v>0</v>
      </c>
      <c r="Q197" s="229">
        <v>0</v>
      </c>
      <c r="R197" s="229">
        <f>Q197*H197</f>
        <v>0</v>
      </c>
      <c r="S197" s="229">
        <v>0</v>
      </c>
      <c r="T197" s="230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1" t="s">
        <v>226</v>
      </c>
      <c r="AT197" s="231" t="s">
        <v>140</v>
      </c>
      <c r="AU197" s="231" t="s">
        <v>85</v>
      </c>
      <c r="AY197" s="17" t="s">
        <v>137</v>
      </c>
      <c r="BE197" s="232">
        <f>IF(N197="základní",J197,0)</f>
        <v>0</v>
      </c>
      <c r="BF197" s="232">
        <f>IF(N197="snížená",J197,0)</f>
        <v>0</v>
      </c>
      <c r="BG197" s="232">
        <f>IF(N197="zákl. přenesená",J197,0)</f>
        <v>0</v>
      </c>
      <c r="BH197" s="232">
        <f>IF(N197="sníž. přenesená",J197,0)</f>
        <v>0</v>
      </c>
      <c r="BI197" s="232">
        <f>IF(N197="nulová",J197,0)</f>
        <v>0</v>
      </c>
      <c r="BJ197" s="17" t="s">
        <v>83</v>
      </c>
      <c r="BK197" s="232">
        <f>ROUND(I197*H197,2)</f>
        <v>0</v>
      </c>
      <c r="BL197" s="17" t="s">
        <v>226</v>
      </c>
      <c r="BM197" s="231" t="s">
        <v>321</v>
      </c>
    </row>
    <row r="198" spans="1:65" s="2" customFormat="1" ht="21.75" customHeight="1">
      <c r="A198" s="38"/>
      <c r="B198" s="39"/>
      <c r="C198" s="219" t="s">
        <v>264</v>
      </c>
      <c r="D198" s="219" t="s">
        <v>140</v>
      </c>
      <c r="E198" s="220" t="s">
        <v>323</v>
      </c>
      <c r="F198" s="221" t="s">
        <v>324</v>
      </c>
      <c r="G198" s="222" t="s">
        <v>143</v>
      </c>
      <c r="H198" s="223">
        <v>18.1</v>
      </c>
      <c r="I198" s="224"/>
      <c r="J198" s="225">
        <f>ROUND(I198*H198,2)</f>
        <v>0</v>
      </c>
      <c r="K198" s="226"/>
      <c r="L198" s="44"/>
      <c r="M198" s="227" t="s">
        <v>1</v>
      </c>
      <c r="N198" s="228" t="s">
        <v>40</v>
      </c>
      <c r="O198" s="91"/>
      <c r="P198" s="229">
        <f>O198*H198</f>
        <v>0</v>
      </c>
      <c r="Q198" s="229">
        <v>0</v>
      </c>
      <c r="R198" s="229">
        <f>Q198*H198</f>
        <v>0</v>
      </c>
      <c r="S198" s="229">
        <v>0</v>
      </c>
      <c r="T198" s="230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1" t="s">
        <v>226</v>
      </c>
      <c r="AT198" s="231" t="s">
        <v>140</v>
      </c>
      <c r="AU198" s="231" t="s">
        <v>85</v>
      </c>
      <c r="AY198" s="17" t="s">
        <v>137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17" t="s">
        <v>83</v>
      </c>
      <c r="BK198" s="232">
        <f>ROUND(I198*H198,2)</f>
        <v>0</v>
      </c>
      <c r="BL198" s="17" t="s">
        <v>226</v>
      </c>
      <c r="BM198" s="231" t="s">
        <v>325</v>
      </c>
    </row>
    <row r="199" spans="1:47" s="2" customFormat="1" ht="12">
      <c r="A199" s="38"/>
      <c r="B199" s="39"/>
      <c r="C199" s="40"/>
      <c r="D199" s="235" t="s">
        <v>287</v>
      </c>
      <c r="E199" s="40"/>
      <c r="F199" s="266" t="s">
        <v>736</v>
      </c>
      <c r="G199" s="40"/>
      <c r="H199" s="40"/>
      <c r="I199" s="267"/>
      <c r="J199" s="40"/>
      <c r="K199" s="40"/>
      <c r="L199" s="44"/>
      <c r="M199" s="268"/>
      <c r="N199" s="269"/>
      <c r="O199" s="91"/>
      <c r="P199" s="91"/>
      <c r="Q199" s="91"/>
      <c r="R199" s="91"/>
      <c r="S199" s="91"/>
      <c r="T199" s="92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287</v>
      </c>
      <c r="AU199" s="17" t="s">
        <v>85</v>
      </c>
    </row>
    <row r="200" spans="1:51" s="13" customFormat="1" ht="12">
      <c r="A200" s="13"/>
      <c r="B200" s="233"/>
      <c r="C200" s="234"/>
      <c r="D200" s="235" t="s">
        <v>146</v>
      </c>
      <c r="E200" s="236" t="s">
        <v>1</v>
      </c>
      <c r="F200" s="237" t="s">
        <v>728</v>
      </c>
      <c r="G200" s="234"/>
      <c r="H200" s="238">
        <v>18.1</v>
      </c>
      <c r="I200" s="239"/>
      <c r="J200" s="234"/>
      <c r="K200" s="234"/>
      <c r="L200" s="240"/>
      <c r="M200" s="241"/>
      <c r="N200" s="242"/>
      <c r="O200" s="242"/>
      <c r="P200" s="242"/>
      <c r="Q200" s="242"/>
      <c r="R200" s="242"/>
      <c r="S200" s="242"/>
      <c r="T200" s="24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4" t="s">
        <v>146</v>
      </c>
      <c r="AU200" s="244" t="s">
        <v>85</v>
      </c>
      <c r="AV200" s="13" t="s">
        <v>85</v>
      </c>
      <c r="AW200" s="13" t="s">
        <v>31</v>
      </c>
      <c r="AX200" s="13" t="s">
        <v>83</v>
      </c>
      <c r="AY200" s="244" t="s">
        <v>137</v>
      </c>
    </row>
    <row r="201" spans="1:63" s="12" customFormat="1" ht="22.8" customHeight="1">
      <c r="A201" s="12"/>
      <c r="B201" s="203"/>
      <c r="C201" s="204"/>
      <c r="D201" s="205" t="s">
        <v>74</v>
      </c>
      <c r="E201" s="217" t="s">
        <v>327</v>
      </c>
      <c r="F201" s="217" t="s">
        <v>328</v>
      </c>
      <c r="G201" s="204"/>
      <c r="H201" s="204"/>
      <c r="I201" s="207"/>
      <c r="J201" s="218">
        <f>BK201</f>
        <v>0</v>
      </c>
      <c r="K201" s="204"/>
      <c r="L201" s="209"/>
      <c r="M201" s="210"/>
      <c r="N201" s="211"/>
      <c r="O201" s="211"/>
      <c r="P201" s="212">
        <f>SUM(P202:P204)</f>
        <v>0</v>
      </c>
      <c r="Q201" s="211"/>
      <c r="R201" s="212">
        <f>SUM(R202:R204)</f>
        <v>0</v>
      </c>
      <c r="S201" s="211"/>
      <c r="T201" s="213">
        <f>SUM(T202:T204)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14" t="s">
        <v>85</v>
      </c>
      <c r="AT201" s="215" t="s">
        <v>74</v>
      </c>
      <c r="AU201" s="215" t="s">
        <v>83</v>
      </c>
      <c r="AY201" s="214" t="s">
        <v>137</v>
      </c>
      <c r="BK201" s="216">
        <f>SUM(BK202:BK204)</f>
        <v>0</v>
      </c>
    </row>
    <row r="202" spans="1:65" s="2" customFormat="1" ht="21.75" customHeight="1">
      <c r="A202" s="38"/>
      <c r="B202" s="39"/>
      <c r="C202" s="219" t="s">
        <v>269</v>
      </c>
      <c r="D202" s="219" t="s">
        <v>140</v>
      </c>
      <c r="E202" s="220" t="s">
        <v>330</v>
      </c>
      <c r="F202" s="221" t="s">
        <v>331</v>
      </c>
      <c r="G202" s="222" t="s">
        <v>293</v>
      </c>
      <c r="H202" s="270"/>
      <c r="I202" s="224"/>
      <c r="J202" s="225">
        <f>ROUND(I202*H202,2)</f>
        <v>0</v>
      </c>
      <c r="K202" s="226"/>
      <c r="L202" s="44"/>
      <c r="M202" s="227" t="s">
        <v>1</v>
      </c>
      <c r="N202" s="228" t="s">
        <v>40</v>
      </c>
      <c r="O202" s="91"/>
      <c r="P202" s="229">
        <f>O202*H202</f>
        <v>0</v>
      </c>
      <c r="Q202" s="229">
        <v>0</v>
      </c>
      <c r="R202" s="229">
        <f>Q202*H202</f>
        <v>0</v>
      </c>
      <c r="S202" s="229">
        <v>0</v>
      </c>
      <c r="T202" s="230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31" t="s">
        <v>226</v>
      </c>
      <c r="AT202" s="231" t="s">
        <v>140</v>
      </c>
      <c r="AU202" s="231" t="s">
        <v>85</v>
      </c>
      <c r="AY202" s="17" t="s">
        <v>137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17" t="s">
        <v>83</v>
      </c>
      <c r="BK202" s="232">
        <f>ROUND(I202*H202,2)</f>
        <v>0</v>
      </c>
      <c r="BL202" s="17" t="s">
        <v>226</v>
      </c>
      <c r="BM202" s="231" t="s">
        <v>332</v>
      </c>
    </row>
    <row r="203" spans="1:65" s="2" customFormat="1" ht="33" customHeight="1">
      <c r="A203" s="38"/>
      <c r="B203" s="39"/>
      <c r="C203" s="219" t="s">
        <v>275</v>
      </c>
      <c r="D203" s="219" t="s">
        <v>140</v>
      </c>
      <c r="E203" s="220" t="s">
        <v>334</v>
      </c>
      <c r="F203" s="221" t="s">
        <v>335</v>
      </c>
      <c r="G203" s="222" t="s">
        <v>162</v>
      </c>
      <c r="H203" s="223">
        <v>1</v>
      </c>
      <c r="I203" s="224"/>
      <c r="J203" s="225">
        <f>ROUND(I203*H203,2)</f>
        <v>0</v>
      </c>
      <c r="K203" s="226"/>
      <c r="L203" s="44"/>
      <c r="M203" s="227" t="s">
        <v>1</v>
      </c>
      <c r="N203" s="228" t="s">
        <v>40</v>
      </c>
      <c r="O203" s="91"/>
      <c r="P203" s="229">
        <f>O203*H203</f>
        <v>0</v>
      </c>
      <c r="Q203" s="229">
        <v>0</v>
      </c>
      <c r="R203" s="229">
        <f>Q203*H203</f>
        <v>0</v>
      </c>
      <c r="S203" s="229">
        <v>0</v>
      </c>
      <c r="T203" s="230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1" t="s">
        <v>226</v>
      </c>
      <c r="AT203" s="231" t="s">
        <v>140</v>
      </c>
      <c r="AU203" s="231" t="s">
        <v>85</v>
      </c>
      <c r="AY203" s="17" t="s">
        <v>137</v>
      </c>
      <c r="BE203" s="232">
        <f>IF(N203="základní",J203,0)</f>
        <v>0</v>
      </c>
      <c r="BF203" s="232">
        <f>IF(N203="snížená",J203,0)</f>
        <v>0</v>
      </c>
      <c r="BG203" s="232">
        <f>IF(N203="zákl. přenesená",J203,0)</f>
        <v>0</v>
      </c>
      <c r="BH203" s="232">
        <f>IF(N203="sníž. přenesená",J203,0)</f>
        <v>0</v>
      </c>
      <c r="BI203" s="232">
        <f>IF(N203="nulová",J203,0)</f>
        <v>0</v>
      </c>
      <c r="BJ203" s="17" t="s">
        <v>83</v>
      </c>
      <c r="BK203" s="232">
        <f>ROUND(I203*H203,2)</f>
        <v>0</v>
      </c>
      <c r="BL203" s="17" t="s">
        <v>226</v>
      </c>
      <c r="BM203" s="231" t="s">
        <v>336</v>
      </c>
    </row>
    <row r="204" spans="1:47" s="2" customFormat="1" ht="12">
      <c r="A204" s="38"/>
      <c r="B204" s="39"/>
      <c r="C204" s="40"/>
      <c r="D204" s="235" t="s">
        <v>287</v>
      </c>
      <c r="E204" s="40"/>
      <c r="F204" s="266" t="s">
        <v>337</v>
      </c>
      <c r="G204" s="40"/>
      <c r="H204" s="40"/>
      <c r="I204" s="267"/>
      <c r="J204" s="40"/>
      <c r="K204" s="40"/>
      <c r="L204" s="44"/>
      <c r="M204" s="268"/>
      <c r="N204" s="269"/>
      <c r="O204" s="91"/>
      <c r="P204" s="91"/>
      <c r="Q204" s="91"/>
      <c r="R204" s="91"/>
      <c r="S204" s="91"/>
      <c r="T204" s="92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287</v>
      </c>
      <c r="AU204" s="17" t="s">
        <v>85</v>
      </c>
    </row>
    <row r="205" spans="1:63" s="12" customFormat="1" ht="22.8" customHeight="1">
      <c r="A205" s="12"/>
      <c r="B205" s="203"/>
      <c r="C205" s="204"/>
      <c r="D205" s="205" t="s">
        <v>74</v>
      </c>
      <c r="E205" s="217" t="s">
        <v>360</v>
      </c>
      <c r="F205" s="217" t="s">
        <v>361</v>
      </c>
      <c r="G205" s="204"/>
      <c r="H205" s="204"/>
      <c r="I205" s="207"/>
      <c r="J205" s="218">
        <f>BK205</f>
        <v>0</v>
      </c>
      <c r="K205" s="204"/>
      <c r="L205" s="209"/>
      <c r="M205" s="210"/>
      <c r="N205" s="211"/>
      <c r="O205" s="211"/>
      <c r="P205" s="212">
        <f>SUM(P206:P214)</f>
        <v>0</v>
      </c>
      <c r="Q205" s="211"/>
      <c r="R205" s="212">
        <f>SUM(R206:R214)</f>
        <v>0.13396589999999997</v>
      </c>
      <c r="S205" s="211"/>
      <c r="T205" s="213">
        <f>SUM(T206:T214)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14" t="s">
        <v>85</v>
      </c>
      <c r="AT205" s="215" t="s">
        <v>74</v>
      </c>
      <c r="AU205" s="215" t="s">
        <v>83</v>
      </c>
      <c r="AY205" s="214" t="s">
        <v>137</v>
      </c>
      <c r="BK205" s="216">
        <f>SUM(BK206:BK214)</f>
        <v>0</v>
      </c>
    </row>
    <row r="206" spans="1:65" s="2" customFormat="1" ht="16.5" customHeight="1">
      <c r="A206" s="38"/>
      <c r="B206" s="39"/>
      <c r="C206" s="219" t="s">
        <v>283</v>
      </c>
      <c r="D206" s="219" t="s">
        <v>140</v>
      </c>
      <c r="E206" s="220" t="s">
        <v>363</v>
      </c>
      <c r="F206" s="221" t="s">
        <v>364</v>
      </c>
      <c r="G206" s="222" t="s">
        <v>143</v>
      </c>
      <c r="H206" s="223">
        <v>5.513</v>
      </c>
      <c r="I206" s="224"/>
      <c r="J206" s="225">
        <f>ROUND(I206*H206,2)</f>
        <v>0</v>
      </c>
      <c r="K206" s="226"/>
      <c r="L206" s="44"/>
      <c r="M206" s="227" t="s">
        <v>1</v>
      </c>
      <c r="N206" s="228" t="s">
        <v>40</v>
      </c>
      <c r="O206" s="91"/>
      <c r="P206" s="229">
        <f>O206*H206</f>
        <v>0</v>
      </c>
      <c r="Q206" s="229">
        <v>0.0003</v>
      </c>
      <c r="R206" s="229">
        <f>Q206*H206</f>
        <v>0.0016538999999999998</v>
      </c>
      <c r="S206" s="229">
        <v>0</v>
      </c>
      <c r="T206" s="230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31" t="s">
        <v>226</v>
      </c>
      <c r="AT206" s="231" t="s">
        <v>140</v>
      </c>
      <c r="AU206" s="231" t="s">
        <v>85</v>
      </c>
      <c r="AY206" s="17" t="s">
        <v>137</v>
      </c>
      <c r="BE206" s="232">
        <f>IF(N206="základní",J206,0)</f>
        <v>0</v>
      </c>
      <c r="BF206" s="232">
        <f>IF(N206="snížená",J206,0)</f>
        <v>0</v>
      </c>
      <c r="BG206" s="232">
        <f>IF(N206="zákl. přenesená",J206,0)</f>
        <v>0</v>
      </c>
      <c r="BH206" s="232">
        <f>IF(N206="sníž. přenesená",J206,0)</f>
        <v>0</v>
      </c>
      <c r="BI206" s="232">
        <f>IF(N206="nulová",J206,0)</f>
        <v>0</v>
      </c>
      <c r="BJ206" s="17" t="s">
        <v>83</v>
      </c>
      <c r="BK206" s="232">
        <f>ROUND(I206*H206,2)</f>
        <v>0</v>
      </c>
      <c r="BL206" s="17" t="s">
        <v>226</v>
      </c>
      <c r="BM206" s="231" t="s">
        <v>365</v>
      </c>
    </row>
    <row r="207" spans="1:51" s="13" customFormat="1" ht="12">
      <c r="A207" s="13"/>
      <c r="B207" s="233"/>
      <c r="C207" s="234"/>
      <c r="D207" s="235" t="s">
        <v>146</v>
      </c>
      <c r="E207" s="236" t="s">
        <v>1</v>
      </c>
      <c r="F207" s="237" t="s">
        <v>735</v>
      </c>
      <c r="G207" s="234"/>
      <c r="H207" s="238">
        <v>5.513</v>
      </c>
      <c r="I207" s="239"/>
      <c r="J207" s="234"/>
      <c r="K207" s="234"/>
      <c r="L207" s="240"/>
      <c r="M207" s="241"/>
      <c r="N207" s="242"/>
      <c r="O207" s="242"/>
      <c r="P207" s="242"/>
      <c r="Q207" s="242"/>
      <c r="R207" s="242"/>
      <c r="S207" s="242"/>
      <c r="T207" s="24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4" t="s">
        <v>146</v>
      </c>
      <c r="AU207" s="244" t="s">
        <v>85</v>
      </c>
      <c r="AV207" s="13" t="s">
        <v>85</v>
      </c>
      <c r="AW207" s="13" t="s">
        <v>31</v>
      </c>
      <c r="AX207" s="13" t="s">
        <v>83</v>
      </c>
      <c r="AY207" s="244" t="s">
        <v>137</v>
      </c>
    </row>
    <row r="208" spans="1:65" s="2" customFormat="1" ht="21.75" customHeight="1">
      <c r="A208" s="38"/>
      <c r="B208" s="39"/>
      <c r="C208" s="219" t="s">
        <v>290</v>
      </c>
      <c r="D208" s="219" t="s">
        <v>140</v>
      </c>
      <c r="E208" s="220" t="s">
        <v>367</v>
      </c>
      <c r="F208" s="221" t="s">
        <v>368</v>
      </c>
      <c r="G208" s="222" t="s">
        <v>143</v>
      </c>
      <c r="H208" s="223">
        <v>5.513</v>
      </c>
      <c r="I208" s="224"/>
      <c r="J208" s="225">
        <f>ROUND(I208*H208,2)</f>
        <v>0</v>
      </c>
      <c r="K208" s="226"/>
      <c r="L208" s="44"/>
      <c r="M208" s="227" t="s">
        <v>1</v>
      </c>
      <c r="N208" s="228" t="s">
        <v>40</v>
      </c>
      <c r="O208" s="91"/>
      <c r="P208" s="229">
        <f>O208*H208</f>
        <v>0</v>
      </c>
      <c r="Q208" s="229">
        <v>0.015</v>
      </c>
      <c r="R208" s="229">
        <f>Q208*H208</f>
        <v>0.08269499999999999</v>
      </c>
      <c r="S208" s="229">
        <v>0</v>
      </c>
      <c r="T208" s="230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31" t="s">
        <v>226</v>
      </c>
      <c r="AT208" s="231" t="s">
        <v>140</v>
      </c>
      <c r="AU208" s="231" t="s">
        <v>85</v>
      </c>
      <c r="AY208" s="17" t="s">
        <v>137</v>
      </c>
      <c r="BE208" s="232">
        <f>IF(N208="základní",J208,0)</f>
        <v>0</v>
      </c>
      <c r="BF208" s="232">
        <f>IF(N208="snížená",J208,0)</f>
        <v>0</v>
      </c>
      <c r="BG208" s="232">
        <f>IF(N208="zákl. přenesená",J208,0)</f>
        <v>0</v>
      </c>
      <c r="BH208" s="232">
        <f>IF(N208="sníž. přenesená",J208,0)</f>
        <v>0</v>
      </c>
      <c r="BI208" s="232">
        <f>IF(N208="nulová",J208,0)</f>
        <v>0</v>
      </c>
      <c r="BJ208" s="17" t="s">
        <v>83</v>
      </c>
      <c r="BK208" s="232">
        <f>ROUND(I208*H208,2)</f>
        <v>0</v>
      </c>
      <c r="BL208" s="17" t="s">
        <v>226</v>
      </c>
      <c r="BM208" s="231" t="s">
        <v>369</v>
      </c>
    </row>
    <row r="209" spans="1:51" s="13" customFormat="1" ht="12">
      <c r="A209" s="13"/>
      <c r="B209" s="233"/>
      <c r="C209" s="234"/>
      <c r="D209" s="235" t="s">
        <v>146</v>
      </c>
      <c r="E209" s="236" t="s">
        <v>1</v>
      </c>
      <c r="F209" s="237" t="s">
        <v>735</v>
      </c>
      <c r="G209" s="234"/>
      <c r="H209" s="238">
        <v>5.513</v>
      </c>
      <c r="I209" s="239"/>
      <c r="J209" s="234"/>
      <c r="K209" s="234"/>
      <c r="L209" s="240"/>
      <c r="M209" s="241"/>
      <c r="N209" s="242"/>
      <c r="O209" s="242"/>
      <c r="P209" s="242"/>
      <c r="Q209" s="242"/>
      <c r="R209" s="242"/>
      <c r="S209" s="242"/>
      <c r="T209" s="24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4" t="s">
        <v>146</v>
      </c>
      <c r="AU209" s="244" t="s">
        <v>85</v>
      </c>
      <c r="AV209" s="13" t="s">
        <v>85</v>
      </c>
      <c r="AW209" s="13" t="s">
        <v>31</v>
      </c>
      <c r="AX209" s="13" t="s">
        <v>83</v>
      </c>
      <c r="AY209" s="244" t="s">
        <v>137</v>
      </c>
    </row>
    <row r="210" spans="1:65" s="2" customFormat="1" ht="33" customHeight="1">
      <c r="A210" s="38"/>
      <c r="B210" s="39"/>
      <c r="C210" s="219" t="s">
        <v>297</v>
      </c>
      <c r="D210" s="219" t="s">
        <v>140</v>
      </c>
      <c r="E210" s="220" t="s">
        <v>371</v>
      </c>
      <c r="F210" s="221" t="s">
        <v>372</v>
      </c>
      <c r="G210" s="222" t="s">
        <v>143</v>
      </c>
      <c r="H210" s="223">
        <v>5.513</v>
      </c>
      <c r="I210" s="224"/>
      <c r="J210" s="225">
        <f>ROUND(I210*H210,2)</f>
        <v>0</v>
      </c>
      <c r="K210" s="226"/>
      <c r="L210" s="44"/>
      <c r="M210" s="227" t="s">
        <v>1</v>
      </c>
      <c r="N210" s="228" t="s">
        <v>40</v>
      </c>
      <c r="O210" s="91"/>
      <c r="P210" s="229">
        <f>O210*H210</f>
        <v>0</v>
      </c>
      <c r="Q210" s="229">
        <v>0.009</v>
      </c>
      <c r="R210" s="229">
        <f>Q210*H210</f>
        <v>0.049616999999999994</v>
      </c>
      <c r="S210" s="229">
        <v>0</v>
      </c>
      <c r="T210" s="230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31" t="s">
        <v>226</v>
      </c>
      <c r="AT210" s="231" t="s">
        <v>140</v>
      </c>
      <c r="AU210" s="231" t="s">
        <v>85</v>
      </c>
      <c r="AY210" s="17" t="s">
        <v>137</v>
      </c>
      <c r="BE210" s="232">
        <f>IF(N210="základní",J210,0)</f>
        <v>0</v>
      </c>
      <c r="BF210" s="232">
        <f>IF(N210="snížená",J210,0)</f>
        <v>0</v>
      </c>
      <c r="BG210" s="232">
        <f>IF(N210="zákl. přenesená",J210,0)</f>
        <v>0</v>
      </c>
      <c r="BH210" s="232">
        <f>IF(N210="sníž. přenesená",J210,0)</f>
        <v>0</v>
      </c>
      <c r="BI210" s="232">
        <f>IF(N210="nulová",J210,0)</f>
        <v>0</v>
      </c>
      <c r="BJ210" s="17" t="s">
        <v>83</v>
      </c>
      <c r="BK210" s="232">
        <f>ROUND(I210*H210,2)</f>
        <v>0</v>
      </c>
      <c r="BL210" s="17" t="s">
        <v>226</v>
      </c>
      <c r="BM210" s="231" t="s">
        <v>373</v>
      </c>
    </row>
    <row r="211" spans="1:51" s="13" customFormat="1" ht="12">
      <c r="A211" s="13"/>
      <c r="B211" s="233"/>
      <c r="C211" s="234"/>
      <c r="D211" s="235" t="s">
        <v>146</v>
      </c>
      <c r="E211" s="236" t="s">
        <v>1</v>
      </c>
      <c r="F211" s="237" t="s">
        <v>735</v>
      </c>
      <c r="G211" s="234"/>
      <c r="H211" s="238">
        <v>5.513</v>
      </c>
      <c r="I211" s="239"/>
      <c r="J211" s="234"/>
      <c r="K211" s="234"/>
      <c r="L211" s="240"/>
      <c r="M211" s="241"/>
      <c r="N211" s="242"/>
      <c r="O211" s="242"/>
      <c r="P211" s="242"/>
      <c r="Q211" s="242"/>
      <c r="R211" s="242"/>
      <c r="S211" s="242"/>
      <c r="T211" s="24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4" t="s">
        <v>146</v>
      </c>
      <c r="AU211" s="244" t="s">
        <v>85</v>
      </c>
      <c r="AV211" s="13" t="s">
        <v>85</v>
      </c>
      <c r="AW211" s="13" t="s">
        <v>31</v>
      </c>
      <c r="AX211" s="13" t="s">
        <v>83</v>
      </c>
      <c r="AY211" s="244" t="s">
        <v>137</v>
      </c>
    </row>
    <row r="212" spans="1:65" s="2" customFormat="1" ht="16.5" customHeight="1">
      <c r="A212" s="38"/>
      <c r="B212" s="39"/>
      <c r="C212" s="271" t="s">
        <v>302</v>
      </c>
      <c r="D212" s="271" t="s">
        <v>351</v>
      </c>
      <c r="E212" s="272" t="s">
        <v>375</v>
      </c>
      <c r="F212" s="273" t="s">
        <v>376</v>
      </c>
      <c r="G212" s="274" t="s">
        <v>143</v>
      </c>
      <c r="H212" s="275">
        <v>6.064</v>
      </c>
      <c r="I212" s="276"/>
      <c r="J212" s="277">
        <f>ROUND(I212*H212,2)</f>
        <v>0</v>
      </c>
      <c r="K212" s="278"/>
      <c r="L212" s="279"/>
      <c r="M212" s="280" t="s">
        <v>1</v>
      </c>
      <c r="N212" s="281" t="s">
        <v>40</v>
      </c>
      <c r="O212" s="91"/>
      <c r="P212" s="229">
        <f>O212*H212</f>
        <v>0</v>
      </c>
      <c r="Q212" s="229">
        <v>0</v>
      </c>
      <c r="R212" s="229">
        <f>Q212*H212</f>
        <v>0</v>
      </c>
      <c r="S212" s="229">
        <v>0</v>
      </c>
      <c r="T212" s="230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31" t="s">
        <v>313</v>
      </c>
      <c r="AT212" s="231" t="s">
        <v>351</v>
      </c>
      <c r="AU212" s="231" t="s">
        <v>85</v>
      </c>
      <c r="AY212" s="17" t="s">
        <v>137</v>
      </c>
      <c r="BE212" s="232">
        <f>IF(N212="základní",J212,0)</f>
        <v>0</v>
      </c>
      <c r="BF212" s="232">
        <f>IF(N212="snížená",J212,0)</f>
        <v>0</v>
      </c>
      <c r="BG212" s="232">
        <f>IF(N212="zákl. přenesená",J212,0)</f>
        <v>0</v>
      </c>
      <c r="BH212" s="232">
        <f>IF(N212="sníž. přenesená",J212,0)</f>
        <v>0</v>
      </c>
      <c r="BI212" s="232">
        <f>IF(N212="nulová",J212,0)</f>
        <v>0</v>
      </c>
      <c r="BJ212" s="17" t="s">
        <v>83</v>
      </c>
      <c r="BK212" s="232">
        <f>ROUND(I212*H212,2)</f>
        <v>0</v>
      </c>
      <c r="BL212" s="17" t="s">
        <v>226</v>
      </c>
      <c r="BM212" s="231" t="s">
        <v>377</v>
      </c>
    </row>
    <row r="213" spans="1:51" s="13" customFormat="1" ht="12">
      <c r="A213" s="13"/>
      <c r="B213" s="233"/>
      <c r="C213" s="234"/>
      <c r="D213" s="235" t="s">
        <v>146</v>
      </c>
      <c r="E213" s="236" t="s">
        <v>1</v>
      </c>
      <c r="F213" s="237" t="s">
        <v>737</v>
      </c>
      <c r="G213" s="234"/>
      <c r="H213" s="238">
        <v>6.064</v>
      </c>
      <c r="I213" s="239"/>
      <c r="J213" s="234"/>
      <c r="K213" s="234"/>
      <c r="L213" s="240"/>
      <c r="M213" s="241"/>
      <c r="N213" s="242"/>
      <c r="O213" s="242"/>
      <c r="P213" s="242"/>
      <c r="Q213" s="242"/>
      <c r="R213" s="242"/>
      <c r="S213" s="242"/>
      <c r="T213" s="24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4" t="s">
        <v>146</v>
      </c>
      <c r="AU213" s="244" t="s">
        <v>85</v>
      </c>
      <c r="AV213" s="13" t="s">
        <v>85</v>
      </c>
      <c r="AW213" s="13" t="s">
        <v>31</v>
      </c>
      <c r="AX213" s="13" t="s">
        <v>83</v>
      </c>
      <c r="AY213" s="244" t="s">
        <v>137</v>
      </c>
    </row>
    <row r="214" spans="1:65" s="2" customFormat="1" ht="21.75" customHeight="1">
      <c r="A214" s="38"/>
      <c r="B214" s="39"/>
      <c r="C214" s="219" t="s">
        <v>308</v>
      </c>
      <c r="D214" s="219" t="s">
        <v>140</v>
      </c>
      <c r="E214" s="220" t="s">
        <v>380</v>
      </c>
      <c r="F214" s="221" t="s">
        <v>381</v>
      </c>
      <c r="G214" s="222" t="s">
        <v>293</v>
      </c>
      <c r="H214" s="270"/>
      <c r="I214" s="224"/>
      <c r="J214" s="225">
        <f>ROUND(I214*H214,2)</f>
        <v>0</v>
      </c>
      <c r="K214" s="226"/>
      <c r="L214" s="44"/>
      <c r="M214" s="227" t="s">
        <v>1</v>
      </c>
      <c r="N214" s="228" t="s">
        <v>40</v>
      </c>
      <c r="O214" s="91"/>
      <c r="P214" s="229">
        <f>O214*H214</f>
        <v>0</v>
      </c>
      <c r="Q214" s="229">
        <v>0</v>
      </c>
      <c r="R214" s="229">
        <f>Q214*H214</f>
        <v>0</v>
      </c>
      <c r="S214" s="229">
        <v>0</v>
      </c>
      <c r="T214" s="230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31" t="s">
        <v>226</v>
      </c>
      <c r="AT214" s="231" t="s">
        <v>140</v>
      </c>
      <c r="AU214" s="231" t="s">
        <v>85</v>
      </c>
      <c r="AY214" s="17" t="s">
        <v>137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17" t="s">
        <v>83</v>
      </c>
      <c r="BK214" s="232">
        <f>ROUND(I214*H214,2)</f>
        <v>0</v>
      </c>
      <c r="BL214" s="17" t="s">
        <v>226</v>
      </c>
      <c r="BM214" s="231" t="s">
        <v>382</v>
      </c>
    </row>
    <row r="215" spans="1:63" s="12" customFormat="1" ht="22.8" customHeight="1">
      <c r="A215" s="12"/>
      <c r="B215" s="203"/>
      <c r="C215" s="204"/>
      <c r="D215" s="205" t="s">
        <v>74</v>
      </c>
      <c r="E215" s="217" t="s">
        <v>383</v>
      </c>
      <c r="F215" s="217" t="s">
        <v>384</v>
      </c>
      <c r="G215" s="204"/>
      <c r="H215" s="204"/>
      <c r="I215" s="207"/>
      <c r="J215" s="218">
        <f>BK215</f>
        <v>0</v>
      </c>
      <c r="K215" s="204"/>
      <c r="L215" s="209"/>
      <c r="M215" s="210"/>
      <c r="N215" s="211"/>
      <c r="O215" s="211"/>
      <c r="P215" s="212">
        <f>SUM(P216:P232)</f>
        <v>0</v>
      </c>
      <c r="Q215" s="211"/>
      <c r="R215" s="212">
        <f>SUM(R216:R232)</f>
        <v>0.27204300000000003</v>
      </c>
      <c r="S215" s="211"/>
      <c r="T215" s="213">
        <f>SUM(T216:T232)</f>
        <v>0.080964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14" t="s">
        <v>85</v>
      </c>
      <c r="AT215" s="215" t="s">
        <v>74</v>
      </c>
      <c r="AU215" s="215" t="s">
        <v>83</v>
      </c>
      <c r="AY215" s="214" t="s">
        <v>137</v>
      </c>
      <c r="BK215" s="216">
        <f>SUM(BK216:BK232)</f>
        <v>0</v>
      </c>
    </row>
    <row r="216" spans="1:65" s="2" customFormat="1" ht="21.75" customHeight="1">
      <c r="A216" s="38"/>
      <c r="B216" s="39"/>
      <c r="C216" s="219" t="s">
        <v>313</v>
      </c>
      <c r="D216" s="219" t="s">
        <v>140</v>
      </c>
      <c r="E216" s="220" t="s">
        <v>386</v>
      </c>
      <c r="F216" s="221" t="s">
        <v>387</v>
      </c>
      <c r="G216" s="222" t="s">
        <v>143</v>
      </c>
      <c r="H216" s="223">
        <v>18.1</v>
      </c>
      <c r="I216" s="224"/>
      <c r="J216" s="225">
        <f>ROUND(I216*H216,2)</f>
        <v>0</v>
      </c>
      <c r="K216" s="226"/>
      <c r="L216" s="44"/>
      <c r="M216" s="227" t="s">
        <v>1</v>
      </c>
      <c r="N216" s="228" t="s">
        <v>40</v>
      </c>
      <c r="O216" s="91"/>
      <c r="P216" s="229">
        <f>O216*H216</f>
        <v>0</v>
      </c>
      <c r="Q216" s="229">
        <v>0</v>
      </c>
      <c r="R216" s="229">
        <f>Q216*H216</f>
        <v>0</v>
      </c>
      <c r="S216" s="229">
        <v>0</v>
      </c>
      <c r="T216" s="230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31" t="s">
        <v>226</v>
      </c>
      <c r="AT216" s="231" t="s">
        <v>140</v>
      </c>
      <c r="AU216" s="231" t="s">
        <v>85</v>
      </c>
      <c r="AY216" s="17" t="s">
        <v>137</v>
      </c>
      <c r="BE216" s="232">
        <f>IF(N216="základní",J216,0)</f>
        <v>0</v>
      </c>
      <c r="BF216" s="232">
        <f>IF(N216="snížená",J216,0)</f>
        <v>0</v>
      </c>
      <c r="BG216" s="232">
        <f>IF(N216="zákl. přenesená",J216,0)</f>
        <v>0</v>
      </c>
      <c r="BH216" s="232">
        <f>IF(N216="sníž. přenesená",J216,0)</f>
        <v>0</v>
      </c>
      <c r="BI216" s="232">
        <f>IF(N216="nulová",J216,0)</f>
        <v>0</v>
      </c>
      <c r="BJ216" s="17" t="s">
        <v>83</v>
      </c>
      <c r="BK216" s="232">
        <f>ROUND(I216*H216,2)</f>
        <v>0</v>
      </c>
      <c r="BL216" s="17" t="s">
        <v>226</v>
      </c>
      <c r="BM216" s="231" t="s">
        <v>388</v>
      </c>
    </row>
    <row r="217" spans="1:51" s="13" customFormat="1" ht="12">
      <c r="A217" s="13"/>
      <c r="B217" s="233"/>
      <c r="C217" s="234"/>
      <c r="D217" s="235" t="s">
        <v>146</v>
      </c>
      <c r="E217" s="236" t="s">
        <v>1</v>
      </c>
      <c r="F217" s="237" t="s">
        <v>728</v>
      </c>
      <c r="G217" s="234"/>
      <c r="H217" s="238">
        <v>18.1</v>
      </c>
      <c r="I217" s="239"/>
      <c r="J217" s="234"/>
      <c r="K217" s="234"/>
      <c r="L217" s="240"/>
      <c r="M217" s="241"/>
      <c r="N217" s="242"/>
      <c r="O217" s="242"/>
      <c r="P217" s="242"/>
      <c r="Q217" s="242"/>
      <c r="R217" s="242"/>
      <c r="S217" s="242"/>
      <c r="T217" s="24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4" t="s">
        <v>146</v>
      </c>
      <c r="AU217" s="244" t="s">
        <v>85</v>
      </c>
      <c r="AV217" s="13" t="s">
        <v>85</v>
      </c>
      <c r="AW217" s="13" t="s">
        <v>31</v>
      </c>
      <c r="AX217" s="13" t="s">
        <v>83</v>
      </c>
      <c r="AY217" s="244" t="s">
        <v>137</v>
      </c>
    </row>
    <row r="218" spans="1:65" s="2" customFormat="1" ht="16.5" customHeight="1">
      <c r="A218" s="38"/>
      <c r="B218" s="39"/>
      <c r="C218" s="219" t="s">
        <v>318</v>
      </c>
      <c r="D218" s="219" t="s">
        <v>140</v>
      </c>
      <c r="E218" s="220" t="s">
        <v>390</v>
      </c>
      <c r="F218" s="221" t="s">
        <v>391</v>
      </c>
      <c r="G218" s="222" t="s">
        <v>143</v>
      </c>
      <c r="H218" s="223">
        <v>18.1</v>
      </c>
      <c r="I218" s="224"/>
      <c r="J218" s="225">
        <f>ROUND(I218*H218,2)</f>
        <v>0</v>
      </c>
      <c r="K218" s="226"/>
      <c r="L218" s="44"/>
      <c r="M218" s="227" t="s">
        <v>1</v>
      </c>
      <c r="N218" s="228" t="s">
        <v>40</v>
      </c>
      <c r="O218" s="91"/>
      <c r="P218" s="229">
        <f>O218*H218</f>
        <v>0</v>
      </c>
      <c r="Q218" s="229">
        <v>0</v>
      </c>
      <c r="R218" s="229">
        <f>Q218*H218</f>
        <v>0</v>
      </c>
      <c r="S218" s="229">
        <v>0</v>
      </c>
      <c r="T218" s="230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31" t="s">
        <v>226</v>
      </c>
      <c r="AT218" s="231" t="s">
        <v>140</v>
      </c>
      <c r="AU218" s="231" t="s">
        <v>85</v>
      </c>
      <c r="AY218" s="17" t="s">
        <v>137</v>
      </c>
      <c r="BE218" s="232">
        <f>IF(N218="základní",J218,0)</f>
        <v>0</v>
      </c>
      <c r="BF218" s="232">
        <f>IF(N218="snížená",J218,0)</f>
        <v>0</v>
      </c>
      <c r="BG218" s="232">
        <f>IF(N218="zákl. přenesená",J218,0)</f>
        <v>0</v>
      </c>
      <c r="BH218" s="232">
        <f>IF(N218="sníž. přenesená",J218,0)</f>
        <v>0</v>
      </c>
      <c r="BI218" s="232">
        <f>IF(N218="nulová",J218,0)</f>
        <v>0</v>
      </c>
      <c r="BJ218" s="17" t="s">
        <v>83</v>
      </c>
      <c r="BK218" s="232">
        <f>ROUND(I218*H218,2)</f>
        <v>0</v>
      </c>
      <c r="BL218" s="17" t="s">
        <v>226</v>
      </c>
      <c r="BM218" s="231" t="s">
        <v>392</v>
      </c>
    </row>
    <row r="219" spans="1:51" s="13" customFormat="1" ht="12">
      <c r="A219" s="13"/>
      <c r="B219" s="233"/>
      <c r="C219" s="234"/>
      <c r="D219" s="235" t="s">
        <v>146</v>
      </c>
      <c r="E219" s="236" t="s">
        <v>1</v>
      </c>
      <c r="F219" s="237" t="s">
        <v>728</v>
      </c>
      <c r="G219" s="234"/>
      <c r="H219" s="238">
        <v>18.1</v>
      </c>
      <c r="I219" s="239"/>
      <c r="J219" s="234"/>
      <c r="K219" s="234"/>
      <c r="L219" s="240"/>
      <c r="M219" s="241"/>
      <c r="N219" s="242"/>
      <c r="O219" s="242"/>
      <c r="P219" s="242"/>
      <c r="Q219" s="242"/>
      <c r="R219" s="242"/>
      <c r="S219" s="242"/>
      <c r="T219" s="24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4" t="s">
        <v>146</v>
      </c>
      <c r="AU219" s="244" t="s">
        <v>85</v>
      </c>
      <c r="AV219" s="13" t="s">
        <v>85</v>
      </c>
      <c r="AW219" s="13" t="s">
        <v>31</v>
      </c>
      <c r="AX219" s="13" t="s">
        <v>83</v>
      </c>
      <c r="AY219" s="244" t="s">
        <v>137</v>
      </c>
    </row>
    <row r="220" spans="1:65" s="2" customFormat="1" ht="21.75" customHeight="1">
      <c r="A220" s="38"/>
      <c r="B220" s="39"/>
      <c r="C220" s="219" t="s">
        <v>322</v>
      </c>
      <c r="D220" s="219" t="s">
        <v>140</v>
      </c>
      <c r="E220" s="220" t="s">
        <v>394</v>
      </c>
      <c r="F220" s="221" t="s">
        <v>395</v>
      </c>
      <c r="G220" s="222" t="s">
        <v>143</v>
      </c>
      <c r="H220" s="223">
        <v>18.1</v>
      </c>
      <c r="I220" s="224"/>
      <c r="J220" s="225">
        <f>ROUND(I220*H220,2)</f>
        <v>0</v>
      </c>
      <c r="K220" s="226"/>
      <c r="L220" s="44"/>
      <c r="M220" s="227" t="s">
        <v>1</v>
      </c>
      <c r="N220" s="228" t="s">
        <v>40</v>
      </c>
      <c r="O220" s="91"/>
      <c r="P220" s="229">
        <f>O220*H220</f>
        <v>0</v>
      </c>
      <c r="Q220" s="229">
        <v>3E-05</v>
      </c>
      <c r="R220" s="229">
        <f>Q220*H220</f>
        <v>0.0005430000000000001</v>
      </c>
      <c r="S220" s="229">
        <v>0</v>
      </c>
      <c r="T220" s="230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31" t="s">
        <v>226</v>
      </c>
      <c r="AT220" s="231" t="s">
        <v>140</v>
      </c>
      <c r="AU220" s="231" t="s">
        <v>85</v>
      </c>
      <c r="AY220" s="17" t="s">
        <v>137</v>
      </c>
      <c r="BE220" s="232">
        <f>IF(N220="základní",J220,0)</f>
        <v>0</v>
      </c>
      <c r="BF220" s="232">
        <f>IF(N220="snížená",J220,0)</f>
        <v>0</v>
      </c>
      <c r="BG220" s="232">
        <f>IF(N220="zákl. přenesená",J220,0)</f>
        <v>0</v>
      </c>
      <c r="BH220" s="232">
        <f>IF(N220="sníž. přenesená",J220,0)</f>
        <v>0</v>
      </c>
      <c r="BI220" s="232">
        <f>IF(N220="nulová",J220,0)</f>
        <v>0</v>
      </c>
      <c r="BJ220" s="17" t="s">
        <v>83</v>
      </c>
      <c r="BK220" s="232">
        <f>ROUND(I220*H220,2)</f>
        <v>0</v>
      </c>
      <c r="BL220" s="17" t="s">
        <v>226</v>
      </c>
      <c r="BM220" s="231" t="s">
        <v>396</v>
      </c>
    </row>
    <row r="221" spans="1:51" s="13" customFormat="1" ht="12">
      <c r="A221" s="13"/>
      <c r="B221" s="233"/>
      <c r="C221" s="234"/>
      <c r="D221" s="235" t="s">
        <v>146</v>
      </c>
      <c r="E221" s="236" t="s">
        <v>1</v>
      </c>
      <c r="F221" s="237" t="s">
        <v>728</v>
      </c>
      <c r="G221" s="234"/>
      <c r="H221" s="238">
        <v>18.1</v>
      </c>
      <c r="I221" s="239"/>
      <c r="J221" s="234"/>
      <c r="K221" s="234"/>
      <c r="L221" s="240"/>
      <c r="M221" s="241"/>
      <c r="N221" s="242"/>
      <c r="O221" s="242"/>
      <c r="P221" s="242"/>
      <c r="Q221" s="242"/>
      <c r="R221" s="242"/>
      <c r="S221" s="242"/>
      <c r="T221" s="24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4" t="s">
        <v>146</v>
      </c>
      <c r="AU221" s="244" t="s">
        <v>85</v>
      </c>
      <c r="AV221" s="13" t="s">
        <v>85</v>
      </c>
      <c r="AW221" s="13" t="s">
        <v>31</v>
      </c>
      <c r="AX221" s="13" t="s">
        <v>83</v>
      </c>
      <c r="AY221" s="244" t="s">
        <v>137</v>
      </c>
    </row>
    <row r="222" spans="1:65" s="2" customFormat="1" ht="21.75" customHeight="1">
      <c r="A222" s="38"/>
      <c r="B222" s="39"/>
      <c r="C222" s="219" t="s">
        <v>329</v>
      </c>
      <c r="D222" s="219" t="s">
        <v>140</v>
      </c>
      <c r="E222" s="220" t="s">
        <v>398</v>
      </c>
      <c r="F222" s="221" t="s">
        <v>399</v>
      </c>
      <c r="G222" s="222" t="s">
        <v>143</v>
      </c>
      <c r="H222" s="223">
        <v>18.1</v>
      </c>
      <c r="I222" s="224"/>
      <c r="J222" s="225">
        <f>ROUND(I222*H222,2)</f>
        <v>0</v>
      </c>
      <c r="K222" s="226"/>
      <c r="L222" s="44"/>
      <c r="M222" s="227" t="s">
        <v>1</v>
      </c>
      <c r="N222" s="228" t="s">
        <v>40</v>
      </c>
      <c r="O222" s="91"/>
      <c r="P222" s="229">
        <f>O222*H222</f>
        <v>0</v>
      </c>
      <c r="Q222" s="229">
        <v>0.015</v>
      </c>
      <c r="R222" s="229">
        <f>Q222*H222</f>
        <v>0.2715</v>
      </c>
      <c r="S222" s="229">
        <v>0</v>
      </c>
      <c r="T222" s="230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31" t="s">
        <v>226</v>
      </c>
      <c r="AT222" s="231" t="s">
        <v>140</v>
      </c>
      <c r="AU222" s="231" t="s">
        <v>85</v>
      </c>
      <c r="AY222" s="17" t="s">
        <v>137</v>
      </c>
      <c r="BE222" s="232">
        <f>IF(N222="základní",J222,0)</f>
        <v>0</v>
      </c>
      <c r="BF222" s="232">
        <f>IF(N222="snížená",J222,0)</f>
        <v>0</v>
      </c>
      <c r="BG222" s="232">
        <f>IF(N222="zákl. přenesená",J222,0)</f>
        <v>0</v>
      </c>
      <c r="BH222" s="232">
        <f>IF(N222="sníž. přenesená",J222,0)</f>
        <v>0</v>
      </c>
      <c r="BI222" s="232">
        <f>IF(N222="nulová",J222,0)</f>
        <v>0</v>
      </c>
      <c r="BJ222" s="17" t="s">
        <v>83</v>
      </c>
      <c r="BK222" s="232">
        <f>ROUND(I222*H222,2)</f>
        <v>0</v>
      </c>
      <c r="BL222" s="17" t="s">
        <v>226</v>
      </c>
      <c r="BM222" s="231" t="s">
        <v>400</v>
      </c>
    </row>
    <row r="223" spans="1:51" s="13" customFormat="1" ht="12">
      <c r="A223" s="13"/>
      <c r="B223" s="233"/>
      <c r="C223" s="234"/>
      <c r="D223" s="235" t="s">
        <v>146</v>
      </c>
      <c r="E223" s="236" t="s">
        <v>1</v>
      </c>
      <c r="F223" s="237" t="s">
        <v>728</v>
      </c>
      <c r="G223" s="234"/>
      <c r="H223" s="238">
        <v>18.1</v>
      </c>
      <c r="I223" s="239"/>
      <c r="J223" s="234"/>
      <c r="K223" s="234"/>
      <c r="L223" s="240"/>
      <c r="M223" s="241"/>
      <c r="N223" s="242"/>
      <c r="O223" s="242"/>
      <c r="P223" s="242"/>
      <c r="Q223" s="242"/>
      <c r="R223" s="242"/>
      <c r="S223" s="242"/>
      <c r="T223" s="24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4" t="s">
        <v>146</v>
      </c>
      <c r="AU223" s="244" t="s">
        <v>85</v>
      </c>
      <c r="AV223" s="13" t="s">
        <v>85</v>
      </c>
      <c r="AW223" s="13" t="s">
        <v>31</v>
      </c>
      <c r="AX223" s="13" t="s">
        <v>83</v>
      </c>
      <c r="AY223" s="244" t="s">
        <v>137</v>
      </c>
    </row>
    <row r="224" spans="1:65" s="2" customFormat="1" ht="21.75" customHeight="1">
      <c r="A224" s="38"/>
      <c r="B224" s="39"/>
      <c r="C224" s="219" t="s">
        <v>333</v>
      </c>
      <c r="D224" s="219" t="s">
        <v>140</v>
      </c>
      <c r="E224" s="220" t="s">
        <v>402</v>
      </c>
      <c r="F224" s="221" t="s">
        <v>403</v>
      </c>
      <c r="G224" s="222" t="s">
        <v>143</v>
      </c>
      <c r="H224" s="223">
        <v>24.976</v>
      </c>
      <c r="I224" s="224"/>
      <c r="J224" s="225">
        <f>ROUND(I224*H224,2)</f>
        <v>0</v>
      </c>
      <c r="K224" s="226"/>
      <c r="L224" s="44"/>
      <c r="M224" s="227" t="s">
        <v>1</v>
      </c>
      <c r="N224" s="228" t="s">
        <v>40</v>
      </c>
      <c r="O224" s="91"/>
      <c r="P224" s="229">
        <f>O224*H224</f>
        <v>0</v>
      </c>
      <c r="Q224" s="229">
        <v>0</v>
      </c>
      <c r="R224" s="229">
        <f>Q224*H224</f>
        <v>0</v>
      </c>
      <c r="S224" s="229">
        <v>0.003</v>
      </c>
      <c r="T224" s="230">
        <f>S224*H224</f>
        <v>0.074928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31" t="s">
        <v>226</v>
      </c>
      <c r="AT224" s="231" t="s">
        <v>140</v>
      </c>
      <c r="AU224" s="231" t="s">
        <v>85</v>
      </c>
      <c r="AY224" s="17" t="s">
        <v>137</v>
      </c>
      <c r="BE224" s="232">
        <f>IF(N224="základní",J224,0)</f>
        <v>0</v>
      </c>
      <c r="BF224" s="232">
        <f>IF(N224="snížená",J224,0)</f>
        <v>0</v>
      </c>
      <c r="BG224" s="232">
        <f>IF(N224="zákl. přenesená",J224,0)</f>
        <v>0</v>
      </c>
      <c r="BH224" s="232">
        <f>IF(N224="sníž. přenesená",J224,0)</f>
        <v>0</v>
      </c>
      <c r="BI224" s="232">
        <f>IF(N224="nulová",J224,0)</f>
        <v>0</v>
      </c>
      <c r="BJ224" s="17" t="s">
        <v>83</v>
      </c>
      <c r="BK224" s="232">
        <f>ROUND(I224*H224,2)</f>
        <v>0</v>
      </c>
      <c r="BL224" s="17" t="s">
        <v>226</v>
      </c>
      <c r="BM224" s="231" t="s">
        <v>404</v>
      </c>
    </row>
    <row r="225" spans="1:51" s="13" customFormat="1" ht="12">
      <c r="A225" s="13"/>
      <c r="B225" s="233"/>
      <c r="C225" s="234"/>
      <c r="D225" s="235" t="s">
        <v>146</v>
      </c>
      <c r="E225" s="236" t="s">
        <v>1</v>
      </c>
      <c r="F225" s="237" t="s">
        <v>738</v>
      </c>
      <c r="G225" s="234"/>
      <c r="H225" s="238">
        <v>24.976</v>
      </c>
      <c r="I225" s="239"/>
      <c r="J225" s="234"/>
      <c r="K225" s="234"/>
      <c r="L225" s="240"/>
      <c r="M225" s="241"/>
      <c r="N225" s="242"/>
      <c r="O225" s="242"/>
      <c r="P225" s="242"/>
      <c r="Q225" s="242"/>
      <c r="R225" s="242"/>
      <c r="S225" s="242"/>
      <c r="T225" s="24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4" t="s">
        <v>146</v>
      </c>
      <c r="AU225" s="244" t="s">
        <v>85</v>
      </c>
      <c r="AV225" s="13" t="s">
        <v>85</v>
      </c>
      <c r="AW225" s="13" t="s">
        <v>31</v>
      </c>
      <c r="AX225" s="13" t="s">
        <v>83</v>
      </c>
      <c r="AY225" s="244" t="s">
        <v>137</v>
      </c>
    </row>
    <row r="226" spans="1:65" s="2" customFormat="1" ht="21.75" customHeight="1">
      <c r="A226" s="38"/>
      <c r="B226" s="39"/>
      <c r="C226" s="219" t="s">
        <v>338</v>
      </c>
      <c r="D226" s="219" t="s">
        <v>140</v>
      </c>
      <c r="E226" s="220" t="s">
        <v>407</v>
      </c>
      <c r="F226" s="221" t="s">
        <v>408</v>
      </c>
      <c r="G226" s="222" t="s">
        <v>195</v>
      </c>
      <c r="H226" s="223">
        <v>20.12</v>
      </c>
      <c r="I226" s="224"/>
      <c r="J226" s="225">
        <f>ROUND(I226*H226,2)</f>
        <v>0</v>
      </c>
      <c r="K226" s="226"/>
      <c r="L226" s="44"/>
      <c r="M226" s="227" t="s">
        <v>1</v>
      </c>
      <c r="N226" s="228" t="s">
        <v>40</v>
      </c>
      <c r="O226" s="91"/>
      <c r="P226" s="229">
        <f>O226*H226</f>
        <v>0</v>
      </c>
      <c r="Q226" s="229">
        <v>0</v>
      </c>
      <c r="R226" s="229">
        <f>Q226*H226</f>
        <v>0</v>
      </c>
      <c r="S226" s="229">
        <v>0.0003</v>
      </c>
      <c r="T226" s="230">
        <f>S226*H226</f>
        <v>0.006036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31" t="s">
        <v>226</v>
      </c>
      <c r="AT226" s="231" t="s">
        <v>140</v>
      </c>
      <c r="AU226" s="231" t="s">
        <v>85</v>
      </c>
      <c r="AY226" s="17" t="s">
        <v>137</v>
      </c>
      <c r="BE226" s="232">
        <f>IF(N226="základní",J226,0)</f>
        <v>0</v>
      </c>
      <c r="BF226" s="232">
        <f>IF(N226="snížená",J226,0)</f>
        <v>0</v>
      </c>
      <c r="BG226" s="232">
        <f>IF(N226="zákl. přenesená",J226,0)</f>
        <v>0</v>
      </c>
      <c r="BH226" s="232">
        <f>IF(N226="sníž. přenesená",J226,0)</f>
        <v>0</v>
      </c>
      <c r="BI226" s="232">
        <f>IF(N226="nulová",J226,0)</f>
        <v>0</v>
      </c>
      <c r="BJ226" s="17" t="s">
        <v>83</v>
      </c>
      <c r="BK226" s="232">
        <f>ROUND(I226*H226,2)</f>
        <v>0</v>
      </c>
      <c r="BL226" s="17" t="s">
        <v>226</v>
      </c>
      <c r="BM226" s="231" t="s">
        <v>409</v>
      </c>
    </row>
    <row r="227" spans="1:51" s="13" customFormat="1" ht="12">
      <c r="A227" s="13"/>
      <c r="B227" s="233"/>
      <c r="C227" s="234"/>
      <c r="D227" s="235" t="s">
        <v>146</v>
      </c>
      <c r="E227" s="236" t="s">
        <v>1</v>
      </c>
      <c r="F227" s="237" t="s">
        <v>739</v>
      </c>
      <c r="G227" s="234"/>
      <c r="H227" s="238">
        <v>20.12</v>
      </c>
      <c r="I227" s="239"/>
      <c r="J227" s="234"/>
      <c r="K227" s="234"/>
      <c r="L227" s="240"/>
      <c r="M227" s="241"/>
      <c r="N227" s="242"/>
      <c r="O227" s="242"/>
      <c r="P227" s="242"/>
      <c r="Q227" s="242"/>
      <c r="R227" s="242"/>
      <c r="S227" s="242"/>
      <c r="T227" s="24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4" t="s">
        <v>146</v>
      </c>
      <c r="AU227" s="244" t="s">
        <v>85</v>
      </c>
      <c r="AV227" s="13" t="s">
        <v>85</v>
      </c>
      <c r="AW227" s="13" t="s">
        <v>31</v>
      </c>
      <c r="AX227" s="13" t="s">
        <v>83</v>
      </c>
      <c r="AY227" s="244" t="s">
        <v>137</v>
      </c>
    </row>
    <row r="228" spans="1:65" s="2" customFormat="1" ht="21.75" customHeight="1">
      <c r="A228" s="38"/>
      <c r="B228" s="39"/>
      <c r="C228" s="219" t="s">
        <v>344</v>
      </c>
      <c r="D228" s="219" t="s">
        <v>140</v>
      </c>
      <c r="E228" s="220" t="s">
        <v>412</v>
      </c>
      <c r="F228" s="221" t="s">
        <v>413</v>
      </c>
      <c r="G228" s="222" t="s">
        <v>293</v>
      </c>
      <c r="H228" s="270"/>
      <c r="I228" s="224"/>
      <c r="J228" s="225">
        <f>ROUND(I228*H228,2)</f>
        <v>0</v>
      </c>
      <c r="K228" s="226"/>
      <c r="L228" s="44"/>
      <c r="M228" s="227" t="s">
        <v>1</v>
      </c>
      <c r="N228" s="228" t="s">
        <v>40</v>
      </c>
      <c r="O228" s="91"/>
      <c r="P228" s="229">
        <f>O228*H228</f>
        <v>0</v>
      </c>
      <c r="Q228" s="229">
        <v>0</v>
      </c>
      <c r="R228" s="229">
        <f>Q228*H228</f>
        <v>0</v>
      </c>
      <c r="S228" s="229">
        <v>0</v>
      </c>
      <c r="T228" s="230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31" t="s">
        <v>226</v>
      </c>
      <c r="AT228" s="231" t="s">
        <v>140</v>
      </c>
      <c r="AU228" s="231" t="s">
        <v>85</v>
      </c>
      <c r="AY228" s="17" t="s">
        <v>137</v>
      </c>
      <c r="BE228" s="232">
        <f>IF(N228="základní",J228,0)</f>
        <v>0</v>
      </c>
      <c r="BF228" s="232">
        <f>IF(N228="snížená",J228,0)</f>
        <v>0</v>
      </c>
      <c r="BG228" s="232">
        <f>IF(N228="zákl. přenesená",J228,0)</f>
        <v>0</v>
      </c>
      <c r="BH228" s="232">
        <f>IF(N228="sníž. přenesená",J228,0)</f>
        <v>0</v>
      </c>
      <c r="BI228" s="232">
        <f>IF(N228="nulová",J228,0)</f>
        <v>0</v>
      </c>
      <c r="BJ228" s="17" t="s">
        <v>83</v>
      </c>
      <c r="BK228" s="232">
        <f>ROUND(I228*H228,2)</f>
        <v>0</v>
      </c>
      <c r="BL228" s="17" t="s">
        <v>226</v>
      </c>
      <c r="BM228" s="231" t="s">
        <v>414</v>
      </c>
    </row>
    <row r="229" spans="1:65" s="2" customFormat="1" ht="16.5" customHeight="1">
      <c r="A229" s="38"/>
      <c r="B229" s="39"/>
      <c r="C229" s="219" t="s">
        <v>350</v>
      </c>
      <c r="D229" s="219" t="s">
        <v>140</v>
      </c>
      <c r="E229" s="220" t="s">
        <v>415</v>
      </c>
      <c r="F229" s="221" t="s">
        <v>416</v>
      </c>
      <c r="G229" s="222" t="s">
        <v>143</v>
      </c>
      <c r="H229" s="223">
        <v>18.1</v>
      </c>
      <c r="I229" s="224"/>
      <c r="J229" s="225">
        <f>ROUND(I229*H229,2)</f>
        <v>0</v>
      </c>
      <c r="K229" s="226"/>
      <c r="L229" s="44"/>
      <c r="M229" s="227" t="s">
        <v>1</v>
      </c>
      <c r="N229" s="228" t="s">
        <v>40</v>
      </c>
      <c r="O229" s="91"/>
      <c r="P229" s="229">
        <f>O229*H229</f>
        <v>0</v>
      </c>
      <c r="Q229" s="229">
        <v>0</v>
      </c>
      <c r="R229" s="229">
        <f>Q229*H229</f>
        <v>0</v>
      </c>
      <c r="S229" s="229">
        <v>0</v>
      </c>
      <c r="T229" s="230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31" t="s">
        <v>226</v>
      </c>
      <c r="AT229" s="231" t="s">
        <v>140</v>
      </c>
      <c r="AU229" s="231" t="s">
        <v>85</v>
      </c>
      <c r="AY229" s="17" t="s">
        <v>137</v>
      </c>
      <c r="BE229" s="232">
        <f>IF(N229="základní",J229,0)</f>
        <v>0</v>
      </c>
      <c r="BF229" s="232">
        <f>IF(N229="snížená",J229,0)</f>
        <v>0</v>
      </c>
      <c r="BG229" s="232">
        <f>IF(N229="zákl. přenesená",J229,0)</f>
        <v>0</v>
      </c>
      <c r="BH229" s="232">
        <f>IF(N229="sníž. přenesená",J229,0)</f>
        <v>0</v>
      </c>
      <c r="BI229" s="232">
        <f>IF(N229="nulová",J229,0)</f>
        <v>0</v>
      </c>
      <c r="BJ229" s="17" t="s">
        <v>83</v>
      </c>
      <c r="BK229" s="232">
        <f>ROUND(I229*H229,2)</f>
        <v>0</v>
      </c>
      <c r="BL229" s="17" t="s">
        <v>226</v>
      </c>
      <c r="BM229" s="231" t="s">
        <v>417</v>
      </c>
    </row>
    <row r="230" spans="1:51" s="13" customFormat="1" ht="12">
      <c r="A230" s="13"/>
      <c r="B230" s="233"/>
      <c r="C230" s="234"/>
      <c r="D230" s="235" t="s">
        <v>146</v>
      </c>
      <c r="E230" s="236" t="s">
        <v>1</v>
      </c>
      <c r="F230" s="237" t="s">
        <v>728</v>
      </c>
      <c r="G230" s="234"/>
      <c r="H230" s="238">
        <v>18.1</v>
      </c>
      <c r="I230" s="239"/>
      <c r="J230" s="234"/>
      <c r="K230" s="234"/>
      <c r="L230" s="240"/>
      <c r="M230" s="241"/>
      <c r="N230" s="242"/>
      <c r="O230" s="242"/>
      <c r="P230" s="242"/>
      <c r="Q230" s="242"/>
      <c r="R230" s="242"/>
      <c r="S230" s="242"/>
      <c r="T230" s="24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4" t="s">
        <v>146</v>
      </c>
      <c r="AU230" s="244" t="s">
        <v>85</v>
      </c>
      <c r="AV230" s="13" t="s">
        <v>85</v>
      </c>
      <c r="AW230" s="13" t="s">
        <v>31</v>
      </c>
      <c r="AX230" s="13" t="s">
        <v>83</v>
      </c>
      <c r="AY230" s="244" t="s">
        <v>137</v>
      </c>
    </row>
    <row r="231" spans="1:65" s="2" customFormat="1" ht="16.5" customHeight="1">
      <c r="A231" s="38"/>
      <c r="B231" s="39"/>
      <c r="C231" s="219" t="s">
        <v>356</v>
      </c>
      <c r="D231" s="219" t="s">
        <v>140</v>
      </c>
      <c r="E231" s="220" t="s">
        <v>419</v>
      </c>
      <c r="F231" s="221" t="s">
        <v>420</v>
      </c>
      <c r="G231" s="222" t="s">
        <v>195</v>
      </c>
      <c r="H231" s="223">
        <v>20</v>
      </c>
      <c r="I231" s="224"/>
      <c r="J231" s="225">
        <f>ROUND(I231*H231,2)</f>
        <v>0</v>
      </c>
      <c r="K231" s="226"/>
      <c r="L231" s="44"/>
      <c r="M231" s="227" t="s">
        <v>1</v>
      </c>
      <c r="N231" s="228" t="s">
        <v>40</v>
      </c>
      <c r="O231" s="91"/>
      <c r="P231" s="229">
        <f>O231*H231</f>
        <v>0</v>
      </c>
      <c r="Q231" s="229">
        <v>0</v>
      </c>
      <c r="R231" s="229">
        <f>Q231*H231</f>
        <v>0</v>
      </c>
      <c r="S231" s="229">
        <v>0</v>
      </c>
      <c r="T231" s="230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31" t="s">
        <v>226</v>
      </c>
      <c r="AT231" s="231" t="s">
        <v>140</v>
      </c>
      <c r="AU231" s="231" t="s">
        <v>85</v>
      </c>
      <c r="AY231" s="17" t="s">
        <v>137</v>
      </c>
      <c r="BE231" s="232">
        <f>IF(N231="základní",J231,0)</f>
        <v>0</v>
      </c>
      <c r="BF231" s="232">
        <f>IF(N231="snížená",J231,0)</f>
        <v>0</v>
      </c>
      <c r="BG231" s="232">
        <f>IF(N231="zákl. přenesená",J231,0)</f>
        <v>0</v>
      </c>
      <c r="BH231" s="232">
        <f>IF(N231="sníž. přenesená",J231,0)</f>
        <v>0</v>
      </c>
      <c r="BI231" s="232">
        <f>IF(N231="nulová",J231,0)</f>
        <v>0</v>
      </c>
      <c r="BJ231" s="17" t="s">
        <v>83</v>
      </c>
      <c r="BK231" s="232">
        <f>ROUND(I231*H231,2)</f>
        <v>0</v>
      </c>
      <c r="BL231" s="17" t="s">
        <v>226</v>
      </c>
      <c r="BM231" s="231" t="s">
        <v>421</v>
      </c>
    </row>
    <row r="232" spans="1:51" s="13" customFormat="1" ht="12">
      <c r="A232" s="13"/>
      <c r="B232" s="233"/>
      <c r="C232" s="234"/>
      <c r="D232" s="235" t="s">
        <v>146</v>
      </c>
      <c r="E232" s="236" t="s">
        <v>1</v>
      </c>
      <c r="F232" s="237" t="s">
        <v>740</v>
      </c>
      <c r="G232" s="234"/>
      <c r="H232" s="238">
        <v>20</v>
      </c>
      <c r="I232" s="239"/>
      <c r="J232" s="234"/>
      <c r="K232" s="234"/>
      <c r="L232" s="240"/>
      <c r="M232" s="241"/>
      <c r="N232" s="242"/>
      <c r="O232" s="242"/>
      <c r="P232" s="242"/>
      <c r="Q232" s="242"/>
      <c r="R232" s="242"/>
      <c r="S232" s="242"/>
      <c r="T232" s="24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4" t="s">
        <v>146</v>
      </c>
      <c r="AU232" s="244" t="s">
        <v>85</v>
      </c>
      <c r="AV232" s="13" t="s">
        <v>85</v>
      </c>
      <c r="AW232" s="13" t="s">
        <v>31</v>
      </c>
      <c r="AX232" s="13" t="s">
        <v>83</v>
      </c>
      <c r="AY232" s="244" t="s">
        <v>137</v>
      </c>
    </row>
    <row r="233" spans="1:63" s="12" customFormat="1" ht="22.8" customHeight="1">
      <c r="A233" s="12"/>
      <c r="B233" s="203"/>
      <c r="C233" s="204"/>
      <c r="D233" s="205" t="s">
        <v>74</v>
      </c>
      <c r="E233" s="217" t="s">
        <v>424</v>
      </c>
      <c r="F233" s="217" t="s">
        <v>425</v>
      </c>
      <c r="G233" s="204"/>
      <c r="H233" s="204"/>
      <c r="I233" s="207"/>
      <c r="J233" s="218">
        <f>BK233</f>
        <v>0</v>
      </c>
      <c r="K233" s="204"/>
      <c r="L233" s="209"/>
      <c r="M233" s="210"/>
      <c r="N233" s="211"/>
      <c r="O233" s="211"/>
      <c r="P233" s="212">
        <f>SUM(P234:P239)</f>
        <v>0</v>
      </c>
      <c r="Q233" s="211"/>
      <c r="R233" s="212">
        <f>SUM(R234:R239)</f>
        <v>0.16498199999999996</v>
      </c>
      <c r="S233" s="211"/>
      <c r="T233" s="213">
        <f>SUM(T234:T239)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14" t="s">
        <v>85</v>
      </c>
      <c r="AT233" s="215" t="s">
        <v>74</v>
      </c>
      <c r="AU233" s="215" t="s">
        <v>83</v>
      </c>
      <c r="AY233" s="214" t="s">
        <v>137</v>
      </c>
      <c r="BK233" s="216">
        <f>SUM(BK234:BK239)</f>
        <v>0</v>
      </c>
    </row>
    <row r="234" spans="1:65" s="2" customFormat="1" ht="16.5" customHeight="1">
      <c r="A234" s="38"/>
      <c r="B234" s="39"/>
      <c r="C234" s="219" t="s">
        <v>362</v>
      </c>
      <c r="D234" s="219" t="s">
        <v>140</v>
      </c>
      <c r="E234" s="220" t="s">
        <v>427</v>
      </c>
      <c r="F234" s="221" t="s">
        <v>428</v>
      </c>
      <c r="G234" s="222" t="s">
        <v>143</v>
      </c>
      <c r="H234" s="223">
        <v>17.74</v>
      </c>
      <c r="I234" s="224"/>
      <c r="J234" s="225">
        <f>ROUND(I234*H234,2)</f>
        <v>0</v>
      </c>
      <c r="K234" s="226"/>
      <c r="L234" s="44"/>
      <c r="M234" s="227" t="s">
        <v>1</v>
      </c>
      <c r="N234" s="228" t="s">
        <v>40</v>
      </c>
      <c r="O234" s="91"/>
      <c r="P234" s="229">
        <f>O234*H234</f>
        <v>0</v>
      </c>
      <c r="Q234" s="229">
        <v>0.0003</v>
      </c>
      <c r="R234" s="229">
        <f>Q234*H234</f>
        <v>0.0053219999999999995</v>
      </c>
      <c r="S234" s="229">
        <v>0</v>
      </c>
      <c r="T234" s="230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31" t="s">
        <v>226</v>
      </c>
      <c r="AT234" s="231" t="s">
        <v>140</v>
      </c>
      <c r="AU234" s="231" t="s">
        <v>85</v>
      </c>
      <c r="AY234" s="17" t="s">
        <v>137</v>
      </c>
      <c r="BE234" s="232">
        <f>IF(N234="základní",J234,0)</f>
        <v>0</v>
      </c>
      <c r="BF234" s="232">
        <f>IF(N234="snížená",J234,0)</f>
        <v>0</v>
      </c>
      <c r="BG234" s="232">
        <f>IF(N234="zákl. přenesená",J234,0)</f>
        <v>0</v>
      </c>
      <c r="BH234" s="232">
        <f>IF(N234="sníž. přenesená",J234,0)</f>
        <v>0</v>
      </c>
      <c r="BI234" s="232">
        <f>IF(N234="nulová",J234,0)</f>
        <v>0</v>
      </c>
      <c r="BJ234" s="17" t="s">
        <v>83</v>
      </c>
      <c r="BK234" s="232">
        <f>ROUND(I234*H234,2)</f>
        <v>0</v>
      </c>
      <c r="BL234" s="17" t="s">
        <v>226</v>
      </c>
      <c r="BM234" s="231" t="s">
        <v>429</v>
      </c>
    </row>
    <row r="235" spans="1:51" s="13" customFormat="1" ht="12">
      <c r="A235" s="13"/>
      <c r="B235" s="233"/>
      <c r="C235" s="234"/>
      <c r="D235" s="235" t="s">
        <v>146</v>
      </c>
      <c r="E235" s="236" t="s">
        <v>1</v>
      </c>
      <c r="F235" s="237" t="s">
        <v>741</v>
      </c>
      <c r="G235" s="234"/>
      <c r="H235" s="238">
        <v>17.74</v>
      </c>
      <c r="I235" s="239"/>
      <c r="J235" s="234"/>
      <c r="K235" s="234"/>
      <c r="L235" s="240"/>
      <c r="M235" s="241"/>
      <c r="N235" s="242"/>
      <c r="O235" s="242"/>
      <c r="P235" s="242"/>
      <c r="Q235" s="242"/>
      <c r="R235" s="242"/>
      <c r="S235" s="242"/>
      <c r="T235" s="24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4" t="s">
        <v>146</v>
      </c>
      <c r="AU235" s="244" t="s">
        <v>85</v>
      </c>
      <c r="AV235" s="13" t="s">
        <v>85</v>
      </c>
      <c r="AW235" s="13" t="s">
        <v>31</v>
      </c>
      <c r="AX235" s="13" t="s">
        <v>83</v>
      </c>
      <c r="AY235" s="244" t="s">
        <v>137</v>
      </c>
    </row>
    <row r="236" spans="1:65" s="2" customFormat="1" ht="33" customHeight="1">
      <c r="A236" s="38"/>
      <c r="B236" s="39"/>
      <c r="C236" s="219" t="s">
        <v>366</v>
      </c>
      <c r="D236" s="219" t="s">
        <v>140</v>
      </c>
      <c r="E236" s="220" t="s">
        <v>432</v>
      </c>
      <c r="F236" s="221" t="s">
        <v>433</v>
      </c>
      <c r="G236" s="222" t="s">
        <v>143</v>
      </c>
      <c r="H236" s="223">
        <v>17.74</v>
      </c>
      <c r="I236" s="224"/>
      <c r="J236" s="225">
        <f>ROUND(I236*H236,2)</f>
        <v>0</v>
      </c>
      <c r="K236" s="226"/>
      <c r="L236" s="44"/>
      <c r="M236" s="227" t="s">
        <v>1</v>
      </c>
      <c r="N236" s="228" t="s">
        <v>40</v>
      </c>
      <c r="O236" s="91"/>
      <c r="P236" s="229">
        <f>O236*H236</f>
        <v>0</v>
      </c>
      <c r="Q236" s="229">
        <v>0.009</v>
      </c>
      <c r="R236" s="229">
        <f>Q236*H236</f>
        <v>0.15965999999999997</v>
      </c>
      <c r="S236" s="229">
        <v>0</v>
      </c>
      <c r="T236" s="230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31" t="s">
        <v>226</v>
      </c>
      <c r="AT236" s="231" t="s">
        <v>140</v>
      </c>
      <c r="AU236" s="231" t="s">
        <v>85</v>
      </c>
      <c r="AY236" s="17" t="s">
        <v>137</v>
      </c>
      <c r="BE236" s="232">
        <f>IF(N236="základní",J236,0)</f>
        <v>0</v>
      </c>
      <c r="BF236" s="232">
        <f>IF(N236="snížená",J236,0)</f>
        <v>0</v>
      </c>
      <c r="BG236" s="232">
        <f>IF(N236="zákl. přenesená",J236,0)</f>
        <v>0</v>
      </c>
      <c r="BH236" s="232">
        <f>IF(N236="sníž. přenesená",J236,0)</f>
        <v>0</v>
      </c>
      <c r="BI236" s="232">
        <f>IF(N236="nulová",J236,0)</f>
        <v>0</v>
      </c>
      <c r="BJ236" s="17" t="s">
        <v>83</v>
      </c>
      <c r="BK236" s="232">
        <f>ROUND(I236*H236,2)</f>
        <v>0</v>
      </c>
      <c r="BL236" s="17" t="s">
        <v>226</v>
      </c>
      <c r="BM236" s="231" t="s">
        <v>434</v>
      </c>
    </row>
    <row r="237" spans="1:51" s="13" customFormat="1" ht="12">
      <c r="A237" s="13"/>
      <c r="B237" s="233"/>
      <c r="C237" s="234"/>
      <c r="D237" s="235" t="s">
        <v>146</v>
      </c>
      <c r="E237" s="236" t="s">
        <v>1</v>
      </c>
      <c r="F237" s="237" t="s">
        <v>741</v>
      </c>
      <c r="G237" s="234"/>
      <c r="H237" s="238">
        <v>17.74</v>
      </c>
      <c r="I237" s="239"/>
      <c r="J237" s="234"/>
      <c r="K237" s="234"/>
      <c r="L237" s="240"/>
      <c r="M237" s="241"/>
      <c r="N237" s="242"/>
      <c r="O237" s="242"/>
      <c r="P237" s="242"/>
      <c r="Q237" s="242"/>
      <c r="R237" s="242"/>
      <c r="S237" s="242"/>
      <c r="T237" s="24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4" t="s">
        <v>146</v>
      </c>
      <c r="AU237" s="244" t="s">
        <v>85</v>
      </c>
      <c r="AV237" s="13" t="s">
        <v>85</v>
      </c>
      <c r="AW237" s="13" t="s">
        <v>31</v>
      </c>
      <c r="AX237" s="13" t="s">
        <v>83</v>
      </c>
      <c r="AY237" s="244" t="s">
        <v>137</v>
      </c>
    </row>
    <row r="238" spans="1:65" s="2" customFormat="1" ht="16.5" customHeight="1">
      <c r="A238" s="38"/>
      <c r="B238" s="39"/>
      <c r="C238" s="271" t="s">
        <v>370</v>
      </c>
      <c r="D238" s="271" t="s">
        <v>351</v>
      </c>
      <c r="E238" s="272" t="s">
        <v>436</v>
      </c>
      <c r="F238" s="273" t="s">
        <v>437</v>
      </c>
      <c r="G238" s="274" t="s">
        <v>143</v>
      </c>
      <c r="H238" s="275">
        <v>19.514</v>
      </c>
      <c r="I238" s="276"/>
      <c r="J238" s="277">
        <f>ROUND(I238*H238,2)</f>
        <v>0</v>
      </c>
      <c r="K238" s="278"/>
      <c r="L238" s="279"/>
      <c r="M238" s="280" t="s">
        <v>1</v>
      </c>
      <c r="N238" s="281" t="s">
        <v>40</v>
      </c>
      <c r="O238" s="91"/>
      <c r="P238" s="229">
        <f>O238*H238</f>
        <v>0</v>
      </c>
      <c r="Q238" s="229">
        <v>0</v>
      </c>
      <c r="R238" s="229">
        <f>Q238*H238</f>
        <v>0</v>
      </c>
      <c r="S238" s="229">
        <v>0</v>
      </c>
      <c r="T238" s="230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31" t="s">
        <v>313</v>
      </c>
      <c r="AT238" s="231" t="s">
        <v>351</v>
      </c>
      <c r="AU238" s="231" t="s">
        <v>85</v>
      </c>
      <c r="AY238" s="17" t="s">
        <v>137</v>
      </c>
      <c r="BE238" s="232">
        <f>IF(N238="základní",J238,0)</f>
        <v>0</v>
      </c>
      <c r="BF238" s="232">
        <f>IF(N238="snížená",J238,0)</f>
        <v>0</v>
      </c>
      <c r="BG238" s="232">
        <f>IF(N238="zákl. přenesená",J238,0)</f>
        <v>0</v>
      </c>
      <c r="BH238" s="232">
        <f>IF(N238="sníž. přenesená",J238,0)</f>
        <v>0</v>
      </c>
      <c r="BI238" s="232">
        <f>IF(N238="nulová",J238,0)</f>
        <v>0</v>
      </c>
      <c r="BJ238" s="17" t="s">
        <v>83</v>
      </c>
      <c r="BK238" s="232">
        <f>ROUND(I238*H238,2)</f>
        <v>0</v>
      </c>
      <c r="BL238" s="17" t="s">
        <v>226</v>
      </c>
      <c r="BM238" s="231" t="s">
        <v>438</v>
      </c>
    </row>
    <row r="239" spans="1:65" s="2" customFormat="1" ht="21.75" customHeight="1">
      <c r="A239" s="38"/>
      <c r="B239" s="39"/>
      <c r="C239" s="219" t="s">
        <v>374</v>
      </c>
      <c r="D239" s="219" t="s">
        <v>140</v>
      </c>
      <c r="E239" s="220" t="s">
        <v>440</v>
      </c>
      <c r="F239" s="221" t="s">
        <v>441</v>
      </c>
      <c r="G239" s="222" t="s">
        <v>293</v>
      </c>
      <c r="H239" s="270"/>
      <c r="I239" s="224"/>
      <c r="J239" s="225">
        <f>ROUND(I239*H239,2)</f>
        <v>0</v>
      </c>
      <c r="K239" s="226"/>
      <c r="L239" s="44"/>
      <c r="M239" s="227" t="s">
        <v>1</v>
      </c>
      <c r="N239" s="228" t="s">
        <v>40</v>
      </c>
      <c r="O239" s="91"/>
      <c r="P239" s="229">
        <f>O239*H239</f>
        <v>0</v>
      </c>
      <c r="Q239" s="229">
        <v>0</v>
      </c>
      <c r="R239" s="229">
        <f>Q239*H239</f>
        <v>0</v>
      </c>
      <c r="S239" s="229">
        <v>0</v>
      </c>
      <c r="T239" s="230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31" t="s">
        <v>226</v>
      </c>
      <c r="AT239" s="231" t="s">
        <v>140</v>
      </c>
      <c r="AU239" s="231" t="s">
        <v>85</v>
      </c>
      <c r="AY239" s="17" t="s">
        <v>137</v>
      </c>
      <c r="BE239" s="232">
        <f>IF(N239="základní",J239,0)</f>
        <v>0</v>
      </c>
      <c r="BF239" s="232">
        <f>IF(N239="snížená",J239,0)</f>
        <v>0</v>
      </c>
      <c r="BG239" s="232">
        <f>IF(N239="zákl. přenesená",J239,0)</f>
        <v>0</v>
      </c>
      <c r="BH239" s="232">
        <f>IF(N239="sníž. přenesená",J239,0)</f>
        <v>0</v>
      </c>
      <c r="BI239" s="232">
        <f>IF(N239="nulová",J239,0)</f>
        <v>0</v>
      </c>
      <c r="BJ239" s="17" t="s">
        <v>83</v>
      </c>
      <c r="BK239" s="232">
        <f>ROUND(I239*H239,2)</f>
        <v>0</v>
      </c>
      <c r="BL239" s="17" t="s">
        <v>226</v>
      </c>
      <c r="BM239" s="231" t="s">
        <v>442</v>
      </c>
    </row>
    <row r="240" spans="1:63" s="12" customFormat="1" ht="22.8" customHeight="1">
      <c r="A240" s="12"/>
      <c r="B240" s="203"/>
      <c r="C240" s="204"/>
      <c r="D240" s="205" t="s">
        <v>74</v>
      </c>
      <c r="E240" s="217" t="s">
        <v>443</v>
      </c>
      <c r="F240" s="217" t="s">
        <v>444</v>
      </c>
      <c r="G240" s="204"/>
      <c r="H240" s="204"/>
      <c r="I240" s="207"/>
      <c r="J240" s="218">
        <f>BK240</f>
        <v>0</v>
      </c>
      <c r="K240" s="204"/>
      <c r="L240" s="209"/>
      <c r="M240" s="210"/>
      <c r="N240" s="211"/>
      <c r="O240" s="211"/>
      <c r="P240" s="212">
        <f>SUM(P241:P250)</f>
        <v>0</v>
      </c>
      <c r="Q240" s="211"/>
      <c r="R240" s="212">
        <f>SUM(R241:R250)</f>
        <v>0.09459</v>
      </c>
      <c r="S240" s="211"/>
      <c r="T240" s="213">
        <f>SUM(T241:T250)</f>
        <v>0.0187116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214" t="s">
        <v>85</v>
      </c>
      <c r="AT240" s="215" t="s">
        <v>74</v>
      </c>
      <c r="AU240" s="215" t="s">
        <v>83</v>
      </c>
      <c r="AY240" s="214" t="s">
        <v>137</v>
      </c>
      <c r="BK240" s="216">
        <f>SUM(BK241:BK250)</f>
        <v>0</v>
      </c>
    </row>
    <row r="241" spans="1:65" s="2" customFormat="1" ht="16.5" customHeight="1">
      <c r="A241" s="38"/>
      <c r="B241" s="39"/>
      <c r="C241" s="219" t="s">
        <v>379</v>
      </c>
      <c r="D241" s="219" t="s">
        <v>140</v>
      </c>
      <c r="E241" s="220" t="s">
        <v>446</v>
      </c>
      <c r="F241" s="221" t="s">
        <v>447</v>
      </c>
      <c r="G241" s="222" t="s">
        <v>143</v>
      </c>
      <c r="H241" s="223">
        <v>60.36</v>
      </c>
      <c r="I241" s="224"/>
      <c r="J241" s="225">
        <f>ROUND(I241*H241,2)</f>
        <v>0</v>
      </c>
      <c r="K241" s="226"/>
      <c r="L241" s="44"/>
      <c r="M241" s="227" t="s">
        <v>1</v>
      </c>
      <c r="N241" s="228" t="s">
        <v>40</v>
      </c>
      <c r="O241" s="91"/>
      <c r="P241" s="229">
        <f>O241*H241</f>
        <v>0</v>
      </c>
      <c r="Q241" s="229">
        <v>0.001</v>
      </c>
      <c r="R241" s="229">
        <f>Q241*H241</f>
        <v>0.060360000000000004</v>
      </c>
      <c r="S241" s="229">
        <v>0.00031</v>
      </c>
      <c r="T241" s="230">
        <f>S241*H241</f>
        <v>0.0187116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31" t="s">
        <v>226</v>
      </c>
      <c r="AT241" s="231" t="s">
        <v>140</v>
      </c>
      <c r="AU241" s="231" t="s">
        <v>85</v>
      </c>
      <c r="AY241" s="17" t="s">
        <v>137</v>
      </c>
      <c r="BE241" s="232">
        <f>IF(N241="základní",J241,0)</f>
        <v>0</v>
      </c>
      <c r="BF241" s="232">
        <f>IF(N241="snížená",J241,0)</f>
        <v>0</v>
      </c>
      <c r="BG241" s="232">
        <f>IF(N241="zákl. přenesená",J241,0)</f>
        <v>0</v>
      </c>
      <c r="BH241" s="232">
        <f>IF(N241="sníž. přenesená",J241,0)</f>
        <v>0</v>
      </c>
      <c r="BI241" s="232">
        <f>IF(N241="nulová",J241,0)</f>
        <v>0</v>
      </c>
      <c r="BJ241" s="17" t="s">
        <v>83</v>
      </c>
      <c r="BK241" s="232">
        <f>ROUND(I241*H241,2)</f>
        <v>0</v>
      </c>
      <c r="BL241" s="17" t="s">
        <v>226</v>
      </c>
      <c r="BM241" s="231" t="s">
        <v>448</v>
      </c>
    </row>
    <row r="242" spans="1:51" s="13" customFormat="1" ht="12">
      <c r="A242" s="13"/>
      <c r="B242" s="233"/>
      <c r="C242" s="234"/>
      <c r="D242" s="235" t="s">
        <v>146</v>
      </c>
      <c r="E242" s="236" t="s">
        <v>1</v>
      </c>
      <c r="F242" s="237" t="s">
        <v>742</v>
      </c>
      <c r="G242" s="234"/>
      <c r="H242" s="238">
        <v>60.36</v>
      </c>
      <c r="I242" s="239"/>
      <c r="J242" s="234"/>
      <c r="K242" s="234"/>
      <c r="L242" s="240"/>
      <c r="M242" s="241"/>
      <c r="N242" s="242"/>
      <c r="O242" s="242"/>
      <c r="P242" s="242"/>
      <c r="Q242" s="242"/>
      <c r="R242" s="242"/>
      <c r="S242" s="242"/>
      <c r="T242" s="24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4" t="s">
        <v>146</v>
      </c>
      <c r="AU242" s="244" t="s">
        <v>85</v>
      </c>
      <c r="AV242" s="13" t="s">
        <v>85</v>
      </c>
      <c r="AW242" s="13" t="s">
        <v>31</v>
      </c>
      <c r="AX242" s="13" t="s">
        <v>83</v>
      </c>
      <c r="AY242" s="244" t="s">
        <v>137</v>
      </c>
    </row>
    <row r="243" spans="1:65" s="2" customFormat="1" ht="21.75" customHeight="1">
      <c r="A243" s="38"/>
      <c r="B243" s="39"/>
      <c r="C243" s="219" t="s">
        <v>385</v>
      </c>
      <c r="D243" s="219" t="s">
        <v>140</v>
      </c>
      <c r="E243" s="220" t="s">
        <v>451</v>
      </c>
      <c r="F243" s="221" t="s">
        <v>452</v>
      </c>
      <c r="G243" s="222" t="s">
        <v>143</v>
      </c>
      <c r="H243" s="223">
        <v>68.46</v>
      </c>
      <c r="I243" s="224"/>
      <c r="J243" s="225">
        <f>ROUND(I243*H243,2)</f>
        <v>0</v>
      </c>
      <c r="K243" s="226"/>
      <c r="L243" s="44"/>
      <c r="M243" s="227" t="s">
        <v>1</v>
      </c>
      <c r="N243" s="228" t="s">
        <v>40</v>
      </c>
      <c r="O243" s="91"/>
      <c r="P243" s="229">
        <f>O243*H243</f>
        <v>0</v>
      </c>
      <c r="Q243" s="229">
        <v>0.00021</v>
      </c>
      <c r="R243" s="229">
        <f>Q243*H243</f>
        <v>0.0143766</v>
      </c>
      <c r="S243" s="229">
        <v>0</v>
      </c>
      <c r="T243" s="230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31" t="s">
        <v>226</v>
      </c>
      <c r="AT243" s="231" t="s">
        <v>140</v>
      </c>
      <c r="AU243" s="231" t="s">
        <v>85</v>
      </c>
      <c r="AY243" s="17" t="s">
        <v>137</v>
      </c>
      <c r="BE243" s="232">
        <f>IF(N243="základní",J243,0)</f>
        <v>0</v>
      </c>
      <c r="BF243" s="232">
        <f>IF(N243="snížená",J243,0)</f>
        <v>0</v>
      </c>
      <c r="BG243" s="232">
        <f>IF(N243="zákl. přenesená",J243,0)</f>
        <v>0</v>
      </c>
      <c r="BH243" s="232">
        <f>IF(N243="sníž. přenesená",J243,0)</f>
        <v>0</v>
      </c>
      <c r="BI243" s="232">
        <f>IF(N243="nulová",J243,0)</f>
        <v>0</v>
      </c>
      <c r="BJ243" s="17" t="s">
        <v>83</v>
      </c>
      <c r="BK243" s="232">
        <f>ROUND(I243*H243,2)</f>
        <v>0</v>
      </c>
      <c r="BL243" s="17" t="s">
        <v>226</v>
      </c>
      <c r="BM243" s="231" t="s">
        <v>453</v>
      </c>
    </row>
    <row r="244" spans="1:51" s="13" customFormat="1" ht="12">
      <c r="A244" s="13"/>
      <c r="B244" s="233"/>
      <c r="C244" s="234"/>
      <c r="D244" s="235" t="s">
        <v>146</v>
      </c>
      <c r="E244" s="236" t="s">
        <v>1</v>
      </c>
      <c r="F244" s="237" t="s">
        <v>724</v>
      </c>
      <c r="G244" s="234"/>
      <c r="H244" s="238">
        <v>60</v>
      </c>
      <c r="I244" s="239"/>
      <c r="J244" s="234"/>
      <c r="K244" s="234"/>
      <c r="L244" s="240"/>
      <c r="M244" s="241"/>
      <c r="N244" s="242"/>
      <c r="O244" s="242"/>
      <c r="P244" s="242"/>
      <c r="Q244" s="242"/>
      <c r="R244" s="242"/>
      <c r="S244" s="242"/>
      <c r="T244" s="24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4" t="s">
        <v>146</v>
      </c>
      <c r="AU244" s="244" t="s">
        <v>85</v>
      </c>
      <c r="AV244" s="13" t="s">
        <v>85</v>
      </c>
      <c r="AW244" s="13" t="s">
        <v>31</v>
      </c>
      <c r="AX244" s="13" t="s">
        <v>75</v>
      </c>
      <c r="AY244" s="244" t="s">
        <v>137</v>
      </c>
    </row>
    <row r="245" spans="1:51" s="13" customFormat="1" ht="12">
      <c r="A245" s="13"/>
      <c r="B245" s="233"/>
      <c r="C245" s="234"/>
      <c r="D245" s="235" t="s">
        <v>146</v>
      </c>
      <c r="E245" s="236" t="s">
        <v>1</v>
      </c>
      <c r="F245" s="237" t="s">
        <v>743</v>
      </c>
      <c r="G245" s="234"/>
      <c r="H245" s="238">
        <v>8.46</v>
      </c>
      <c r="I245" s="239"/>
      <c r="J245" s="234"/>
      <c r="K245" s="234"/>
      <c r="L245" s="240"/>
      <c r="M245" s="241"/>
      <c r="N245" s="242"/>
      <c r="O245" s="242"/>
      <c r="P245" s="242"/>
      <c r="Q245" s="242"/>
      <c r="R245" s="242"/>
      <c r="S245" s="242"/>
      <c r="T245" s="24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4" t="s">
        <v>146</v>
      </c>
      <c r="AU245" s="244" t="s">
        <v>85</v>
      </c>
      <c r="AV245" s="13" t="s">
        <v>85</v>
      </c>
      <c r="AW245" s="13" t="s">
        <v>31</v>
      </c>
      <c r="AX245" s="13" t="s">
        <v>75</v>
      </c>
      <c r="AY245" s="244" t="s">
        <v>137</v>
      </c>
    </row>
    <row r="246" spans="1:51" s="14" customFormat="1" ht="12">
      <c r="A246" s="14"/>
      <c r="B246" s="245"/>
      <c r="C246" s="246"/>
      <c r="D246" s="235" t="s">
        <v>146</v>
      </c>
      <c r="E246" s="247" t="s">
        <v>1</v>
      </c>
      <c r="F246" s="248" t="s">
        <v>149</v>
      </c>
      <c r="G246" s="246"/>
      <c r="H246" s="249">
        <v>68.46000000000001</v>
      </c>
      <c r="I246" s="250"/>
      <c r="J246" s="246"/>
      <c r="K246" s="246"/>
      <c r="L246" s="251"/>
      <c r="M246" s="252"/>
      <c r="N246" s="253"/>
      <c r="O246" s="253"/>
      <c r="P246" s="253"/>
      <c r="Q246" s="253"/>
      <c r="R246" s="253"/>
      <c r="S246" s="253"/>
      <c r="T246" s="25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5" t="s">
        <v>146</v>
      </c>
      <c r="AU246" s="255" t="s">
        <v>85</v>
      </c>
      <c r="AV246" s="14" t="s">
        <v>144</v>
      </c>
      <c r="AW246" s="14" t="s">
        <v>31</v>
      </c>
      <c r="AX246" s="14" t="s">
        <v>83</v>
      </c>
      <c r="AY246" s="255" t="s">
        <v>137</v>
      </c>
    </row>
    <row r="247" spans="1:65" s="2" customFormat="1" ht="21.75" customHeight="1">
      <c r="A247" s="38"/>
      <c r="B247" s="39"/>
      <c r="C247" s="219" t="s">
        <v>389</v>
      </c>
      <c r="D247" s="219" t="s">
        <v>140</v>
      </c>
      <c r="E247" s="220" t="s">
        <v>458</v>
      </c>
      <c r="F247" s="221" t="s">
        <v>459</v>
      </c>
      <c r="G247" s="222" t="s">
        <v>143</v>
      </c>
      <c r="H247" s="223">
        <v>68.46</v>
      </c>
      <c r="I247" s="224"/>
      <c r="J247" s="225">
        <f>ROUND(I247*H247,2)</f>
        <v>0</v>
      </c>
      <c r="K247" s="226"/>
      <c r="L247" s="44"/>
      <c r="M247" s="227" t="s">
        <v>1</v>
      </c>
      <c r="N247" s="228" t="s">
        <v>40</v>
      </c>
      <c r="O247" s="91"/>
      <c r="P247" s="229">
        <f>O247*H247</f>
        <v>0</v>
      </c>
      <c r="Q247" s="229">
        <v>0.00029</v>
      </c>
      <c r="R247" s="229">
        <f>Q247*H247</f>
        <v>0.019853399999999997</v>
      </c>
      <c r="S247" s="229">
        <v>0</v>
      </c>
      <c r="T247" s="230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31" t="s">
        <v>226</v>
      </c>
      <c r="AT247" s="231" t="s">
        <v>140</v>
      </c>
      <c r="AU247" s="231" t="s">
        <v>85</v>
      </c>
      <c r="AY247" s="17" t="s">
        <v>137</v>
      </c>
      <c r="BE247" s="232">
        <f>IF(N247="základní",J247,0)</f>
        <v>0</v>
      </c>
      <c r="BF247" s="232">
        <f>IF(N247="snížená",J247,0)</f>
        <v>0</v>
      </c>
      <c r="BG247" s="232">
        <f>IF(N247="zákl. přenesená",J247,0)</f>
        <v>0</v>
      </c>
      <c r="BH247" s="232">
        <f>IF(N247="sníž. přenesená",J247,0)</f>
        <v>0</v>
      </c>
      <c r="BI247" s="232">
        <f>IF(N247="nulová",J247,0)</f>
        <v>0</v>
      </c>
      <c r="BJ247" s="17" t="s">
        <v>83</v>
      </c>
      <c r="BK247" s="232">
        <f>ROUND(I247*H247,2)</f>
        <v>0</v>
      </c>
      <c r="BL247" s="17" t="s">
        <v>226</v>
      </c>
      <c r="BM247" s="231" t="s">
        <v>460</v>
      </c>
    </row>
    <row r="248" spans="1:51" s="13" customFormat="1" ht="12">
      <c r="A248" s="13"/>
      <c r="B248" s="233"/>
      <c r="C248" s="234"/>
      <c r="D248" s="235" t="s">
        <v>146</v>
      </c>
      <c r="E248" s="236" t="s">
        <v>1</v>
      </c>
      <c r="F248" s="237" t="s">
        <v>724</v>
      </c>
      <c r="G248" s="234"/>
      <c r="H248" s="238">
        <v>60</v>
      </c>
      <c r="I248" s="239"/>
      <c r="J248" s="234"/>
      <c r="K248" s="234"/>
      <c r="L248" s="240"/>
      <c r="M248" s="241"/>
      <c r="N248" s="242"/>
      <c r="O248" s="242"/>
      <c r="P248" s="242"/>
      <c r="Q248" s="242"/>
      <c r="R248" s="242"/>
      <c r="S248" s="242"/>
      <c r="T248" s="24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4" t="s">
        <v>146</v>
      </c>
      <c r="AU248" s="244" t="s">
        <v>85</v>
      </c>
      <c r="AV248" s="13" t="s">
        <v>85</v>
      </c>
      <c r="AW248" s="13" t="s">
        <v>31</v>
      </c>
      <c r="AX248" s="13" t="s">
        <v>75</v>
      </c>
      <c r="AY248" s="244" t="s">
        <v>137</v>
      </c>
    </row>
    <row r="249" spans="1:51" s="13" customFormat="1" ht="12">
      <c r="A249" s="13"/>
      <c r="B249" s="233"/>
      <c r="C249" s="234"/>
      <c r="D249" s="235" t="s">
        <v>146</v>
      </c>
      <c r="E249" s="236" t="s">
        <v>1</v>
      </c>
      <c r="F249" s="237" t="s">
        <v>743</v>
      </c>
      <c r="G249" s="234"/>
      <c r="H249" s="238">
        <v>8.46</v>
      </c>
      <c r="I249" s="239"/>
      <c r="J249" s="234"/>
      <c r="K249" s="234"/>
      <c r="L249" s="240"/>
      <c r="M249" s="241"/>
      <c r="N249" s="242"/>
      <c r="O249" s="242"/>
      <c r="P249" s="242"/>
      <c r="Q249" s="242"/>
      <c r="R249" s="242"/>
      <c r="S249" s="242"/>
      <c r="T249" s="24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4" t="s">
        <v>146</v>
      </c>
      <c r="AU249" s="244" t="s">
        <v>85</v>
      </c>
      <c r="AV249" s="13" t="s">
        <v>85</v>
      </c>
      <c r="AW249" s="13" t="s">
        <v>31</v>
      </c>
      <c r="AX249" s="13" t="s">
        <v>75</v>
      </c>
      <c r="AY249" s="244" t="s">
        <v>137</v>
      </c>
    </row>
    <row r="250" spans="1:51" s="14" customFormat="1" ht="12">
      <c r="A250" s="14"/>
      <c r="B250" s="245"/>
      <c r="C250" s="246"/>
      <c r="D250" s="235" t="s">
        <v>146</v>
      </c>
      <c r="E250" s="247" t="s">
        <v>1</v>
      </c>
      <c r="F250" s="248" t="s">
        <v>149</v>
      </c>
      <c r="G250" s="246"/>
      <c r="H250" s="249">
        <v>68.46000000000001</v>
      </c>
      <c r="I250" s="250"/>
      <c r="J250" s="246"/>
      <c r="K250" s="246"/>
      <c r="L250" s="251"/>
      <c r="M250" s="252"/>
      <c r="N250" s="253"/>
      <c r="O250" s="253"/>
      <c r="P250" s="253"/>
      <c r="Q250" s="253"/>
      <c r="R250" s="253"/>
      <c r="S250" s="253"/>
      <c r="T250" s="25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5" t="s">
        <v>146</v>
      </c>
      <c r="AU250" s="255" t="s">
        <v>85</v>
      </c>
      <c r="AV250" s="14" t="s">
        <v>144</v>
      </c>
      <c r="AW250" s="14" t="s">
        <v>31</v>
      </c>
      <c r="AX250" s="14" t="s">
        <v>83</v>
      </c>
      <c r="AY250" s="255" t="s">
        <v>137</v>
      </c>
    </row>
    <row r="251" spans="1:63" s="12" customFormat="1" ht="25.9" customHeight="1">
      <c r="A251" s="12"/>
      <c r="B251" s="203"/>
      <c r="C251" s="204"/>
      <c r="D251" s="205" t="s">
        <v>74</v>
      </c>
      <c r="E251" s="206" t="s">
        <v>351</v>
      </c>
      <c r="F251" s="206" t="s">
        <v>461</v>
      </c>
      <c r="G251" s="204"/>
      <c r="H251" s="204"/>
      <c r="I251" s="207"/>
      <c r="J251" s="208">
        <f>BK251</f>
        <v>0</v>
      </c>
      <c r="K251" s="204"/>
      <c r="L251" s="209"/>
      <c r="M251" s="210"/>
      <c r="N251" s="211"/>
      <c r="O251" s="211"/>
      <c r="P251" s="212">
        <f>P252</f>
        <v>0</v>
      </c>
      <c r="Q251" s="211"/>
      <c r="R251" s="212">
        <f>R252</f>
        <v>0</v>
      </c>
      <c r="S251" s="211"/>
      <c r="T251" s="213">
        <f>T252</f>
        <v>0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214" t="s">
        <v>138</v>
      </c>
      <c r="AT251" s="215" t="s">
        <v>74</v>
      </c>
      <c r="AU251" s="215" t="s">
        <v>75</v>
      </c>
      <c r="AY251" s="214" t="s">
        <v>137</v>
      </c>
      <c r="BK251" s="216">
        <f>BK252</f>
        <v>0</v>
      </c>
    </row>
    <row r="252" spans="1:63" s="12" customFormat="1" ht="22.8" customHeight="1">
      <c r="A252" s="12"/>
      <c r="B252" s="203"/>
      <c r="C252" s="204"/>
      <c r="D252" s="205" t="s">
        <v>74</v>
      </c>
      <c r="E252" s="217" t="s">
        <v>462</v>
      </c>
      <c r="F252" s="217" t="s">
        <v>463</v>
      </c>
      <c r="G252" s="204"/>
      <c r="H252" s="204"/>
      <c r="I252" s="207"/>
      <c r="J252" s="218">
        <f>BK252</f>
        <v>0</v>
      </c>
      <c r="K252" s="204"/>
      <c r="L252" s="209"/>
      <c r="M252" s="210"/>
      <c r="N252" s="211"/>
      <c r="O252" s="211"/>
      <c r="P252" s="212">
        <f>SUM(P253:P259)</f>
        <v>0</v>
      </c>
      <c r="Q252" s="211"/>
      <c r="R252" s="212">
        <f>SUM(R253:R259)</f>
        <v>0</v>
      </c>
      <c r="S252" s="211"/>
      <c r="T252" s="213">
        <f>SUM(T253:T259)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14" t="s">
        <v>138</v>
      </c>
      <c r="AT252" s="215" t="s">
        <v>74</v>
      </c>
      <c r="AU252" s="215" t="s">
        <v>83</v>
      </c>
      <c r="AY252" s="214" t="s">
        <v>137</v>
      </c>
      <c r="BK252" s="216">
        <f>SUM(BK253:BK259)</f>
        <v>0</v>
      </c>
    </row>
    <row r="253" spans="1:65" s="2" customFormat="1" ht="16.5" customHeight="1">
      <c r="A253" s="38"/>
      <c r="B253" s="39"/>
      <c r="C253" s="219" t="s">
        <v>393</v>
      </c>
      <c r="D253" s="219" t="s">
        <v>140</v>
      </c>
      <c r="E253" s="220" t="s">
        <v>471</v>
      </c>
      <c r="F253" s="221" t="s">
        <v>472</v>
      </c>
      <c r="G253" s="222" t="s">
        <v>162</v>
      </c>
      <c r="H253" s="223">
        <v>1</v>
      </c>
      <c r="I253" s="224"/>
      <c r="J253" s="225">
        <f>ROUND(I253*H253,2)</f>
        <v>0</v>
      </c>
      <c r="K253" s="226"/>
      <c r="L253" s="44"/>
      <c r="M253" s="227" t="s">
        <v>1</v>
      </c>
      <c r="N253" s="228" t="s">
        <v>40</v>
      </c>
      <c r="O253" s="91"/>
      <c r="P253" s="229">
        <f>O253*H253</f>
        <v>0</v>
      </c>
      <c r="Q253" s="229">
        <v>0</v>
      </c>
      <c r="R253" s="229">
        <f>Q253*H253</f>
        <v>0</v>
      </c>
      <c r="S253" s="229">
        <v>0</v>
      </c>
      <c r="T253" s="230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31" t="s">
        <v>467</v>
      </c>
      <c r="AT253" s="231" t="s">
        <v>140</v>
      </c>
      <c r="AU253" s="231" t="s">
        <v>85</v>
      </c>
      <c r="AY253" s="17" t="s">
        <v>137</v>
      </c>
      <c r="BE253" s="232">
        <f>IF(N253="základní",J253,0)</f>
        <v>0</v>
      </c>
      <c r="BF253" s="232">
        <f>IF(N253="snížená",J253,0)</f>
        <v>0</v>
      </c>
      <c r="BG253" s="232">
        <f>IF(N253="zákl. přenesená",J253,0)</f>
        <v>0</v>
      </c>
      <c r="BH253" s="232">
        <f>IF(N253="sníž. přenesená",J253,0)</f>
        <v>0</v>
      </c>
      <c r="BI253" s="232">
        <f>IF(N253="nulová",J253,0)</f>
        <v>0</v>
      </c>
      <c r="BJ253" s="17" t="s">
        <v>83</v>
      </c>
      <c r="BK253" s="232">
        <f>ROUND(I253*H253,2)</f>
        <v>0</v>
      </c>
      <c r="BL253" s="17" t="s">
        <v>467</v>
      </c>
      <c r="BM253" s="231" t="s">
        <v>473</v>
      </c>
    </row>
    <row r="254" spans="1:65" s="2" customFormat="1" ht="16.5" customHeight="1">
      <c r="A254" s="38"/>
      <c r="B254" s="39"/>
      <c r="C254" s="219" t="s">
        <v>397</v>
      </c>
      <c r="D254" s="219" t="s">
        <v>140</v>
      </c>
      <c r="E254" s="220" t="s">
        <v>474</v>
      </c>
      <c r="F254" s="221" t="s">
        <v>475</v>
      </c>
      <c r="G254" s="222" t="s">
        <v>162</v>
      </c>
      <c r="H254" s="223">
        <v>1</v>
      </c>
      <c r="I254" s="224"/>
      <c r="J254" s="225">
        <f>ROUND(I254*H254,2)</f>
        <v>0</v>
      </c>
      <c r="K254" s="226"/>
      <c r="L254" s="44"/>
      <c r="M254" s="227" t="s">
        <v>1</v>
      </c>
      <c r="N254" s="228" t="s">
        <v>40</v>
      </c>
      <c r="O254" s="91"/>
      <c r="P254" s="229">
        <f>O254*H254</f>
        <v>0</v>
      </c>
      <c r="Q254" s="229">
        <v>0</v>
      </c>
      <c r="R254" s="229">
        <f>Q254*H254</f>
        <v>0</v>
      </c>
      <c r="S254" s="229">
        <v>0</v>
      </c>
      <c r="T254" s="230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31" t="s">
        <v>467</v>
      </c>
      <c r="AT254" s="231" t="s">
        <v>140</v>
      </c>
      <c r="AU254" s="231" t="s">
        <v>85</v>
      </c>
      <c r="AY254" s="17" t="s">
        <v>137</v>
      </c>
      <c r="BE254" s="232">
        <f>IF(N254="základní",J254,0)</f>
        <v>0</v>
      </c>
      <c r="BF254" s="232">
        <f>IF(N254="snížená",J254,0)</f>
        <v>0</v>
      </c>
      <c r="BG254" s="232">
        <f>IF(N254="zákl. přenesená",J254,0)</f>
        <v>0</v>
      </c>
      <c r="BH254" s="232">
        <f>IF(N254="sníž. přenesená",J254,0)</f>
        <v>0</v>
      </c>
      <c r="BI254" s="232">
        <f>IF(N254="nulová",J254,0)</f>
        <v>0</v>
      </c>
      <c r="BJ254" s="17" t="s">
        <v>83</v>
      </c>
      <c r="BK254" s="232">
        <f>ROUND(I254*H254,2)</f>
        <v>0</v>
      </c>
      <c r="BL254" s="17" t="s">
        <v>467</v>
      </c>
      <c r="BM254" s="231" t="s">
        <v>476</v>
      </c>
    </row>
    <row r="255" spans="1:65" s="2" customFormat="1" ht="21.75" customHeight="1">
      <c r="A255" s="38"/>
      <c r="B255" s="39"/>
      <c r="C255" s="219" t="s">
        <v>401</v>
      </c>
      <c r="D255" s="219" t="s">
        <v>140</v>
      </c>
      <c r="E255" s="220" t="s">
        <v>478</v>
      </c>
      <c r="F255" s="221" t="s">
        <v>479</v>
      </c>
      <c r="G255" s="222" t="s">
        <v>300</v>
      </c>
      <c r="H255" s="223">
        <v>1</v>
      </c>
      <c r="I255" s="224"/>
      <c r="J255" s="225">
        <f>ROUND(I255*H255,2)</f>
        <v>0</v>
      </c>
      <c r="K255" s="226"/>
      <c r="L255" s="44"/>
      <c r="M255" s="227" t="s">
        <v>1</v>
      </c>
      <c r="N255" s="228" t="s">
        <v>40</v>
      </c>
      <c r="O255" s="91"/>
      <c r="P255" s="229">
        <f>O255*H255</f>
        <v>0</v>
      </c>
      <c r="Q255" s="229">
        <v>0</v>
      </c>
      <c r="R255" s="229">
        <f>Q255*H255</f>
        <v>0</v>
      </c>
      <c r="S255" s="229">
        <v>0</v>
      </c>
      <c r="T255" s="230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31" t="s">
        <v>467</v>
      </c>
      <c r="AT255" s="231" t="s">
        <v>140</v>
      </c>
      <c r="AU255" s="231" t="s">
        <v>85</v>
      </c>
      <c r="AY255" s="17" t="s">
        <v>137</v>
      </c>
      <c r="BE255" s="232">
        <f>IF(N255="základní",J255,0)</f>
        <v>0</v>
      </c>
      <c r="BF255" s="232">
        <f>IF(N255="snížená",J255,0)</f>
        <v>0</v>
      </c>
      <c r="BG255" s="232">
        <f>IF(N255="zákl. přenesená",J255,0)</f>
        <v>0</v>
      </c>
      <c r="BH255" s="232">
        <f>IF(N255="sníž. přenesená",J255,0)</f>
        <v>0</v>
      </c>
      <c r="BI255" s="232">
        <f>IF(N255="nulová",J255,0)</f>
        <v>0</v>
      </c>
      <c r="BJ255" s="17" t="s">
        <v>83</v>
      </c>
      <c r="BK255" s="232">
        <f>ROUND(I255*H255,2)</f>
        <v>0</v>
      </c>
      <c r="BL255" s="17" t="s">
        <v>467</v>
      </c>
      <c r="BM255" s="231" t="s">
        <v>480</v>
      </c>
    </row>
    <row r="256" spans="1:47" s="2" customFormat="1" ht="12">
      <c r="A256" s="38"/>
      <c r="B256" s="39"/>
      <c r="C256" s="40"/>
      <c r="D256" s="235" t="s">
        <v>287</v>
      </c>
      <c r="E256" s="40"/>
      <c r="F256" s="266" t="s">
        <v>469</v>
      </c>
      <c r="G256" s="40"/>
      <c r="H256" s="40"/>
      <c r="I256" s="267"/>
      <c r="J256" s="40"/>
      <c r="K256" s="40"/>
      <c r="L256" s="44"/>
      <c r="M256" s="268"/>
      <c r="N256" s="269"/>
      <c r="O256" s="91"/>
      <c r="P256" s="91"/>
      <c r="Q256" s="91"/>
      <c r="R256" s="91"/>
      <c r="S256" s="91"/>
      <c r="T256" s="92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T256" s="17" t="s">
        <v>287</v>
      </c>
      <c r="AU256" s="17" t="s">
        <v>85</v>
      </c>
    </row>
    <row r="257" spans="1:65" s="2" customFormat="1" ht="16.5" customHeight="1">
      <c r="A257" s="38"/>
      <c r="B257" s="39"/>
      <c r="C257" s="219" t="s">
        <v>406</v>
      </c>
      <c r="D257" s="219" t="s">
        <v>140</v>
      </c>
      <c r="E257" s="220" t="s">
        <v>744</v>
      </c>
      <c r="F257" s="221" t="s">
        <v>745</v>
      </c>
      <c r="G257" s="222" t="s">
        <v>300</v>
      </c>
      <c r="H257" s="223">
        <v>1</v>
      </c>
      <c r="I257" s="224"/>
      <c r="J257" s="225">
        <f>ROUND(I257*H257,2)</f>
        <v>0</v>
      </c>
      <c r="K257" s="226"/>
      <c r="L257" s="44"/>
      <c r="M257" s="227" t="s">
        <v>1</v>
      </c>
      <c r="N257" s="228" t="s">
        <v>40</v>
      </c>
      <c r="O257" s="91"/>
      <c r="P257" s="229">
        <f>O257*H257</f>
        <v>0</v>
      </c>
      <c r="Q257" s="229">
        <v>0</v>
      </c>
      <c r="R257" s="229">
        <f>Q257*H257</f>
        <v>0</v>
      </c>
      <c r="S257" s="229">
        <v>0</v>
      </c>
      <c r="T257" s="230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31" t="s">
        <v>467</v>
      </c>
      <c r="AT257" s="231" t="s">
        <v>140</v>
      </c>
      <c r="AU257" s="231" t="s">
        <v>85</v>
      </c>
      <c r="AY257" s="17" t="s">
        <v>137</v>
      </c>
      <c r="BE257" s="232">
        <f>IF(N257="základní",J257,0)</f>
        <v>0</v>
      </c>
      <c r="BF257" s="232">
        <f>IF(N257="snížená",J257,0)</f>
        <v>0</v>
      </c>
      <c r="BG257" s="232">
        <f>IF(N257="zákl. přenesená",J257,0)</f>
        <v>0</v>
      </c>
      <c r="BH257" s="232">
        <f>IF(N257="sníž. přenesená",J257,0)</f>
        <v>0</v>
      </c>
      <c r="BI257" s="232">
        <f>IF(N257="nulová",J257,0)</f>
        <v>0</v>
      </c>
      <c r="BJ257" s="17" t="s">
        <v>83</v>
      </c>
      <c r="BK257" s="232">
        <f>ROUND(I257*H257,2)</f>
        <v>0</v>
      </c>
      <c r="BL257" s="17" t="s">
        <v>467</v>
      </c>
      <c r="BM257" s="231" t="s">
        <v>746</v>
      </c>
    </row>
    <row r="258" spans="1:47" s="2" customFormat="1" ht="12">
      <c r="A258" s="38"/>
      <c r="B258" s="39"/>
      <c r="C258" s="40"/>
      <c r="D258" s="235" t="s">
        <v>287</v>
      </c>
      <c r="E258" s="40"/>
      <c r="F258" s="266" t="s">
        <v>747</v>
      </c>
      <c r="G258" s="40"/>
      <c r="H258" s="40"/>
      <c r="I258" s="267"/>
      <c r="J258" s="40"/>
      <c r="K258" s="40"/>
      <c r="L258" s="44"/>
      <c r="M258" s="268"/>
      <c r="N258" s="269"/>
      <c r="O258" s="91"/>
      <c r="P258" s="91"/>
      <c r="Q258" s="91"/>
      <c r="R258" s="91"/>
      <c r="S258" s="91"/>
      <c r="T258" s="92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T258" s="17" t="s">
        <v>287</v>
      </c>
      <c r="AU258" s="17" t="s">
        <v>85</v>
      </c>
    </row>
    <row r="259" spans="1:65" s="2" customFormat="1" ht="16.5" customHeight="1">
      <c r="A259" s="38"/>
      <c r="B259" s="39"/>
      <c r="C259" s="219" t="s">
        <v>411</v>
      </c>
      <c r="D259" s="219" t="s">
        <v>140</v>
      </c>
      <c r="E259" s="220" t="s">
        <v>748</v>
      </c>
      <c r="F259" s="221" t="s">
        <v>749</v>
      </c>
      <c r="G259" s="222" t="s">
        <v>300</v>
      </c>
      <c r="H259" s="223">
        <v>1</v>
      </c>
      <c r="I259" s="224"/>
      <c r="J259" s="225">
        <f>ROUND(I259*H259,2)</f>
        <v>0</v>
      </c>
      <c r="K259" s="226"/>
      <c r="L259" s="44"/>
      <c r="M259" s="282" t="s">
        <v>1</v>
      </c>
      <c r="N259" s="283" t="s">
        <v>40</v>
      </c>
      <c r="O259" s="284"/>
      <c r="P259" s="285">
        <f>O259*H259</f>
        <v>0</v>
      </c>
      <c r="Q259" s="285">
        <v>0</v>
      </c>
      <c r="R259" s="285">
        <f>Q259*H259</f>
        <v>0</v>
      </c>
      <c r="S259" s="285">
        <v>0</v>
      </c>
      <c r="T259" s="286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31" t="s">
        <v>467</v>
      </c>
      <c r="AT259" s="231" t="s">
        <v>140</v>
      </c>
      <c r="AU259" s="231" t="s">
        <v>85</v>
      </c>
      <c r="AY259" s="17" t="s">
        <v>137</v>
      </c>
      <c r="BE259" s="232">
        <f>IF(N259="základní",J259,0)</f>
        <v>0</v>
      </c>
      <c r="BF259" s="232">
        <f>IF(N259="snížená",J259,0)</f>
        <v>0</v>
      </c>
      <c r="BG259" s="232">
        <f>IF(N259="zákl. přenesená",J259,0)</f>
        <v>0</v>
      </c>
      <c r="BH259" s="232">
        <f>IF(N259="sníž. přenesená",J259,0)</f>
        <v>0</v>
      </c>
      <c r="BI259" s="232">
        <f>IF(N259="nulová",J259,0)</f>
        <v>0</v>
      </c>
      <c r="BJ259" s="17" t="s">
        <v>83</v>
      </c>
      <c r="BK259" s="232">
        <f>ROUND(I259*H259,2)</f>
        <v>0</v>
      </c>
      <c r="BL259" s="17" t="s">
        <v>467</v>
      </c>
      <c r="BM259" s="231" t="s">
        <v>750</v>
      </c>
    </row>
    <row r="260" spans="1:31" s="2" customFormat="1" ht="6.95" customHeight="1">
      <c r="A260" s="38"/>
      <c r="B260" s="66"/>
      <c r="C260" s="67"/>
      <c r="D260" s="67"/>
      <c r="E260" s="67"/>
      <c r="F260" s="67"/>
      <c r="G260" s="67"/>
      <c r="H260" s="67"/>
      <c r="I260" s="67"/>
      <c r="J260" s="67"/>
      <c r="K260" s="67"/>
      <c r="L260" s="44"/>
      <c r="M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</row>
  </sheetData>
  <sheetProtection password="CC35" sheet="1" objects="1" scenarios="1" formatColumns="0" formatRows="0" autoFilter="0"/>
  <autoFilter ref="C132:K259"/>
  <mergeCells count="9">
    <mergeCell ref="E7:H7"/>
    <mergeCell ref="E9:H9"/>
    <mergeCell ref="E18:H18"/>
    <mergeCell ref="E27:H27"/>
    <mergeCell ref="E85:H85"/>
    <mergeCell ref="E87:H87"/>
    <mergeCell ref="E123:H123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94</v>
      </c>
    </row>
    <row r="3" spans="2:46" s="1" customFormat="1" ht="6.95" customHeight="1" hidden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85</v>
      </c>
    </row>
    <row r="4" spans="2:46" s="1" customFormat="1" ht="24.95" customHeight="1" hidden="1">
      <c r="B4" s="20"/>
      <c r="D4" s="138" t="s">
        <v>95</v>
      </c>
      <c r="L4" s="20"/>
      <c r="M4" s="139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40" t="s">
        <v>16</v>
      </c>
      <c r="L6" s="20"/>
    </row>
    <row r="7" spans="2:12" s="1" customFormat="1" ht="16.5" customHeight="1" hidden="1">
      <c r="B7" s="20"/>
      <c r="E7" s="141" t="str">
        <f>'Rekapitulace stavby'!K6</f>
        <v>Zřízení hygienického zázemí gynekologického oddělení</v>
      </c>
      <c r="F7" s="140"/>
      <c r="G7" s="140"/>
      <c r="H7" s="140"/>
      <c r="L7" s="20"/>
    </row>
    <row r="8" spans="1:31" s="2" customFormat="1" ht="12" customHeight="1" hidden="1">
      <c r="A8" s="38"/>
      <c r="B8" s="44"/>
      <c r="C8" s="38"/>
      <c r="D8" s="140" t="s">
        <v>96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 hidden="1">
      <c r="A9" s="38"/>
      <c r="B9" s="44"/>
      <c r="C9" s="38"/>
      <c r="D9" s="38"/>
      <c r="E9" s="142" t="s">
        <v>751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40" t="s">
        <v>20</v>
      </c>
      <c r="E12" s="38"/>
      <c r="F12" s="143" t="s">
        <v>752</v>
      </c>
      <c r="G12" s="38"/>
      <c r="H12" s="38"/>
      <c r="I12" s="140" t="s">
        <v>22</v>
      </c>
      <c r="J12" s="144" t="str">
        <f>'Rekapitulace stavby'!AN8</f>
        <v>5. 8. 2020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43" t="str">
        <f>IF('Rekapitulace stavby'!E11="","",'Rekapitulace stavby'!E11)</f>
        <v>Městská nemocnice Bohumín</v>
      </c>
      <c r="F15" s="38"/>
      <c r="G15" s="38"/>
      <c r="H15" s="38"/>
      <c r="I15" s="140" t="s">
        <v>26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40" t="s">
        <v>27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40" t="s">
        <v>29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43" t="str">
        <f>IF('Rekapitulace stavby'!E17="","",'Rekapitulace stavby'!E17)</f>
        <v>ATRIS s.r.o.</v>
      </c>
      <c r="F21" s="38"/>
      <c r="G21" s="38"/>
      <c r="H21" s="38"/>
      <c r="I21" s="140" t="s">
        <v>26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40" t="s">
        <v>32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43" t="str">
        <f>IF('Rekapitulace stavby'!E20="","",'Rekapitulace stavby'!E20)</f>
        <v>Barbora Kyšková</v>
      </c>
      <c r="F24" s="38"/>
      <c r="G24" s="38"/>
      <c r="H24" s="38"/>
      <c r="I24" s="140" t="s">
        <v>26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40" t="s">
        <v>34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 hidden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50" t="s">
        <v>35</v>
      </c>
      <c r="E30" s="38"/>
      <c r="F30" s="38"/>
      <c r="G30" s="38"/>
      <c r="H30" s="38"/>
      <c r="I30" s="38"/>
      <c r="J30" s="151">
        <f>ROUND(J123,2)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52" t="s">
        <v>37</v>
      </c>
      <c r="G32" s="38"/>
      <c r="H32" s="38"/>
      <c r="I32" s="152" t="s">
        <v>36</v>
      </c>
      <c r="J32" s="152" t="s">
        <v>38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53" t="s">
        <v>39</v>
      </c>
      <c r="E33" s="140" t="s">
        <v>40</v>
      </c>
      <c r="F33" s="154">
        <f>ROUND((SUM(BE123:BE186)),2)</f>
        <v>0</v>
      </c>
      <c r="G33" s="38"/>
      <c r="H33" s="38"/>
      <c r="I33" s="155">
        <v>0.21</v>
      </c>
      <c r="J33" s="154">
        <f>ROUND(((SUM(BE123:BE186))*I33),2)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40" t="s">
        <v>41</v>
      </c>
      <c r="F34" s="154">
        <f>ROUND((SUM(BF123:BF186)),2)</f>
        <v>0</v>
      </c>
      <c r="G34" s="38"/>
      <c r="H34" s="38"/>
      <c r="I34" s="155">
        <v>0.15</v>
      </c>
      <c r="J34" s="154">
        <f>ROUND(((SUM(BF123:BF186))*I34),2)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42</v>
      </c>
      <c r="F35" s="154">
        <f>ROUND((SUM(BG123:BG186)),2)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43</v>
      </c>
      <c r="F36" s="154">
        <f>ROUND((SUM(BH123:BH186)),2)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44</v>
      </c>
      <c r="F37" s="154">
        <f>ROUND((SUM(BI123:BI186)),2)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56"/>
      <c r="D39" s="157" t="s">
        <v>45</v>
      </c>
      <c r="E39" s="158"/>
      <c r="F39" s="158"/>
      <c r="G39" s="159" t="s">
        <v>46</v>
      </c>
      <c r="H39" s="160" t="s">
        <v>47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 hidden="1">
      <c r="B41" s="20"/>
      <c r="L41" s="20"/>
    </row>
    <row r="42" spans="2:12" s="1" customFormat="1" ht="14.4" customHeight="1" hidden="1">
      <c r="B42" s="20"/>
      <c r="L42" s="20"/>
    </row>
    <row r="43" spans="2:12" s="1" customFormat="1" ht="14.4" customHeight="1" hidden="1">
      <c r="B43" s="20"/>
      <c r="L43" s="20"/>
    </row>
    <row r="44" spans="2:12" s="1" customFormat="1" ht="14.4" customHeight="1" hidden="1">
      <c r="B44" s="20"/>
      <c r="L44" s="20"/>
    </row>
    <row r="45" spans="2:12" s="1" customFormat="1" ht="14.4" customHeight="1" hidden="1">
      <c r="B45" s="20"/>
      <c r="L45" s="20"/>
    </row>
    <row r="46" spans="2:12" s="1" customFormat="1" ht="14.4" customHeight="1" hidden="1">
      <c r="B46" s="20"/>
      <c r="L46" s="20"/>
    </row>
    <row r="47" spans="2:12" s="1" customFormat="1" ht="14.4" customHeight="1" hidden="1">
      <c r="B47" s="20"/>
      <c r="L47" s="20"/>
    </row>
    <row r="48" spans="2:12" s="1" customFormat="1" ht="14.4" customHeight="1" hidden="1">
      <c r="B48" s="20"/>
      <c r="L48" s="20"/>
    </row>
    <row r="49" spans="2:12" s="1" customFormat="1" ht="14.4" customHeight="1" hidden="1">
      <c r="B49" s="20"/>
      <c r="L49" s="20"/>
    </row>
    <row r="50" spans="2:12" s="2" customFormat="1" ht="14.4" customHeight="1" hidden="1">
      <c r="B50" s="63"/>
      <c r="D50" s="163" t="s">
        <v>48</v>
      </c>
      <c r="E50" s="164"/>
      <c r="F50" s="164"/>
      <c r="G50" s="163" t="s">
        <v>49</v>
      </c>
      <c r="H50" s="164"/>
      <c r="I50" s="164"/>
      <c r="J50" s="164"/>
      <c r="K50" s="164"/>
      <c r="L50" s="63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1:31" s="2" customFormat="1" ht="12" hidden="1">
      <c r="A61" s="38"/>
      <c r="B61" s="44"/>
      <c r="C61" s="38"/>
      <c r="D61" s="165" t="s">
        <v>50</v>
      </c>
      <c r="E61" s="166"/>
      <c r="F61" s="167" t="s">
        <v>51</v>
      </c>
      <c r="G61" s="165" t="s">
        <v>50</v>
      </c>
      <c r="H61" s="166"/>
      <c r="I61" s="166"/>
      <c r="J61" s="168" t="s">
        <v>51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1:31" s="2" customFormat="1" ht="12" hidden="1">
      <c r="A65" s="38"/>
      <c r="B65" s="44"/>
      <c r="C65" s="38"/>
      <c r="D65" s="163" t="s">
        <v>52</v>
      </c>
      <c r="E65" s="169"/>
      <c r="F65" s="169"/>
      <c r="G65" s="163" t="s">
        <v>53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1:31" s="2" customFormat="1" ht="12" hidden="1">
      <c r="A76" s="38"/>
      <c r="B76" s="44"/>
      <c r="C76" s="38"/>
      <c r="D76" s="165" t="s">
        <v>50</v>
      </c>
      <c r="E76" s="166"/>
      <c r="F76" s="167" t="s">
        <v>51</v>
      </c>
      <c r="G76" s="165" t="s">
        <v>50</v>
      </c>
      <c r="H76" s="166"/>
      <c r="I76" s="166"/>
      <c r="J76" s="168" t="s">
        <v>51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 hidden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ht="12" hidden="1"/>
    <row r="79" ht="12" hidden="1"/>
    <row r="80" ht="12" hidden="1"/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98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Zřízení hygienického zázemí gynekologického oddělení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96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 xml:space="preserve">004 - Elektroinstalace 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5. 8. 2020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Městská nemocnice Bohumín</v>
      </c>
      <c r="G91" s="40"/>
      <c r="H91" s="40"/>
      <c r="I91" s="32" t="s">
        <v>29</v>
      </c>
      <c r="J91" s="36" t="str">
        <f>E21</f>
        <v>ATRIS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32</v>
      </c>
      <c r="J92" s="36" t="str">
        <f>E24</f>
        <v>Barbora Kyšková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99</v>
      </c>
      <c r="D94" s="176"/>
      <c r="E94" s="176"/>
      <c r="F94" s="176"/>
      <c r="G94" s="176"/>
      <c r="H94" s="176"/>
      <c r="I94" s="176"/>
      <c r="J94" s="177" t="s">
        <v>100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101</v>
      </c>
      <c r="D96" s="40"/>
      <c r="E96" s="40"/>
      <c r="F96" s="40"/>
      <c r="G96" s="40"/>
      <c r="H96" s="40"/>
      <c r="I96" s="40"/>
      <c r="J96" s="110">
        <f>J123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102</v>
      </c>
    </row>
    <row r="97" spans="1:31" s="9" customFormat="1" ht="24.95" customHeight="1">
      <c r="A97" s="9"/>
      <c r="B97" s="179"/>
      <c r="C97" s="180"/>
      <c r="D97" s="181" t="s">
        <v>753</v>
      </c>
      <c r="E97" s="182"/>
      <c r="F97" s="182"/>
      <c r="G97" s="182"/>
      <c r="H97" s="182"/>
      <c r="I97" s="182"/>
      <c r="J97" s="183">
        <f>J124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79"/>
      <c r="C98" s="180"/>
      <c r="D98" s="181" t="s">
        <v>754</v>
      </c>
      <c r="E98" s="182"/>
      <c r="F98" s="182"/>
      <c r="G98" s="182"/>
      <c r="H98" s="182"/>
      <c r="I98" s="182"/>
      <c r="J98" s="183">
        <f>J143</f>
        <v>0</v>
      </c>
      <c r="K98" s="180"/>
      <c r="L98" s="184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79"/>
      <c r="C99" s="180"/>
      <c r="D99" s="181" t="s">
        <v>755</v>
      </c>
      <c r="E99" s="182"/>
      <c r="F99" s="182"/>
      <c r="G99" s="182"/>
      <c r="H99" s="182"/>
      <c r="I99" s="182"/>
      <c r="J99" s="183">
        <f>J146</f>
        <v>0</v>
      </c>
      <c r="K99" s="180"/>
      <c r="L99" s="18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79"/>
      <c r="C100" s="180"/>
      <c r="D100" s="181" t="s">
        <v>756</v>
      </c>
      <c r="E100" s="182"/>
      <c r="F100" s="182"/>
      <c r="G100" s="182"/>
      <c r="H100" s="182"/>
      <c r="I100" s="182"/>
      <c r="J100" s="183">
        <f>J151</f>
        <v>0</v>
      </c>
      <c r="K100" s="180"/>
      <c r="L100" s="18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79"/>
      <c r="C101" s="180"/>
      <c r="D101" s="181" t="s">
        <v>757</v>
      </c>
      <c r="E101" s="182"/>
      <c r="F101" s="182"/>
      <c r="G101" s="182"/>
      <c r="H101" s="182"/>
      <c r="I101" s="182"/>
      <c r="J101" s="183">
        <f>J175</f>
        <v>0</v>
      </c>
      <c r="K101" s="180"/>
      <c r="L101" s="18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79"/>
      <c r="C102" s="180"/>
      <c r="D102" s="181" t="s">
        <v>758</v>
      </c>
      <c r="E102" s="182"/>
      <c r="F102" s="182"/>
      <c r="G102" s="182"/>
      <c r="H102" s="182"/>
      <c r="I102" s="182"/>
      <c r="J102" s="183">
        <f>J177</f>
        <v>0</v>
      </c>
      <c r="K102" s="180"/>
      <c r="L102" s="18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79"/>
      <c r="C103" s="180"/>
      <c r="D103" s="181" t="s">
        <v>759</v>
      </c>
      <c r="E103" s="182"/>
      <c r="F103" s="182"/>
      <c r="G103" s="182"/>
      <c r="H103" s="182"/>
      <c r="I103" s="182"/>
      <c r="J103" s="183">
        <f>J181</f>
        <v>0</v>
      </c>
      <c r="K103" s="180"/>
      <c r="L103" s="18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2" customFormat="1" ht="21.8" customHeight="1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66"/>
      <c r="C105" s="67"/>
      <c r="D105" s="67"/>
      <c r="E105" s="67"/>
      <c r="F105" s="67"/>
      <c r="G105" s="67"/>
      <c r="H105" s="67"/>
      <c r="I105" s="67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pans="1:31" s="2" customFormat="1" ht="6.95" customHeight="1">
      <c r="A109" s="38"/>
      <c r="B109" s="68"/>
      <c r="C109" s="69"/>
      <c r="D109" s="69"/>
      <c r="E109" s="69"/>
      <c r="F109" s="69"/>
      <c r="G109" s="69"/>
      <c r="H109" s="69"/>
      <c r="I109" s="69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4.95" customHeight="1">
      <c r="A110" s="38"/>
      <c r="B110" s="39"/>
      <c r="C110" s="23" t="s">
        <v>122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16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174" t="str">
        <f>E7</f>
        <v>Zřízení hygienického zázemí gynekologického oddělení</v>
      </c>
      <c r="F113" s="32"/>
      <c r="G113" s="32"/>
      <c r="H113" s="32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96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40"/>
      <c r="D115" s="40"/>
      <c r="E115" s="76" t="str">
        <f>E9</f>
        <v xml:space="preserve">004 - Elektroinstalace </v>
      </c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20</v>
      </c>
      <c r="D117" s="40"/>
      <c r="E117" s="40"/>
      <c r="F117" s="27" t="str">
        <f>F12</f>
        <v xml:space="preserve"> </v>
      </c>
      <c r="G117" s="40"/>
      <c r="H117" s="40"/>
      <c r="I117" s="32" t="s">
        <v>22</v>
      </c>
      <c r="J117" s="79" t="str">
        <f>IF(J12="","",J12)</f>
        <v>5. 8. 2020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24</v>
      </c>
      <c r="D119" s="40"/>
      <c r="E119" s="40"/>
      <c r="F119" s="27" t="str">
        <f>E15</f>
        <v>Městská nemocnice Bohumín</v>
      </c>
      <c r="G119" s="40"/>
      <c r="H119" s="40"/>
      <c r="I119" s="32" t="s">
        <v>29</v>
      </c>
      <c r="J119" s="36" t="str">
        <f>E21</f>
        <v>ATRIS s.r.o.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27</v>
      </c>
      <c r="D120" s="40"/>
      <c r="E120" s="40"/>
      <c r="F120" s="27" t="str">
        <f>IF(E18="","",E18)</f>
        <v>Vyplň údaj</v>
      </c>
      <c r="G120" s="40"/>
      <c r="H120" s="40"/>
      <c r="I120" s="32" t="s">
        <v>32</v>
      </c>
      <c r="J120" s="36" t="str">
        <f>E24</f>
        <v>Barbora Kyšková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0.3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11" customFormat="1" ht="29.25" customHeight="1">
      <c r="A122" s="191"/>
      <c r="B122" s="192"/>
      <c r="C122" s="193" t="s">
        <v>123</v>
      </c>
      <c r="D122" s="194" t="s">
        <v>60</v>
      </c>
      <c r="E122" s="194" t="s">
        <v>56</v>
      </c>
      <c r="F122" s="194" t="s">
        <v>57</v>
      </c>
      <c r="G122" s="194" t="s">
        <v>124</v>
      </c>
      <c r="H122" s="194" t="s">
        <v>125</v>
      </c>
      <c r="I122" s="194" t="s">
        <v>126</v>
      </c>
      <c r="J122" s="195" t="s">
        <v>100</v>
      </c>
      <c r="K122" s="196" t="s">
        <v>127</v>
      </c>
      <c r="L122" s="197"/>
      <c r="M122" s="100" t="s">
        <v>1</v>
      </c>
      <c r="N122" s="101" t="s">
        <v>39</v>
      </c>
      <c r="O122" s="101" t="s">
        <v>128</v>
      </c>
      <c r="P122" s="101" t="s">
        <v>129</v>
      </c>
      <c r="Q122" s="101" t="s">
        <v>130</v>
      </c>
      <c r="R122" s="101" t="s">
        <v>131</v>
      </c>
      <c r="S122" s="101" t="s">
        <v>132</v>
      </c>
      <c r="T122" s="102" t="s">
        <v>133</v>
      </c>
      <c r="U122" s="191"/>
      <c r="V122" s="191"/>
      <c r="W122" s="191"/>
      <c r="X122" s="191"/>
      <c r="Y122" s="191"/>
      <c r="Z122" s="191"/>
      <c r="AA122" s="191"/>
      <c r="AB122" s="191"/>
      <c r="AC122" s="191"/>
      <c r="AD122" s="191"/>
      <c r="AE122" s="191"/>
    </row>
    <row r="123" spans="1:63" s="2" customFormat="1" ht="22.8" customHeight="1">
      <c r="A123" s="38"/>
      <c r="B123" s="39"/>
      <c r="C123" s="107" t="s">
        <v>134</v>
      </c>
      <c r="D123" s="40"/>
      <c r="E123" s="40"/>
      <c r="F123" s="40"/>
      <c r="G123" s="40"/>
      <c r="H123" s="40"/>
      <c r="I123" s="40"/>
      <c r="J123" s="198">
        <f>BK123</f>
        <v>0</v>
      </c>
      <c r="K123" s="40"/>
      <c r="L123" s="44"/>
      <c r="M123" s="103"/>
      <c r="N123" s="199"/>
      <c r="O123" s="104"/>
      <c r="P123" s="200">
        <f>P124+P143+P146+P151+P175+P177+P181</f>
        <v>0</v>
      </c>
      <c r="Q123" s="104"/>
      <c r="R123" s="200">
        <f>R124+R143+R146+R151+R175+R177+R181</f>
        <v>0</v>
      </c>
      <c r="S123" s="104"/>
      <c r="T123" s="201">
        <f>T124+T143+T146+T151+T175+T177+T181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74</v>
      </c>
      <c r="AU123" s="17" t="s">
        <v>102</v>
      </c>
      <c r="BK123" s="202">
        <f>BK124+BK143+BK146+BK151+BK175+BK177+BK181</f>
        <v>0</v>
      </c>
    </row>
    <row r="124" spans="1:63" s="12" customFormat="1" ht="25.9" customHeight="1">
      <c r="A124" s="12"/>
      <c r="B124" s="203"/>
      <c r="C124" s="204"/>
      <c r="D124" s="205" t="s">
        <v>74</v>
      </c>
      <c r="E124" s="206" t="s">
        <v>760</v>
      </c>
      <c r="F124" s="206" t="s">
        <v>463</v>
      </c>
      <c r="G124" s="204"/>
      <c r="H124" s="204"/>
      <c r="I124" s="207"/>
      <c r="J124" s="208">
        <f>BK124</f>
        <v>0</v>
      </c>
      <c r="K124" s="204"/>
      <c r="L124" s="209"/>
      <c r="M124" s="210"/>
      <c r="N124" s="211"/>
      <c r="O124" s="211"/>
      <c r="P124" s="212">
        <f>SUM(P125:P142)</f>
        <v>0</v>
      </c>
      <c r="Q124" s="211"/>
      <c r="R124" s="212">
        <f>SUM(R125:R142)</f>
        <v>0</v>
      </c>
      <c r="S124" s="211"/>
      <c r="T124" s="213">
        <f>SUM(T125:T142)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4" t="s">
        <v>83</v>
      </c>
      <c r="AT124" s="215" t="s">
        <v>74</v>
      </c>
      <c r="AU124" s="215" t="s">
        <v>75</v>
      </c>
      <c r="AY124" s="214" t="s">
        <v>137</v>
      </c>
      <c r="BK124" s="216">
        <f>SUM(BK125:BK142)</f>
        <v>0</v>
      </c>
    </row>
    <row r="125" spans="1:65" s="2" customFormat="1" ht="16.5" customHeight="1">
      <c r="A125" s="38"/>
      <c r="B125" s="39"/>
      <c r="C125" s="219" t="s">
        <v>83</v>
      </c>
      <c r="D125" s="219" t="s">
        <v>140</v>
      </c>
      <c r="E125" s="220" t="s">
        <v>761</v>
      </c>
      <c r="F125" s="221" t="s">
        <v>762</v>
      </c>
      <c r="G125" s="222" t="s">
        <v>195</v>
      </c>
      <c r="H125" s="223">
        <v>25</v>
      </c>
      <c r="I125" s="224"/>
      <c r="J125" s="225">
        <f>ROUND(I125*H125,2)</f>
        <v>0</v>
      </c>
      <c r="K125" s="226"/>
      <c r="L125" s="44"/>
      <c r="M125" s="227" t="s">
        <v>1</v>
      </c>
      <c r="N125" s="228" t="s">
        <v>40</v>
      </c>
      <c r="O125" s="91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1" t="s">
        <v>144</v>
      </c>
      <c r="AT125" s="231" t="s">
        <v>140</v>
      </c>
      <c r="AU125" s="231" t="s">
        <v>83</v>
      </c>
      <c r="AY125" s="17" t="s">
        <v>137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7" t="s">
        <v>83</v>
      </c>
      <c r="BK125" s="232">
        <f>ROUND(I125*H125,2)</f>
        <v>0</v>
      </c>
      <c r="BL125" s="17" t="s">
        <v>144</v>
      </c>
      <c r="BM125" s="231" t="s">
        <v>85</v>
      </c>
    </row>
    <row r="126" spans="1:65" s="2" customFormat="1" ht="16.5" customHeight="1">
      <c r="A126" s="38"/>
      <c r="B126" s="39"/>
      <c r="C126" s="219" t="s">
        <v>85</v>
      </c>
      <c r="D126" s="219" t="s">
        <v>140</v>
      </c>
      <c r="E126" s="220" t="s">
        <v>763</v>
      </c>
      <c r="F126" s="221" t="s">
        <v>764</v>
      </c>
      <c r="G126" s="222" t="s">
        <v>765</v>
      </c>
      <c r="H126" s="223">
        <v>8</v>
      </c>
      <c r="I126" s="224"/>
      <c r="J126" s="225">
        <f>ROUND(I126*H126,2)</f>
        <v>0</v>
      </c>
      <c r="K126" s="226"/>
      <c r="L126" s="44"/>
      <c r="M126" s="227" t="s">
        <v>1</v>
      </c>
      <c r="N126" s="228" t="s">
        <v>40</v>
      </c>
      <c r="O126" s="91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1" t="s">
        <v>144</v>
      </c>
      <c r="AT126" s="231" t="s">
        <v>140</v>
      </c>
      <c r="AU126" s="231" t="s">
        <v>83</v>
      </c>
      <c r="AY126" s="17" t="s">
        <v>137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7" t="s">
        <v>83</v>
      </c>
      <c r="BK126" s="232">
        <f>ROUND(I126*H126,2)</f>
        <v>0</v>
      </c>
      <c r="BL126" s="17" t="s">
        <v>144</v>
      </c>
      <c r="BM126" s="231" t="s">
        <v>144</v>
      </c>
    </row>
    <row r="127" spans="1:65" s="2" customFormat="1" ht="16.5" customHeight="1">
      <c r="A127" s="38"/>
      <c r="B127" s="39"/>
      <c r="C127" s="219" t="s">
        <v>138</v>
      </c>
      <c r="D127" s="219" t="s">
        <v>140</v>
      </c>
      <c r="E127" s="220" t="s">
        <v>766</v>
      </c>
      <c r="F127" s="221" t="s">
        <v>767</v>
      </c>
      <c r="G127" s="222" t="s">
        <v>765</v>
      </c>
      <c r="H127" s="223">
        <v>8</v>
      </c>
      <c r="I127" s="224"/>
      <c r="J127" s="225">
        <f>ROUND(I127*H127,2)</f>
        <v>0</v>
      </c>
      <c r="K127" s="226"/>
      <c r="L127" s="44"/>
      <c r="M127" s="227" t="s">
        <v>1</v>
      </c>
      <c r="N127" s="228" t="s">
        <v>40</v>
      </c>
      <c r="O127" s="91"/>
      <c r="P127" s="229">
        <f>O127*H127</f>
        <v>0</v>
      </c>
      <c r="Q127" s="229">
        <v>0</v>
      </c>
      <c r="R127" s="229">
        <f>Q127*H127</f>
        <v>0</v>
      </c>
      <c r="S127" s="229">
        <v>0</v>
      </c>
      <c r="T127" s="23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1" t="s">
        <v>144</v>
      </c>
      <c r="AT127" s="231" t="s">
        <v>140</v>
      </c>
      <c r="AU127" s="231" t="s">
        <v>83</v>
      </c>
      <c r="AY127" s="17" t="s">
        <v>137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7" t="s">
        <v>83</v>
      </c>
      <c r="BK127" s="232">
        <f>ROUND(I127*H127,2)</f>
        <v>0</v>
      </c>
      <c r="BL127" s="17" t="s">
        <v>144</v>
      </c>
      <c r="BM127" s="231" t="s">
        <v>164</v>
      </c>
    </row>
    <row r="128" spans="1:65" s="2" customFormat="1" ht="16.5" customHeight="1">
      <c r="A128" s="38"/>
      <c r="B128" s="39"/>
      <c r="C128" s="219" t="s">
        <v>144</v>
      </c>
      <c r="D128" s="219" t="s">
        <v>140</v>
      </c>
      <c r="E128" s="220" t="s">
        <v>768</v>
      </c>
      <c r="F128" s="221" t="s">
        <v>769</v>
      </c>
      <c r="G128" s="222" t="s">
        <v>765</v>
      </c>
      <c r="H128" s="223">
        <v>2</v>
      </c>
      <c r="I128" s="224"/>
      <c r="J128" s="225">
        <f>ROUND(I128*H128,2)</f>
        <v>0</v>
      </c>
      <c r="K128" s="226"/>
      <c r="L128" s="44"/>
      <c r="M128" s="227" t="s">
        <v>1</v>
      </c>
      <c r="N128" s="228" t="s">
        <v>40</v>
      </c>
      <c r="O128" s="91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1" t="s">
        <v>144</v>
      </c>
      <c r="AT128" s="231" t="s">
        <v>140</v>
      </c>
      <c r="AU128" s="231" t="s">
        <v>83</v>
      </c>
      <c r="AY128" s="17" t="s">
        <v>137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7" t="s">
        <v>83</v>
      </c>
      <c r="BK128" s="232">
        <f>ROUND(I128*H128,2)</f>
        <v>0</v>
      </c>
      <c r="BL128" s="17" t="s">
        <v>144</v>
      </c>
      <c r="BM128" s="231" t="s">
        <v>184</v>
      </c>
    </row>
    <row r="129" spans="1:65" s="2" customFormat="1" ht="16.5" customHeight="1">
      <c r="A129" s="38"/>
      <c r="B129" s="39"/>
      <c r="C129" s="219" t="s">
        <v>166</v>
      </c>
      <c r="D129" s="219" t="s">
        <v>140</v>
      </c>
      <c r="E129" s="220" t="s">
        <v>770</v>
      </c>
      <c r="F129" s="221" t="s">
        <v>771</v>
      </c>
      <c r="G129" s="222" t="s">
        <v>765</v>
      </c>
      <c r="H129" s="223">
        <v>2</v>
      </c>
      <c r="I129" s="224"/>
      <c r="J129" s="225">
        <f>ROUND(I129*H129,2)</f>
        <v>0</v>
      </c>
      <c r="K129" s="226"/>
      <c r="L129" s="44"/>
      <c r="M129" s="227" t="s">
        <v>1</v>
      </c>
      <c r="N129" s="228" t="s">
        <v>40</v>
      </c>
      <c r="O129" s="91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1" t="s">
        <v>144</v>
      </c>
      <c r="AT129" s="231" t="s">
        <v>140</v>
      </c>
      <c r="AU129" s="231" t="s">
        <v>83</v>
      </c>
      <c r="AY129" s="17" t="s">
        <v>137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7" t="s">
        <v>83</v>
      </c>
      <c r="BK129" s="232">
        <f>ROUND(I129*H129,2)</f>
        <v>0</v>
      </c>
      <c r="BL129" s="17" t="s">
        <v>144</v>
      </c>
      <c r="BM129" s="231" t="s">
        <v>192</v>
      </c>
    </row>
    <row r="130" spans="1:65" s="2" customFormat="1" ht="16.5" customHeight="1">
      <c r="A130" s="38"/>
      <c r="B130" s="39"/>
      <c r="C130" s="219" t="s">
        <v>164</v>
      </c>
      <c r="D130" s="219" t="s">
        <v>140</v>
      </c>
      <c r="E130" s="220" t="s">
        <v>772</v>
      </c>
      <c r="F130" s="221" t="s">
        <v>773</v>
      </c>
      <c r="G130" s="222" t="s">
        <v>765</v>
      </c>
      <c r="H130" s="223">
        <v>2</v>
      </c>
      <c r="I130" s="224"/>
      <c r="J130" s="225">
        <f>ROUND(I130*H130,2)</f>
        <v>0</v>
      </c>
      <c r="K130" s="226"/>
      <c r="L130" s="44"/>
      <c r="M130" s="227" t="s">
        <v>1</v>
      </c>
      <c r="N130" s="228" t="s">
        <v>40</v>
      </c>
      <c r="O130" s="91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1" t="s">
        <v>144</v>
      </c>
      <c r="AT130" s="231" t="s">
        <v>140</v>
      </c>
      <c r="AU130" s="231" t="s">
        <v>83</v>
      </c>
      <c r="AY130" s="17" t="s">
        <v>137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7" t="s">
        <v>83</v>
      </c>
      <c r="BK130" s="232">
        <f>ROUND(I130*H130,2)</f>
        <v>0</v>
      </c>
      <c r="BL130" s="17" t="s">
        <v>144</v>
      </c>
      <c r="BM130" s="231" t="s">
        <v>204</v>
      </c>
    </row>
    <row r="131" spans="1:65" s="2" customFormat="1" ht="21.75" customHeight="1">
      <c r="A131" s="38"/>
      <c r="B131" s="39"/>
      <c r="C131" s="219" t="s">
        <v>180</v>
      </c>
      <c r="D131" s="219" t="s">
        <v>140</v>
      </c>
      <c r="E131" s="220" t="s">
        <v>774</v>
      </c>
      <c r="F131" s="221" t="s">
        <v>775</v>
      </c>
      <c r="G131" s="222" t="s">
        <v>765</v>
      </c>
      <c r="H131" s="223">
        <v>1</v>
      </c>
      <c r="I131" s="224"/>
      <c r="J131" s="225">
        <f>ROUND(I131*H131,2)</f>
        <v>0</v>
      </c>
      <c r="K131" s="226"/>
      <c r="L131" s="44"/>
      <c r="M131" s="227" t="s">
        <v>1</v>
      </c>
      <c r="N131" s="228" t="s">
        <v>40</v>
      </c>
      <c r="O131" s="91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1" t="s">
        <v>144</v>
      </c>
      <c r="AT131" s="231" t="s">
        <v>140</v>
      </c>
      <c r="AU131" s="231" t="s">
        <v>83</v>
      </c>
      <c r="AY131" s="17" t="s">
        <v>137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7" t="s">
        <v>83</v>
      </c>
      <c r="BK131" s="232">
        <f>ROUND(I131*H131,2)</f>
        <v>0</v>
      </c>
      <c r="BL131" s="17" t="s">
        <v>144</v>
      </c>
      <c r="BM131" s="231" t="s">
        <v>217</v>
      </c>
    </row>
    <row r="132" spans="1:65" s="2" customFormat="1" ht="16.5" customHeight="1">
      <c r="A132" s="38"/>
      <c r="B132" s="39"/>
      <c r="C132" s="219" t="s">
        <v>184</v>
      </c>
      <c r="D132" s="219" t="s">
        <v>140</v>
      </c>
      <c r="E132" s="220" t="s">
        <v>776</v>
      </c>
      <c r="F132" s="221" t="s">
        <v>777</v>
      </c>
      <c r="G132" s="222" t="s">
        <v>765</v>
      </c>
      <c r="H132" s="223">
        <v>6</v>
      </c>
      <c r="I132" s="224"/>
      <c r="J132" s="225">
        <f>ROUND(I132*H132,2)</f>
        <v>0</v>
      </c>
      <c r="K132" s="226"/>
      <c r="L132" s="44"/>
      <c r="M132" s="227" t="s">
        <v>1</v>
      </c>
      <c r="N132" s="228" t="s">
        <v>40</v>
      </c>
      <c r="O132" s="91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1" t="s">
        <v>144</v>
      </c>
      <c r="AT132" s="231" t="s">
        <v>140</v>
      </c>
      <c r="AU132" s="231" t="s">
        <v>83</v>
      </c>
      <c r="AY132" s="17" t="s">
        <v>137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7" t="s">
        <v>83</v>
      </c>
      <c r="BK132" s="232">
        <f>ROUND(I132*H132,2)</f>
        <v>0</v>
      </c>
      <c r="BL132" s="17" t="s">
        <v>144</v>
      </c>
      <c r="BM132" s="231" t="s">
        <v>226</v>
      </c>
    </row>
    <row r="133" spans="1:65" s="2" customFormat="1" ht="16.5" customHeight="1">
      <c r="A133" s="38"/>
      <c r="B133" s="39"/>
      <c r="C133" s="219" t="s">
        <v>188</v>
      </c>
      <c r="D133" s="219" t="s">
        <v>140</v>
      </c>
      <c r="E133" s="220" t="s">
        <v>778</v>
      </c>
      <c r="F133" s="221" t="s">
        <v>779</v>
      </c>
      <c r="G133" s="222" t="s">
        <v>765</v>
      </c>
      <c r="H133" s="223">
        <v>2</v>
      </c>
      <c r="I133" s="224"/>
      <c r="J133" s="225">
        <f>ROUND(I133*H133,2)</f>
        <v>0</v>
      </c>
      <c r="K133" s="226"/>
      <c r="L133" s="44"/>
      <c r="M133" s="227" t="s">
        <v>1</v>
      </c>
      <c r="N133" s="228" t="s">
        <v>40</v>
      </c>
      <c r="O133" s="91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1" t="s">
        <v>144</v>
      </c>
      <c r="AT133" s="231" t="s">
        <v>140</v>
      </c>
      <c r="AU133" s="231" t="s">
        <v>83</v>
      </c>
      <c r="AY133" s="17" t="s">
        <v>137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7" t="s">
        <v>83</v>
      </c>
      <c r="BK133" s="232">
        <f>ROUND(I133*H133,2)</f>
        <v>0</v>
      </c>
      <c r="BL133" s="17" t="s">
        <v>144</v>
      </c>
      <c r="BM133" s="231" t="s">
        <v>236</v>
      </c>
    </row>
    <row r="134" spans="1:65" s="2" customFormat="1" ht="16.5" customHeight="1">
      <c r="A134" s="38"/>
      <c r="B134" s="39"/>
      <c r="C134" s="219" t="s">
        <v>192</v>
      </c>
      <c r="D134" s="219" t="s">
        <v>140</v>
      </c>
      <c r="E134" s="220" t="s">
        <v>780</v>
      </c>
      <c r="F134" s="221" t="s">
        <v>781</v>
      </c>
      <c r="G134" s="222" t="s">
        <v>765</v>
      </c>
      <c r="H134" s="223">
        <v>1</v>
      </c>
      <c r="I134" s="224"/>
      <c r="J134" s="225">
        <f>ROUND(I134*H134,2)</f>
        <v>0</v>
      </c>
      <c r="K134" s="226"/>
      <c r="L134" s="44"/>
      <c r="M134" s="227" t="s">
        <v>1</v>
      </c>
      <c r="N134" s="228" t="s">
        <v>40</v>
      </c>
      <c r="O134" s="91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1" t="s">
        <v>144</v>
      </c>
      <c r="AT134" s="231" t="s">
        <v>140</v>
      </c>
      <c r="AU134" s="231" t="s">
        <v>83</v>
      </c>
      <c r="AY134" s="17" t="s">
        <v>137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7" t="s">
        <v>83</v>
      </c>
      <c r="BK134" s="232">
        <f>ROUND(I134*H134,2)</f>
        <v>0</v>
      </c>
      <c r="BL134" s="17" t="s">
        <v>144</v>
      </c>
      <c r="BM134" s="231" t="s">
        <v>244</v>
      </c>
    </row>
    <row r="135" spans="1:65" s="2" customFormat="1" ht="16.5" customHeight="1">
      <c r="A135" s="38"/>
      <c r="B135" s="39"/>
      <c r="C135" s="219" t="s">
        <v>198</v>
      </c>
      <c r="D135" s="219" t="s">
        <v>140</v>
      </c>
      <c r="E135" s="220" t="s">
        <v>782</v>
      </c>
      <c r="F135" s="221" t="s">
        <v>783</v>
      </c>
      <c r="G135" s="222" t="s">
        <v>765</v>
      </c>
      <c r="H135" s="223">
        <v>4</v>
      </c>
      <c r="I135" s="224"/>
      <c r="J135" s="225">
        <f>ROUND(I135*H135,2)</f>
        <v>0</v>
      </c>
      <c r="K135" s="226"/>
      <c r="L135" s="44"/>
      <c r="M135" s="227" t="s">
        <v>1</v>
      </c>
      <c r="N135" s="228" t="s">
        <v>40</v>
      </c>
      <c r="O135" s="91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1" t="s">
        <v>144</v>
      </c>
      <c r="AT135" s="231" t="s">
        <v>140</v>
      </c>
      <c r="AU135" s="231" t="s">
        <v>83</v>
      </c>
      <c r="AY135" s="17" t="s">
        <v>137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7" t="s">
        <v>83</v>
      </c>
      <c r="BK135" s="232">
        <f>ROUND(I135*H135,2)</f>
        <v>0</v>
      </c>
      <c r="BL135" s="17" t="s">
        <v>144</v>
      </c>
      <c r="BM135" s="231" t="s">
        <v>255</v>
      </c>
    </row>
    <row r="136" spans="1:65" s="2" customFormat="1" ht="16.5" customHeight="1">
      <c r="A136" s="38"/>
      <c r="B136" s="39"/>
      <c r="C136" s="219" t="s">
        <v>204</v>
      </c>
      <c r="D136" s="219" t="s">
        <v>140</v>
      </c>
      <c r="E136" s="220" t="s">
        <v>784</v>
      </c>
      <c r="F136" s="221" t="s">
        <v>785</v>
      </c>
      <c r="G136" s="222" t="s">
        <v>765</v>
      </c>
      <c r="H136" s="223">
        <v>2</v>
      </c>
      <c r="I136" s="224"/>
      <c r="J136" s="225">
        <f>ROUND(I136*H136,2)</f>
        <v>0</v>
      </c>
      <c r="K136" s="226"/>
      <c r="L136" s="44"/>
      <c r="M136" s="227" t="s">
        <v>1</v>
      </c>
      <c r="N136" s="228" t="s">
        <v>40</v>
      </c>
      <c r="O136" s="91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1" t="s">
        <v>144</v>
      </c>
      <c r="AT136" s="231" t="s">
        <v>140</v>
      </c>
      <c r="AU136" s="231" t="s">
        <v>83</v>
      </c>
      <c r="AY136" s="17" t="s">
        <v>137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7" t="s">
        <v>83</v>
      </c>
      <c r="BK136" s="232">
        <f>ROUND(I136*H136,2)</f>
        <v>0</v>
      </c>
      <c r="BL136" s="17" t="s">
        <v>144</v>
      </c>
      <c r="BM136" s="231" t="s">
        <v>264</v>
      </c>
    </row>
    <row r="137" spans="1:65" s="2" customFormat="1" ht="16.5" customHeight="1">
      <c r="A137" s="38"/>
      <c r="B137" s="39"/>
      <c r="C137" s="219" t="s">
        <v>212</v>
      </c>
      <c r="D137" s="219" t="s">
        <v>140</v>
      </c>
      <c r="E137" s="220" t="s">
        <v>786</v>
      </c>
      <c r="F137" s="221" t="s">
        <v>787</v>
      </c>
      <c r="G137" s="222" t="s">
        <v>765</v>
      </c>
      <c r="H137" s="223">
        <v>8</v>
      </c>
      <c r="I137" s="224"/>
      <c r="J137" s="225">
        <f>ROUND(I137*H137,2)</f>
        <v>0</v>
      </c>
      <c r="K137" s="226"/>
      <c r="L137" s="44"/>
      <c r="M137" s="227" t="s">
        <v>1</v>
      </c>
      <c r="N137" s="228" t="s">
        <v>40</v>
      </c>
      <c r="O137" s="91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1" t="s">
        <v>144</v>
      </c>
      <c r="AT137" s="231" t="s">
        <v>140</v>
      </c>
      <c r="AU137" s="231" t="s">
        <v>83</v>
      </c>
      <c r="AY137" s="17" t="s">
        <v>137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7" t="s">
        <v>83</v>
      </c>
      <c r="BK137" s="232">
        <f>ROUND(I137*H137,2)</f>
        <v>0</v>
      </c>
      <c r="BL137" s="17" t="s">
        <v>144</v>
      </c>
      <c r="BM137" s="231" t="s">
        <v>275</v>
      </c>
    </row>
    <row r="138" spans="1:65" s="2" customFormat="1" ht="21.75" customHeight="1">
      <c r="A138" s="38"/>
      <c r="B138" s="39"/>
      <c r="C138" s="219" t="s">
        <v>217</v>
      </c>
      <c r="D138" s="219" t="s">
        <v>140</v>
      </c>
      <c r="E138" s="220" t="s">
        <v>788</v>
      </c>
      <c r="F138" s="221" t="s">
        <v>789</v>
      </c>
      <c r="G138" s="222" t="s">
        <v>195</v>
      </c>
      <c r="H138" s="223">
        <v>30</v>
      </c>
      <c r="I138" s="224"/>
      <c r="J138" s="225">
        <f>ROUND(I138*H138,2)</f>
        <v>0</v>
      </c>
      <c r="K138" s="226"/>
      <c r="L138" s="44"/>
      <c r="M138" s="227" t="s">
        <v>1</v>
      </c>
      <c r="N138" s="228" t="s">
        <v>40</v>
      </c>
      <c r="O138" s="91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1" t="s">
        <v>144</v>
      </c>
      <c r="AT138" s="231" t="s">
        <v>140</v>
      </c>
      <c r="AU138" s="231" t="s">
        <v>83</v>
      </c>
      <c r="AY138" s="17" t="s">
        <v>137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7" t="s">
        <v>83</v>
      </c>
      <c r="BK138" s="232">
        <f>ROUND(I138*H138,2)</f>
        <v>0</v>
      </c>
      <c r="BL138" s="17" t="s">
        <v>144</v>
      </c>
      <c r="BM138" s="231" t="s">
        <v>290</v>
      </c>
    </row>
    <row r="139" spans="1:65" s="2" customFormat="1" ht="16.5" customHeight="1">
      <c r="A139" s="38"/>
      <c r="B139" s="39"/>
      <c r="C139" s="219" t="s">
        <v>8</v>
      </c>
      <c r="D139" s="219" t="s">
        <v>140</v>
      </c>
      <c r="E139" s="220" t="s">
        <v>790</v>
      </c>
      <c r="F139" s="221" t="s">
        <v>791</v>
      </c>
      <c r="G139" s="222" t="s">
        <v>765</v>
      </c>
      <c r="H139" s="223">
        <v>2</v>
      </c>
      <c r="I139" s="224"/>
      <c r="J139" s="225">
        <f>ROUND(I139*H139,2)</f>
        <v>0</v>
      </c>
      <c r="K139" s="226"/>
      <c r="L139" s="44"/>
      <c r="M139" s="227" t="s">
        <v>1</v>
      </c>
      <c r="N139" s="228" t="s">
        <v>40</v>
      </c>
      <c r="O139" s="91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1" t="s">
        <v>144</v>
      </c>
      <c r="AT139" s="231" t="s">
        <v>140</v>
      </c>
      <c r="AU139" s="231" t="s">
        <v>83</v>
      </c>
      <c r="AY139" s="17" t="s">
        <v>137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7" t="s">
        <v>83</v>
      </c>
      <c r="BK139" s="232">
        <f>ROUND(I139*H139,2)</f>
        <v>0</v>
      </c>
      <c r="BL139" s="17" t="s">
        <v>144</v>
      </c>
      <c r="BM139" s="231" t="s">
        <v>302</v>
      </c>
    </row>
    <row r="140" spans="1:65" s="2" customFormat="1" ht="21.75" customHeight="1">
      <c r="A140" s="38"/>
      <c r="B140" s="39"/>
      <c r="C140" s="219" t="s">
        <v>226</v>
      </c>
      <c r="D140" s="219" t="s">
        <v>140</v>
      </c>
      <c r="E140" s="220" t="s">
        <v>792</v>
      </c>
      <c r="F140" s="221" t="s">
        <v>793</v>
      </c>
      <c r="G140" s="222" t="s">
        <v>195</v>
      </c>
      <c r="H140" s="223">
        <v>40</v>
      </c>
      <c r="I140" s="224"/>
      <c r="J140" s="225">
        <f>ROUND(I140*H140,2)</f>
        <v>0</v>
      </c>
      <c r="K140" s="226"/>
      <c r="L140" s="44"/>
      <c r="M140" s="227" t="s">
        <v>1</v>
      </c>
      <c r="N140" s="228" t="s">
        <v>40</v>
      </c>
      <c r="O140" s="91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1" t="s">
        <v>144</v>
      </c>
      <c r="AT140" s="231" t="s">
        <v>140</v>
      </c>
      <c r="AU140" s="231" t="s">
        <v>83</v>
      </c>
      <c r="AY140" s="17" t="s">
        <v>137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7" t="s">
        <v>83</v>
      </c>
      <c r="BK140" s="232">
        <f>ROUND(I140*H140,2)</f>
        <v>0</v>
      </c>
      <c r="BL140" s="17" t="s">
        <v>144</v>
      </c>
      <c r="BM140" s="231" t="s">
        <v>313</v>
      </c>
    </row>
    <row r="141" spans="1:65" s="2" customFormat="1" ht="21.75" customHeight="1">
      <c r="A141" s="38"/>
      <c r="B141" s="39"/>
      <c r="C141" s="219" t="s">
        <v>231</v>
      </c>
      <c r="D141" s="219" t="s">
        <v>140</v>
      </c>
      <c r="E141" s="220" t="s">
        <v>794</v>
      </c>
      <c r="F141" s="221" t="s">
        <v>795</v>
      </c>
      <c r="G141" s="222" t="s">
        <v>195</v>
      </c>
      <c r="H141" s="223">
        <v>25</v>
      </c>
      <c r="I141" s="224"/>
      <c r="J141" s="225">
        <f>ROUND(I141*H141,2)</f>
        <v>0</v>
      </c>
      <c r="K141" s="226"/>
      <c r="L141" s="44"/>
      <c r="M141" s="227" t="s">
        <v>1</v>
      </c>
      <c r="N141" s="228" t="s">
        <v>40</v>
      </c>
      <c r="O141" s="91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1" t="s">
        <v>144</v>
      </c>
      <c r="AT141" s="231" t="s">
        <v>140</v>
      </c>
      <c r="AU141" s="231" t="s">
        <v>83</v>
      </c>
      <c r="AY141" s="17" t="s">
        <v>137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7" t="s">
        <v>83</v>
      </c>
      <c r="BK141" s="232">
        <f>ROUND(I141*H141,2)</f>
        <v>0</v>
      </c>
      <c r="BL141" s="17" t="s">
        <v>144</v>
      </c>
      <c r="BM141" s="231" t="s">
        <v>322</v>
      </c>
    </row>
    <row r="142" spans="1:65" s="2" customFormat="1" ht="16.5" customHeight="1">
      <c r="A142" s="38"/>
      <c r="B142" s="39"/>
      <c r="C142" s="219" t="s">
        <v>236</v>
      </c>
      <c r="D142" s="219" t="s">
        <v>140</v>
      </c>
      <c r="E142" s="220" t="s">
        <v>796</v>
      </c>
      <c r="F142" s="221" t="s">
        <v>797</v>
      </c>
      <c r="G142" s="222" t="s">
        <v>765</v>
      </c>
      <c r="H142" s="223">
        <v>40</v>
      </c>
      <c r="I142" s="224"/>
      <c r="J142" s="225">
        <f>ROUND(I142*H142,2)</f>
        <v>0</v>
      </c>
      <c r="K142" s="226"/>
      <c r="L142" s="44"/>
      <c r="M142" s="227" t="s">
        <v>1</v>
      </c>
      <c r="N142" s="228" t="s">
        <v>40</v>
      </c>
      <c r="O142" s="91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1" t="s">
        <v>144</v>
      </c>
      <c r="AT142" s="231" t="s">
        <v>140</v>
      </c>
      <c r="AU142" s="231" t="s">
        <v>83</v>
      </c>
      <c r="AY142" s="17" t="s">
        <v>137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7" t="s">
        <v>83</v>
      </c>
      <c r="BK142" s="232">
        <f>ROUND(I142*H142,2)</f>
        <v>0</v>
      </c>
      <c r="BL142" s="17" t="s">
        <v>144</v>
      </c>
      <c r="BM142" s="231" t="s">
        <v>333</v>
      </c>
    </row>
    <row r="143" spans="1:63" s="12" customFormat="1" ht="25.9" customHeight="1">
      <c r="A143" s="12"/>
      <c r="B143" s="203"/>
      <c r="C143" s="204"/>
      <c r="D143" s="205" t="s">
        <v>74</v>
      </c>
      <c r="E143" s="206" t="s">
        <v>798</v>
      </c>
      <c r="F143" s="206" t="s">
        <v>799</v>
      </c>
      <c r="G143" s="204"/>
      <c r="H143" s="204"/>
      <c r="I143" s="207"/>
      <c r="J143" s="208">
        <f>BK143</f>
        <v>0</v>
      </c>
      <c r="K143" s="204"/>
      <c r="L143" s="209"/>
      <c r="M143" s="210"/>
      <c r="N143" s="211"/>
      <c r="O143" s="211"/>
      <c r="P143" s="212">
        <f>SUM(P144:P145)</f>
        <v>0</v>
      </c>
      <c r="Q143" s="211"/>
      <c r="R143" s="212">
        <f>SUM(R144:R145)</f>
        <v>0</v>
      </c>
      <c r="S143" s="211"/>
      <c r="T143" s="213">
        <f>SUM(T144:T145)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14" t="s">
        <v>83</v>
      </c>
      <c r="AT143" s="215" t="s">
        <v>74</v>
      </c>
      <c r="AU143" s="215" t="s">
        <v>75</v>
      </c>
      <c r="AY143" s="214" t="s">
        <v>137</v>
      </c>
      <c r="BK143" s="216">
        <f>SUM(BK144:BK145)</f>
        <v>0</v>
      </c>
    </row>
    <row r="144" spans="1:65" s="2" customFormat="1" ht="16.5" customHeight="1">
      <c r="A144" s="38"/>
      <c r="B144" s="39"/>
      <c r="C144" s="219" t="s">
        <v>240</v>
      </c>
      <c r="D144" s="219" t="s">
        <v>140</v>
      </c>
      <c r="E144" s="220" t="s">
        <v>800</v>
      </c>
      <c r="F144" s="221" t="s">
        <v>801</v>
      </c>
      <c r="G144" s="222" t="s">
        <v>195</v>
      </c>
      <c r="H144" s="223">
        <v>25</v>
      </c>
      <c r="I144" s="224"/>
      <c r="J144" s="225">
        <f>ROUND(I144*H144,2)</f>
        <v>0</v>
      </c>
      <c r="K144" s="226"/>
      <c r="L144" s="44"/>
      <c r="M144" s="227" t="s">
        <v>1</v>
      </c>
      <c r="N144" s="228" t="s">
        <v>40</v>
      </c>
      <c r="O144" s="91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1" t="s">
        <v>144</v>
      </c>
      <c r="AT144" s="231" t="s">
        <v>140</v>
      </c>
      <c r="AU144" s="231" t="s">
        <v>83</v>
      </c>
      <c r="AY144" s="17" t="s">
        <v>137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7" t="s">
        <v>83</v>
      </c>
      <c r="BK144" s="232">
        <f>ROUND(I144*H144,2)</f>
        <v>0</v>
      </c>
      <c r="BL144" s="17" t="s">
        <v>144</v>
      </c>
      <c r="BM144" s="231" t="s">
        <v>344</v>
      </c>
    </row>
    <row r="145" spans="1:65" s="2" customFormat="1" ht="16.5" customHeight="1">
      <c r="A145" s="38"/>
      <c r="B145" s="39"/>
      <c r="C145" s="219" t="s">
        <v>244</v>
      </c>
      <c r="D145" s="219" t="s">
        <v>140</v>
      </c>
      <c r="E145" s="220" t="s">
        <v>802</v>
      </c>
      <c r="F145" s="221" t="s">
        <v>803</v>
      </c>
      <c r="G145" s="222" t="s">
        <v>765</v>
      </c>
      <c r="H145" s="223">
        <v>4</v>
      </c>
      <c r="I145" s="224"/>
      <c r="J145" s="225">
        <f>ROUND(I145*H145,2)</f>
        <v>0</v>
      </c>
      <c r="K145" s="226"/>
      <c r="L145" s="44"/>
      <c r="M145" s="227" t="s">
        <v>1</v>
      </c>
      <c r="N145" s="228" t="s">
        <v>40</v>
      </c>
      <c r="O145" s="91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1" t="s">
        <v>144</v>
      </c>
      <c r="AT145" s="231" t="s">
        <v>140</v>
      </c>
      <c r="AU145" s="231" t="s">
        <v>83</v>
      </c>
      <c r="AY145" s="17" t="s">
        <v>137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7" t="s">
        <v>83</v>
      </c>
      <c r="BK145" s="232">
        <f>ROUND(I145*H145,2)</f>
        <v>0</v>
      </c>
      <c r="BL145" s="17" t="s">
        <v>144</v>
      </c>
      <c r="BM145" s="231" t="s">
        <v>356</v>
      </c>
    </row>
    <row r="146" spans="1:63" s="12" customFormat="1" ht="25.9" customHeight="1">
      <c r="A146" s="12"/>
      <c r="B146" s="203"/>
      <c r="C146" s="204"/>
      <c r="D146" s="205" t="s">
        <v>74</v>
      </c>
      <c r="E146" s="206" t="s">
        <v>804</v>
      </c>
      <c r="F146" s="206" t="s">
        <v>805</v>
      </c>
      <c r="G146" s="204"/>
      <c r="H146" s="204"/>
      <c r="I146" s="207"/>
      <c r="J146" s="208">
        <f>BK146</f>
        <v>0</v>
      </c>
      <c r="K146" s="204"/>
      <c r="L146" s="209"/>
      <c r="M146" s="210"/>
      <c r="N146" s="211"/>
      <c r="O146" s="211"/>
      <c r="P146" s="212">
        <f>SUM(P147:P150)</f>
        <v>0</v>
      </c>
      <c r="Q146" s="211"/>
      <c r="R146" s="212">
        <f>SUM(R147:R150)</f>
        <v>0</v>
      </c>
      <c r="S146" s="211"/>
      <c r="T146" s="213">
        <f>SUM(T147:T150)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4" t="s">
        <v>83</v>
      </c>
      <c r="AT146" s="215" t="s">
        <v>74</v>
      </c>
      <c r="AU146" s="215" t="s">
        <v>75</v>
      </c>
      <c r="AY146" s="214" t="s">
        <v>137</v>
      </c>
      <c r="BK146" s="216">
        <f>SUM(BK147:BK150)</f>
        <v>0</v>
      </c>
    </row>
    <row r="147" spans="1:65" s="2" customFormat="1" ht="21.75" customHeight="1">
      <c r="A147" s="38"/>
      <c r="B147" s="39"/>
      <c r="C147" s="219" t="s">
        <v>7</v>
      </c>
      <c r="D147" s="219" t="s">
        <v>140</v>
      </c>
      <c r="E147" s="220" t="s">
        <v>806</v>
      </c>
      <c r="F147" s="221" t="s">
        <v>807</v>
      </c>
      <c r="G147" s="222" t="s">
        <v>765</v>
      </c>
      <c r="H147" s="223">
        <v>2</v>
      </c>
      <c r="I147" s="224"/>
      <c r="J147" s="225">
        <f>ROUND(I147*H147,2)</f>
        <v>0</v>
      </c>
      <c r="K147" s="226"/>
      <c r="L147" s="44"/>
      <c r="M147" s="227" t="s">
        <v>1</v>
      </c>
      <c r="N147" s="228" t="s">
        <v>40</v>
      </c>
      <c r="O147" s="91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1" t="s">
        <v>144</v>
      </c>
      <c r="AT147" s="231" t="s">
        <v>140</v>
      </c>
      <c r="AU147" s="231" t="s">
        <v>83</v>
      </c>
      <c r="AY147" s="17" t="s">
        <v>137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7" t="s">
        <v>83</v>
      </c>
      <c r="BK147" s="232">
        <f>ROUND(I147*H147,2)</f>
        <v>0</v>
      </c>
      <c r="BL147" s="17" t="s">
        <v>144</v>
      </c>
      <c r="BM147" s="231" t="s">
        <v>366</v>
      </c>
    </row>
    <row r="148" spans="1:65" s="2" customFormat="1" ht="21.75" customHeight="1">
      <c r="A148" s="38"/>
      <c r="B148" s="39"/>
      <c r="C148" s="219" t="s">
        <v>255</v>
      </c>
      <c r="D148" s="219" t="s">
        <v>140</v>
      </c>
      <c r="E148" s="220" t="s">
        <v>808</v>
      </c>
      <c r="F148" s="221" t="s">
        <v>809</v>
      </c>
      <c r="G148" s="222" t="s">
        <v>765</v>
      </c>
      <c r="H148" s="223">
        <v>1</v>
      </c>
      <c r="I148" s="224"/>
      <c r="J148" s="225">
        <f>ROUND(I148*H148,2)</f>
        <v>0</v>
      </c>
      <c r="K148" s="226"/>
      <c r="L148" s="44"/>
      <c r="M148" s="227" t="s">
        <v>1</v>
      </c>
      <c r="N148" s="228" t="s">
        <v>40</v>
      </c>
      <c r="O148" s="91"/>
      <c r="P148" s="229">
        <f>O148*H148</f>
        <v>0</v>
      </c>
      <c r="Q148" s="229">
        <v>0</v>
      </c>
      <c r="R148" s="229">
        <f>Q148*H148</f>
        <v>0</v>
      </c>
      <c r="S148" s="229">
        <v>0</v>
      </c>
      <c r="T148" s="23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1" t="s">
        <v>144</v>
      </c>
      <c r="AT148" s="231" t="s">
        <v>140</v>
      </c>
      <c r="AU148" s="231" t="s">
        <v>83</v>
      </c>
      <c r="AY148" s="17" t="s">
        <v>137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7" t="s">
        <v>83</v>
      </c>
      <c r="BK148" s="232">
        <f>ROUND(I148*H148,2)</f>
        <v>0</v>
      </c>
      <c r="BL148" s="17" t="s">
        <v>144</v>
      </c>
      <c r="BM148" s="231" t="s">
        <v>374</v>
      </c>
    </row>
    <row r="149" spans="1:65" s="2" customFormat="1" ht="16.5" customHeight="1">
      <c r="A149" s="38"/>
      <c r="B149" s="39"/>
      <c r="C149" s="219" t="s">
        <v>260</v>
      </c>
      <c r="D149" s="219" t="s">
        <v>140</v>
      </c>
      <c r="E149" s="220" t="s">
        <v>810</v>
      </c>
      <c r="F149" s="221" t="s">
        <v>811</v>
      </c>
      <c r="G149" s="222" t="s">
        <v>765</v>
      </c>
      <c r="H149" s="223">
        <v>18</v>
      </c>
      <c r="I149" s="224"/>
      <c r="J149" s="225">
        <f>ROUND(I149*H149,2)</f>
        <v>0</v>
      </c>
      <c r="K149" s="226"/>
      <c r="L149" s="44"/>
      <c r="M149" s="227" t="s">
        <v>1</v>
      </c>
      <c r="N149" s="228" t="s">
        <v>40</v>
      </c>
      <c r="O149" s="91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1" t="s">
        <v>144</v>
      </c>
      <c r="AT149" s="231" t="s">
        <v>140</v>
      </c>
      <c r="AU149" s="231" t="s">
        <v>83</v>
      </c>
      <c r="AY149" s="17" t="s">
        <v>137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7" t="s">
        <v>83</v>
      </c>
      <c r="BK149" s="232">
        <f>ROUND(I149*H149,2)</f>
        <v>0</v>
      </c>
      <c r="BL149" s="17" t="s">
        <v>144</v>
      </c>
      <c r="BM149" s="231" t="s">
        <v>385</v>
      </c>
    </row>
    <row r="150" spans="1:65" s="2" customFormat="1" ht="16.5" customHeight="1">
      <c r="A150" s="38"/>
      <c r="B150" s="39"/>
      <c r="C150" s="219" t="s">
        <v>264</v>
      </c>
      <c r="D150" s="219" t="s">
        <v>140</v>
      </c>
      <c r="E150" s="220" t="s">
        <v>812</v>
      </c>
      <c r="F150" s="221" t="s">
        <v>813</v>
      </c>
      <c r="G150" s="222" t="s">
        <v>195</v>
      </c>
      <c r="H150" s="223">
        <v>25</v>
      </c>
      <c r="I150" s="224"/>
      <c r="J150" s="225">
        <f>ROUND(I150*H150,2)</f>
        <v>0</v>
      </c>
      <c r="K150" s="226"/>
      <c r="L150" s="44"/>
      <c r="M150" s="227" t="s">
        <v>1</v>
      </c>
      <c r="N150" s="228" t="s">
        <v>40</v>
      </c>
      <c r="O150" s="91"/>
      <c r="P150" s="229">
        <f>O150*H150</f>
        <v>0</v>
      </c>
      <c r="Q150" s="229">
        <v>0</v>
      </c>
      <c r="R150" s="229">
        <f>Q150*H150</f>
        <v>0</v>
      </c>
      <c r="S150" s="229">
        <v>0</v>
      </c>
      <c r="T150" s="23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1" t="s">
        <v>144</v>
      </c>
      <c r="AT150" s="231" t="s">
        <v>140</v>
      </c>
      <c r="AU150" s="231" t="s">
        <v>83</v>
      </c>
      <c r="AY150" s="17" t="s">
        <v>137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7" t="s">
        <v>83</v>
      </c>
      <c r="BK150" s="232">
        <f>ROUND(I150*H150,2)</f>
        <v>0</v>
      </c>
      <c r="BL150" s="17" t="s">
        <v>144</v>
      </c>
      <c r="BM150" s="231" t="s">
        <v>393</v>
      </c>
    </row>
    <row r="151" spans="1:63" s="12" customFormat="1" ht="25.9" customHeight="1">
      <c r="A151" s="12"/>
      <c r="B151" s="203"/>
      <c r="C151" s="204"/>
      <c r="D151" s="205" t="s">
        <v>74</v>
      </c>
      <c r="E151" s="206" t="s">
        <v>814</v>
      </c>
      <c r="F151" s="206" t="s">
        <v>815</v>
      </c>
      <c r="G151" s="204"/>
      <c r="H151" s="204"/>
      <c r="I151" s="207"/>
      <c r="J151" s="208">
        <f>BK151</f>
        <v>0</v>
      </c>
      <c r="K151" s="204"/>
      <c r="L151" s="209"/>
      <c r="M151" s="210"/>
      <c r="N151" s="211"/>
      <c r="O151" s="211"/>
      <c r="P151" s="212">
        <f>SUM(P152:P174)</f>
        <v>0</v>
      </c>
      <c r="Q151" s="211"/>
      <c r="R151" s="212">
        <f>SUM(R152:R174)</f>
        <v>0</v>
      </c>
      <c r="S151" s="211"/>
      <c r="T151" s="213">
        <f>SUM(T152:T174)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14" t="s">
        <v>83</v>
      </c>
      <c r="AT151" s="215" t="s">
        <v>74</v>
      </c>
      <c r="AU151" s="215" t="s">
        <v>75</v>
      </c>
      <c r="AY151" s="214" t="s">
        <v>137</v>
      </c>
      <c r="BK151" s="216">
        <f>SUM(BK152:BK174)</f>
        <v>0</v>
      </c>
    </row>
    <row r="152" spans="1:65" s="2" customFormat="1" ht="16.5" customHeight="1">
      <c r="A152" s="38"/>
      <c r="B152" s="39"/>
      <c r="C152" s="219" t="s">
        <v>269</v>
      </c>
      <c r="D152" s="219" t="s">
        <v>140</v>
      </c>
      <c r="E152" s="220" t="s">
        <v>816</v>
      </c>
      <c r="F152" s="221" t="s">
        <v>817</v>
      </c>
      <c r="G152" s="222" t="s">
        <v>351</v>
      </c>
      <c r="H152" s="223">
        <v>30</v>
      </c>
      <c r="I152" s="224"/>
      <c r="J152" s="225">
        <f>ROUND(I152*H152,2)</f>
        <v>0</v>
      </c>
      <c r="K152" s="226"/>
      <c r="L152" s="44"/>
      <c r="M152" s="227" t="s">
        <v>1</v>
      </c>
      <c r="N152" s="228" t="s">
        <v>40</v>
      </c>
      <c r="O152" s="91"/>
      <c r="P152" s="229">
        <f>O152*H152</f>
        <v>0</v>
      </c>
      <c r="Q152" s="229">
        <v>0</v>
      </c>
      <c r="R152" s="229">
        <f>Q152*H152</f>
        <v>0</v>
      </c>
      <c r="S152" s="229">
        <v>0</v>
      </c>
      <c r="T152" s="23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1" t="s">
        <v>144</v>
      </c>
      <c r="AT152" s="231" t="s">
        <v>140</v>
      </c>
      <c r="AU152" s="231" t="s">
        <v>83</v>
      </c>
      <c r="AY152" s="17" t="s">
        <v>137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7" t="s">
        <v>83</v>
      </c>
      <c r="BK152" s="232">
        <f>ROUND(I152*H152,2)</f>
        <v>0</v>
      </c>
      <c r="BL152" s="17" t="s">
        <v>144</v>
      </c>
      <c r="BM152" s="231" t="s">
        <v>401</v>
      </c>
    </row>
    <row r="153" spans="1:65" s="2" customFormat="1" ht="16.5" customHeight="1">
      <c r="A153" s="38"/>
      <c r="B153" s="39"/>
      <c r="C153" s="219" t="s">
        <v>275</v>
      </c>
      <c r="D153" s="219" t="s">
        <v>140</v>
      </c>
      <c r="E153" s="220" t="s">
        <v>818</v>
      </c>
      <c r="F153" s="221" t="s">
        <v>819</v>
      </c>
      <c r="G153" s="222" t="s">
        <v>351</v>
      </c>
      <c r="H153" s="223">
        <v>25</v>
      </c>
      <c r="I153" s="224"/>
      <c r="J153" s="225">
        <f>ROUND(I153*H153,2)</f>
        <v>0</v>
      </c>
      <c r="K153" s="226"/>
      <c r="L153" s="44"/>
      <c r="M153" s="227" t="s">
        <v>1</v>
      </c>
      <c r="N153" s="228" t="s">
        <v>40</v>
      </c>
      <c r="O153" s="91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1" t="s">
        <v>144</v>
      </c>
      <c r="AT153" s="231" t="s">
        <v>140</v>
      </c>
      <c r="AU153" s="231" t="s">
        <v>83</v>
      </c>
      <c r="AY153" s="17" t="s">
        <v>137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7" t="s">
        <v>83</v>
      </c>
      <c r="BK153" s="232">
        <f>ROUND(I153*H153,2)</f>
        <v>0</v>
      </c>
      <c r="BL153" s="17" t="s">
        <v>144</v>
      </c>
      <c r="BM153" s="231" t="s">
        <v>411</v>
      </c>
    </row>
    <row r="154" spans="1:65" s="2" customFormat="1" ht="16.5" customHeight="1">
      <c r="A154" s="38"/>
      <c r="B154" s="39"/>
      <c r="C154" s="219" t="s">
        <v>283</v>
      </c>
      <c r="D154" s="219" t="s">
        <v>140</v>
      </c>
      <c r="E154" s="220" t="s">
        <v>820</v>
      </c>
      <c r="F154" s="221" t="s">
        <v>821</v>
      </c>
      <c r="G154" s="222" t="s">
        <v>351</v>
      </c>
      <c r="H154" s="223">
        <v>40</v>
      </c>
      <c r="I154" s="224"/>
      <c r="J154" s="225">
        <f>ROUND(I154*H154,2)</f>
        <v>0</v>
      </c>
      <c r="K154" s="226"/>
      <c r="L154" s="44"/>
      <c r="M154" s="227" t="s">
        <v>1</v>
      </c>
      <c r="N154" s="228" t="s">
        <v>40</v>
      </c>
      <c r="O154" s="91"/>
      <c r="P154" s="229">
        <f>O154*H154</f>
        <v>0</v>
      </c>
      <c r="Q154" s="229">
        <v>0</v>
      </c>
      <c r="R154" s="229">
        <f>Q154*H154</f>
        <v>0</v>
      </c>
      <c r="S154" s="229">
        <v>0</v>
      </c>
      <c r="T154" s="23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1" t="s">
        <v>144</v>
      </c>
      <c r="AT154" s="231" t="s">
        <v>140</v>
      </c>
      <c r="AU154" s="231" t="s">
        <v>83</v>
      </c>
      <c r="AY154" s="17" t="s">
        <v>137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7" t="s">
        <v>83</v>
      </c>
      <c r="BK154" s="232">
        <f>ROUND(I154*H154,2)</f>
        <v>0</v>
      </c>
      <c r="BL154" s="17" t="s">
        <v>144</v>
      </c>
      <c r="BM154" s="231" t="s">
        <v>418</v>
      </c>
    </row>
    <row r="155" spans="1:65" s="2" customFormat="1" ht="16.5" customHeight="1">
      <c r="A155" s="38"/>
      <c r="B155" s="39"/>
      <c r="C155" s="219" t="s">
        <v>290</v>
      </c>
      <c r="D155" s="219" t="s">
        <v>140</v>
      </c>
      <c r="E155" s="220" t="s">
        <v>822</v>
      </c>
      <c r="F155" s="221" t="s">
        <v>823</v>
      </c>
      <c r="G155" s="222" t="s">
        <v>351</v>
      </c>
      <c r="H155" s="223">
        <v>25</v>
      </c>
      <c r="I155" s="224"/>
      <c r="J155" s="225">
        <f>ROUND(I155*H155,2)</f>
        <v>0</v>
      </c>
      <c r="K155" s="226"/>
      <c r="L155" s="44"/>
      <c r="M155" s="227" t="s">
        <v>1</v>
      </c>
      <c r="N155" s="228" t="s">
        <v>40</v>
      </c>
      <c r="O155" s="91"/>
      <c r="P155" s="229">
        <f>O155*H155</f>
        <v>0</v>
      </c>
      <c r="Q155" s="229">
        <v>0</v>
      </c>
      <c r="R155" s="229">
        <f>Q155*H155</f>
        <v>0</v>
      </c>
      <c r="S155" s="229">
        <v>0</v>
      </c>
      <c r="T155" s="23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1" t="s">
        <v>144</v>
      </c>
      <c r="AT155" s="231" t="s">
        <v>140</v>
      </c>
      <c r="AU155" s="231" t="s">
        <v>83</v>
      </c>
      <c r="AY155" s="17" t="s">
        <v>137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7" t="s">
        <v>83</v>
      </c>
      <c r="BK155" s="232">
        <f>ROUND(I155*H155,2)</f>
        <v>0</v>
      </c>
      <c r="BL155" s="17" t="s">
        <v>144</v>
      </c>
      <c r="BM155" s="231" t="s">
        <v>431</v>
      </c>
    </row>
    <row r="156" spans="1:65" s="2" customFormat="1" ht="16.5" customHeight="1">
      <c r="A156" s="38"/>
      <c r="B156" s="39"/>
      <c r="C156" s="219" t="s">
        <v>297</v>
      </c>
      <c r="D156" s="219" t="s">
        <v>140</v>
      </c>
      <c r="E156" s="220" t="s">
        <v>824</v>
      </c>
      <c r="F156" s="221" t="s">
        <v>825</v>
      </c>
      <c r="G156" s="222" t="s">
        <v>826</v>
      </c>
      <c r="H156" s="223">
        <v>24</v>
      </c>
      <c r="I156" s="224"/>
      <c r="J156" s="225">
        <f>ROUND(I156*H156,2)</f>
        <v>0</v>
      </c>
      <c r="K156" s="226"/>
      <c r="L156" s="44"/>
      <c r="M156" s="227" t="s">
        <v>1</v>
      </c>
      <c r="N156" s="228" t="s">
        <v>40</v>
      </c>
      <c r="O156" s="91"/>
      <c r="P156" s="229">
        <f>O156*H156</f>
        <v>0</v>
      </c>
      <c r="Q156" s="229">
        <v>0</v>
      </c>
      <c r="R156" s="229">
        <f>Q156*H156</f>
        <v>0</v>
      </c>
      <c r="S156" s="229">
        <v>0</v>
      </c>
      <c r="T156" s="23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1" t="s">
        <v>144</v>
      </c>
      <c r="AT156" s="231" t="s">
        <v>140</v>
      </c>
      <c r="AU156" s="231" t="s">
        <v>83</v>
      </c>
      <c r="AY156" s="17" t="s">
        <v>137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7" t="s">
        <v>83</v>
      </c>
      <c r="BK156" s="232">
        <f>ROUND(I156*H156,2)</f>
        <v>0</v>
      </c>
      <c r="BL156" s="17" t="s">
        <v>144</v>
      </c>
      <c r="BM156" s="231" t="s">
        <v>439</v>
      </c>
    </row>
    <row r="157" spans="1:65" s="2" customFormat="1" ht="16.5" customHeight="1">
      <c r="A157" s="38"/>
      <c r="B157" s="39"/>
      <c r="C157" s="219" t="s">
        <v>302</v>
      </c>
      <c r="D157" s="219" t="s">
        <v>140</v>
      </c>
      <c r="E157" s="220" t="s">
        <v>827</v>
      </c>
      <c r="F157" s="221" t="s">
        <v>828</v>
      </c>
      <c r="G157" s="222" t="s">
        <v>829</v>
      </c>
      <c r="H157" s="223">
        <v>8</v>
      </c>
      <c r="I157" s="224"/>
      <c r="J157" s="225">
        <f>ROUND(I157*H157,2)</f>
        <v>0</v>
      </c>
      <c r="K157" s="226"/>
      <c r="L157" s="44"/>
      <c r="M157" s="227" t="s">
        <v>1</v>
      </c>
      <c r="N157" s="228" t="s">
        <v>40</v>
      </c>
      <c r="O157" s="91"/>
      <c r="P157" s="229">
        <f>O157*H157</f>
        <v>0</v>
      </c>
      <c r="Q157" s="229">
        <v>0</v>
      </c>
      <c r="R157" s="229">
        <f>Q157*H157</f>
        <v>0</v>
      </c>
      <c r="S157" s="229">
        <v>0</v>
      </c>
      <c r="T157" s="230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1" t="s">
        <v>144</v>
      </c>
      <c r="AT157" s="231" t="s">
        <v>140</v>
      </c>
      <c r="AU157" s="231" t="s">
        <v>83</v>
      </c>
      <c r="AY157" s="17" t="s">
        <v>137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7" t="s">
        <v>83</v>
      </c>
      <c r="BK157" s="232">
        <f>ROUND(I157*H157,2)</f>
        <v>0</v>
      </c>
      <c r="BL157" s="17" t="s">
        <v>144</v>
      </c>
      <c r="BM157" s="231" t="s">
        <v>450</v>
      </c>
    </row>
    <row r="158" spans="1:65" s="2" customFormat="1" ht="16.5" customHeight="1">
      <c r="A158" s="38"/>
      <c r="B158" s="39"/>
      <c r="C158" s="219" t="s">
        <v>308</v>
      </c>
      <c r="D158" s="219" t="s">
        <v>140</v>
      </c>
      <c r="E158" s="220" t="s">
        <v>830</v>
      </c>
      <c r="F158" s="221" t="s">
        <v>831</v>
      </c>
      <c r="G158" s="222" t="s">
        <v>829</v>
      </c>
      <c r="H158" s="223">
        <v>8</v>
      </c>
      <c r="I158" s="224"/>
      <c r="J158" s="225">
        <f>ROUND(I158*H158,2)</f>
        <v>0</v>
      </c>
      <c r="K158" s="226"/>
      <c r="L158" s="44"/>
      <c r="M158" s="227" t="s">
        <v>1</v>
      </c>
      <c r="N158" s="228" t="s">
        <v>40</v>
      </c>
      <c r="O158" s="91"/>
      <c r="P158" s="229">
        <f>O158*H158</f>
        <v>0</v>
      </c>
      <c r="Q158" s="229">
        <v>0</v>
      </c>
      <c r="R158" s="229">
        <f>Q158*H158</f>
        <v>0</v>
      </c>
      <c r="S158" s="229">
        <v>0</v>
      </c>
      <c r="T158" s="23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1" t="s">
        <v>144</v>
      </c>
      <c r="AT158" s="231" t="s">
        <v>140</v>
      </c>
      <c r="AU158" s="231" t="s">
        <v>83</v>
      </c>
      <c r="AY158" s="17" t="s">
        <v>137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7" t="s">
        <v>83</v>
      </c>
      <c r="BK158" s="232">
        <f>ROUND(I158*H158,2)</f>
        <v>0</v>
      </c>
      <c r="BL158" s="17" t="s">
        <v>144</v>
      </c>
      <c r="BM158" s="231" t="s">
        <v>464</v>
      </c>
    </row>
    <row r="159" spans="1:65" s="2" customFormat="1" ht="16.5" customHeight="1">
      <c r="A159" s="38"/>
      <c r="B159" s="39"/>
      <c r="C159" s="219" t="s">
        <v>313</v>
      </c>
      <c r="D159" s="219" t="s">
        <v>140</v>
      </c>
      <c r="E159" s="220" t="s">
        <v>832</v>
      </c>
      <c r="F159" s="221" t="s">
        <v>833</v>
      </c>
      <c r="G159" s="222" t="s">
        <v>829</v>
      </c>
      <c r="H159" s="223">
        <v>2</v>
      </c>
      <c r="I159" s="224"/>
      <c r="J159" s="225">
        <f>ROUND(I159*H159,2)</f>
        <v>0</v>
      </c>
      <c r="K159" s="226"/>
      <c r="L159" s="44"/>
      <c r="M159" s="227" t="s">
        <v>1</v>
      </c>
      <c r="N159" s="228" t="s">
        <v>40</v>
      </c>
      <c r="O159" s="91"/>
      <c r="P159" s="229">
        <f>O159*H159</f>
        <v>0</v>
      </c>
      <c r="Q159" s="229">
        <v>0</v>
      </c>
      <c r="R159" s="229">
        <f>Q159*H159</f>
        <v>0</v>
      </c>
      <c r="S159" s="229">
        <v>0</v>
      </c>
      <c r="T159" s="23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1" t="s">
        <v>144</v>
      </c>
      <c r="AT159" s="231" t="s">
        <v>140</v>
      </c>
      <c r="AU159" s="231" t="s">
        <v>83</v>
      </c>
      <c r="AY159" s="17" t="s">
        <v>137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7" t="s">
        <v>83</v>
      </c>
      <c r="BK159" s="232">
        <f>ROUND(I159*H159,2)</f>
        <v>0</v>
      </c>
      <c r="BL159" s="17" t="s">
        <v>144</v>
      </c>
      <c r="BM159" s="231" t="s">
        <v>467</v>
      </c>
    </row>
    <row r="160" spans="1:65" s="2" customFormat="1" ht="16.5" customHeight="1">
      <c r="A160" s="38"/>
      <c r="B160" s="39"/>
      <c r="C160" s="219" t="s">
        <v>318</v>
      </c>
      <c r="D160" s="219" t="s">
        <v>140</v>
      </c>
      <c r="E160" s="220" t="s">
        <v>834</v>
      </c>
      <c r="F160" s="221" t="s">
        <v>835</v>
      </c>
      <c r="G160" s="222" t="s">
        <v>829</v>
      </c>
      <c r="H160" s="223">
        <v>2</v>
      </c>
      <c r="I160" s="224"/>
      <c r="J160" s="225">
        <f>ROUND(I160*H160,2)</f>
        <v>0</v>
      </c>
      <c r="K160" s="226"/>
      <c r="L160" s="44"/>
      <c r="M160" s="227" t="s">
        <v>1</v>
      </c>
      <c r="N160" s="228" t="s">
        <v>40</v>
      </c>
      <c r="O160" s="91"/>
      <c r="P160" s="229">
        <f>O160*H160</f>
        <v>0</v>
      </c>
      <c r="Q160" s="229">
        <v>0</v>
      </c>
      <c r="R160" s="229">
        <f>Q160*H160</f>
        <v>0</v>
      </c>
      <c r="S160" s="229">
        <v>0</v>
      </c>
      <c r="T160" s="230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1" t="s">
        <v>144</v>
      </c>
      <c r="AT160" s="231" t="s">
        <v>140</v>
      </c>
      <c r="AU160" s="231" t="s">
        <v>83</v>
      </c>
      <c r="AY160" s="17" t="s">
        <v>137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7" t="s">
        <v>83</v>
      </c>
      <c r="BK160" s="232">
        <f>ROUND(I160*H160,2)</f>
        <v>0</v>
      </c>
      <c r="BL160" s="17" t="s">
        <v>144</v>
      </c>
      <c r="BM160" s="231" t="s">
        <v>481</v>
      </c>
    </row>
    <row r="161" spans="1:65" s="2" customFormat="1" ht="16.5" customHeight="1">
      <c r="A161" s="38"/>
      <c r="B161" s="39"/>
      <c r="C161" s="219" t="s">
        <v>322</v>
      </c>
      <c r="D161" s="219" t="s">
        <v>140</v>
      </c>
      <c r="E161" s="220" t="s">
        <v>836</v>
      </c>
      <c r="F161" s="221" t="s">
        <v>837</v>
      </c>
      <c r="G161" s="222" t="s">
        <v>829</v>
      </c>
      <c r="H161" s="223">
        <v>6</v>
      </c>
      <c r="I161" s="224"/>
      <c r="J161" s="225">
        <f>ROUND(I161*H161,2)</f>
        <v>0</v>
      </c>
      <c r="K161" s="226"/>
      <c r="L161" s="44"/>
      <c r="M161" s="227" t="s">
        <v>1</v>
      </c>
      <c r="N161" s="228" t="s">
        <v>40</v>
      </c>
      <c r="O161" s="91"/>
      <c r="P161" s="229">
        <f>O161*H161</f>
        <v>0</v>
      </c>
      <c r="Q161" s="229">
        <v>0</v>
      </c>
      <c r="R161" s="229">
        <f>Q161*H161</f>
        <v>0</v>
      </c>
      <c r="S161" s="229">
        <v>0</v>
      </c>
      <c r="T161" s="230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1" t="s">
        <v>144</v>
      </c>
      <c r="AT161" s="231" t="s">
        <v>140</v>
      </c>
      <c r="AU161" s="231" t="s">
        <v>83</v>
      </c>
      <c r="AY161" s="17" t="s">
        <v>137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7" t="s">
        <v>83</v>
      </c>
      <c r="BK161" s="232">
        <f>ROUND(I161*H161,2)</f>
        <v>0</v>
      </c>
      <c r="BL161" s="17" t="s">
        <v>144</v>
      </c>
      <c r="BM161" s="231" t="s">
        <v>709</v>
      </c>
    </row>
    <row r="162" spans="1:65" s="2" customFormat="1" ht="16.5" customHeight="1">
      <c r="A162" s="38"/>
      <c r="B162" s="39"/>
      <c r="C162" s="219" t="s">
        <v>329</v>
      </c>
      <c r="D162" s="219" t="s">
        <v>140</v>
      </c>
      <c r="E162" s="220" t="s">
        <v>838</v>
      </c>
      <c r="F162" s="221" t="s">
        <v>839</v>
      </c>
      <c r="G162" s="222" t="s">
        <v>829</v>
      </c>
      <c r="H162" s="223">
        <v>2</v>
      </c>
      <c r="I162" s="224"/>
      <c r="J162" s="225">
        <f>ROUND(I162*H162,2)</f>
        <v>0</v>
      </c>
      <c r="K162" s="226"/>
      <c r="L162" s="44"/>
      <c r="M162" s="227" t="s">
        <v>1</v>
      </c>
      <c r="N162" s="228" t="s">
        <v>40</v>
      </c>
      <c r="O162" s="91"/>
      <c r="P162" s="229">
        <f>O162*H162</f>
        <v>0</v>
      </c>
      <c r="Q162" s="229">
        <v>0</v>
      </c>
      <c r="R162" s="229">
        <f>Q162*H162</f>
        <v>0</v>
      </c>
      <c r="S162" s="229">
        <v>0</v>
      </c>
      <c r="T162" s="23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1" t="s">
        <v>144</v>
      </c>
      <c r="AT162" s="231" t="s">
        <v>140</v>
      </c>
      <c r="AU162" s="231" t="s">
        <v>83</v>
      </c>
      <c r="AY162" s="17" t="s">
        <v>137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7" t="s">
        <v>83</v>
      </c>
      <c r="BK162" s="232">
        <f>ROUND(I162*H162,2)</f>
        <v>0</v>
      </c>
      <c r="BL162" s="17" t="s">
        <v>144</v>
      </c>
      <c r="BM162" s="231" t="s">
        <v>717</v>
      </c>
    </row>
    <row r="163" spans="1:65" s="2" customFormat="1" ht="16.5" customHeight="1">
      <c r="A163" s="38"/>
      <c r="B163" s="39"/>
      <c r="C163" s="219" t="s">
        <v>333</v>
      </c>
      <c r="D163" s="219" t="s">
        <v>140</v>
      </c>
      <c r="E163" s="220" t="s">
        <v>840</v>
      </c>
      <c r="F163" s="221" t="s">
        <v>841</v>
      </c>
      <c r="G163" s="222" t="s">
        <v>829</v>
      </c>
      <c r="H163" s="223">
        <v>2</v>
      </c>
      <c r="I163" s="224"/>
      <c r="J163" s="225">
        <f>ROUND(I163*H163,2)</f>
        <v>0</v>
      </c>
      <c r="K163" s="226"/>
      <c r="L163" s="44"/>
      <c r="M163" s="227" t="s">
        <v>1</v>
      </c>
      <c r="N163" s="228" t="s">
        <v>40</v>
      </c>
      <c r="O163" s="91"/>
      <c r="P163" s="229">
        <f>O163*H163</f>
        <v>0</v>
      </c>
      <c r="Q163" s="229">
        <v>0</v>
      </c>
      <c r="R163" s="229">
        <f>Q163*H163</f>
        <v>0</v>
      </c>
      <c r="S163" s="229">
        <v>0</v>
      </c>
      <c r="T163" s="23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1" t="s">
        <v>144</v>
      </c>
      <c r="AT163" s="231" t="s">
        <v>140</v>
      </c>
      <c r="AU163" s="231" t="s">
        <v>83</v>
      </c>
      <c r="AY163" s="17" t="s">
        <v>137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7" t="s">
        <v>83</v>
      </c>
      <c r="BK163" s="232">
        <f>ROUND(I163*H163,2)</f>
        <v>0</v>
      </c>
      <c r="BL163" s="17" t="s">
        <v>144</v>
      </c>
      <c r="BM163" s="231" t="s">
        <v>842</v>
      </c>
    </row>
    <row r="164" spans="1:65" s="2" customFormat="1" ht="16.5" customHeight="1">
      <c r="A164" s="38"/>
      <c r="B164" s="39"/>
      <c r="C164" s="219" t="s">
        <v>338</v>
      </c>
      <c r="D164" s="219" t="s">
        <v>140</v>
      </c>
      <c r="E164" s="220" t="s">
        <v>843</v>
      </c>
      <c r="F164" s="221" t="s">
        <v>844</v>
      </c>
      <c r="G164" s="222" t="s">
        <v>829</v>
      </c>
      <c r="H164" s="223">
        <v>1</v>
      </c>
      <c r="I164" s="224"/>
      <c r="J164" s="225">
        <f>ROUND(I164*H164,2)</f>
        <v>0</v>
      </c>
      <c r="K164" s="226"/>
      <c r="L164" s="44"/>
      <c r="M164" s="227" t="s">
        <v>1</v>
      </c>
      <c r="N164" s="228" t="s">
        <v>40</v>
      </c>
      <c r="O164" s="91"/>
      <c r="P164" s="229">
        <f>O164*H164</f>
        <v>0</v>
      </c>
      <c r="Q164" s="229">
        <v>0</v>
      </c>
      <c r="R164" s="229">
        <f>Q164*H164</f>
        <v>0</v>
      </c>
      <c r="S164" s="229">
        <v>0</v>
      </c>
      <c r="T164" s="23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1" t="s">
        <v>144</v>
      </c>
      <c r="AT164" s="231" t="s">
        <v>140</v>
      </c>
      <c r="AU164" s="231" t="s">
        <v>83</v>
      </c>
      <c r="AY164" s="17" t="s">
        <v>137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7" t="s">
        <v>83</v>
      </c>
      <c r="BK164" s="232">
        <f>ROUND(I164*H164,2)</f>
        <v>0</v>
      </c>
      <c r="BL164" s="17" t="s">
        <v>144</v>
      </c>
      <c r="BM164" s="231" t="s">
        <v>845</v>
      </c>
    </row>
    <row r="165" spans="1:65" s="2" customFormat="1" ht="16.5" customHeight="1">
      <c r="A165" s="38"/>
      <c r="B165" s="39"/>
      <c r="C165" s="219" t="s">
        <v>344</v>
      </c>
      <c r="D165" s="219" t="s">
        <v>140</v>
      </c>
      <c r="E165" s="220" t="s">
        <v>846</v>
      </c>
      <c r="F165" s="221" t="s">
        <v>847</v>
      </c>
      <c r="G165" s="222" t="s">
        <v>829</v>
      </c>
      <c r="H165" s="223">
        <v>1</v>
      </c>
      <c r="I165" s="224"/>
      <c r="J165" s="225">
        <f>ROUND(I165*H165,2)</f>
        <v>0</v>
      </c>
      <c r="K165" s="226"/>
      <c r="L165" s="44"/>
      <c r="M165" s="227" t="s">
        <v>1</v>
      </c>
      <c r="N165" s="228" t="s">
        <v>40</v>
      </c>
      <c r="O165" s="91"/>
      <c r="P165" s="229">
        <f>O165*H165</f>
        <v>0</v>
      </c>
      <c r="Q165" s="229">
        <v>0</v>
      </c>
      <c r="R165" s="229">
        <f>Q165*H165</f>
        <v>0</v>
      </c>
      <c r="S165" s="229">
        <v>0</v>
      </c>
      <c r="T165" s="230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1" t="s">
        <v>144</v>
      </c>
      <c r="AT165" s="231" t="s">
        <v>140</v>
      </c>
      <c r="AU165" s="231" t="s">
        <v>83</v>
      </c>
      <c r="AY165" s="17" t="s">
        <v>137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7" t="s">
        <v>83</v>
      </c>
      <c r="BK165" s="232">
        <f>ROUND(I165*H165,2)</f>
        <v>0</v>
      </c>
      <c r="BL165" s="17" t="s">
        <v>144</v>
      </c>
      <c r="BM165" s="231" t="s">
        <v>848</v>
      </c>
    </row>
    <row r="166" spans="1:65" s="2" customFormat="1" ht="16.5" customHeight="1">
      <c r="A166" s="38"/>
      <c r="B166" s="39"/>
      <c r="C166" s="219" t="s">
        <v>350</v>
      </c>
      <c r="D166" s="219" t="s">
        <v>140</v>
      </c>
      <c r="E166" s="220" t="s">
        <v>849</v>
      </c>
      <c r="F166" s="221" t="s">
        <v>850</v>
      </c>
      <c r="G166" s="222" t="s">
        <v>829</v>
      </c>
      <c r="H166" s="223">
        <v>2</v>
      </c>
      <c r="I166" s="224"/>
      <c r="J166" s="225">
        <f>ROUND(I166*H166,2)</f>
        <v>0</v>
      </c>
      <c r="K166" s="226"/>
      <c r="L166" s="44"/>
      <c r="M166" s="227" t="s">
        <v>1</v>
      </c>
      <c r="N166" s="228" t="s">
        <v>40</v>
      </c>
      <c r="O166" s="91"/>
      <c r="P166" s="229">
        <f>O166*H166</f>
        <v>0</v>
      </c>
      <c r="Q166" s="229">
        <v>0</v>
      </c>
      <c r="R166" s="229">
        <f>Q166*H166</f>
        <v>0</v>
      </c>
      <c r="S166" s="229">
        <v>0</v>
      </c>
      <c r="T166" s="23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1" t="s">
        <v>144</v>
      </c>
      <c r="AT166" s="231" t="s">
        <v>140</v>
      </c>
      <c r="AU166" s="231" t="s">
        <v>83</v>
      </c>
      <c r="AY166" s="17" t="s">
        <v>137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7" t="s">
        <v>83</v>
      </c>
      <c r="BK166" s="232">
        <f>ROUND(I166*H166,2)</f>
        <v>0</v>
      </c>
      <c r="BL166" s="17" t="s">
        <v>144</v>
      </c>
      <c r="BM166" s="231" t="s">
        <v>851</v>
      </c>
    </row>
    <row r="167" spans="1:65" s="2" customFormat="1" ht="16.5" customHeight="1">
      <c r="A167" s="38"/>
      <c r="B167" s="39"/>
      <c r="C167" s="219" t="s">
        <v>356</v>
      </c>
      <c r="D167" s="219" t="s">
        <v>140</v>
      </c>
      <c r="E167" s="220" t="s">
        <v>852</v>
      </c>
      <c r="F167" s="221" t="s">
        <v>853</v>
      </c>
      <c r="G167" s="222" t="s">
        <v>826</v>
      </c>
      <c r="H167" s="223">
        <v>8</v>
      </c>
      <c r="I167" s="224"/>
      <c r="J167" s="225">
        <f>ROUND(I167*H167,2)</f>
        <v>0</v>
      </c>
      <c r="K167" s="226"/>
      <c r="L167" s="44"/>
      <c r="M167" s="227" t="s">
        <v>1</v>
      </c>
      <c r="N167" s="228" t="s">
        <v>40</v>
      </c>
      <c r="O167" s="91"/>
      <c r="P167" s="229">
        <f>O167*H167</f>
        <v>0</v>
      </c>
      <c r="Q167" s="229">
        <v>0</v>
      </c>
      <c r="R167" s="229">
        <f>Q167*H167</f>
        <v>0</v>
      </c>
      <c r="S167" s="229">
        <v>0</v>
      </c>
      <c r="T167" s="23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1" t="s">
        <v>144</v>
      </c>
      <c r="AT167" s="231" t="s">
        <v>140</v>
      </c>
      <c r="AU167" s="231" t="s">
        <v>83</v>
      </c>
      <c r="AY167" s="17" t="s">
        <v>137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7" t="s">
        <v>83</v>
      </c>
      <c r="BK167" s="232">
        <f>ROUND(I167*H167,2)</f>
        <v>0</v>
      </c>
      <c r="BL167" s="17" t="s">
        <v>144</v>
      </c>
      <c r="BM167" s="231" t="s">
        <v>854</v>
      </c>
    </row>
    <row r="168" spans="1:65" s="2" customFormat="1" ht="16.5" customHeight="1">
      <c r="A168" s="38"/>
      <c r="B168" s="39"/>
      <c r="C168" s="219" t="s">
        <v>362</v>
      </c>
      <c r="D168" s="219" t="s">
        <v>140</v>
      </c>
      <c r="E168" s="220" t="s">
        <v>855</v>
      </c>
      <c r="F168" s="221" t="s">
        <v>856</v>
      </c>
      <c r="G168" s="222" t="s">
        <v>826</v>
      </c>
      <c r="H168" s="223">
        <v>8</v>
      </c>
      <c r="I168" s="224"/>
      <c r="J168" s="225">
        <f>ROUND(I168*H168,2)</f>
        <v>0</v>
      </c>
      <c r="K168" s="226"/>
      <c r="L168" s="44"/>
      <c r="M168" s="227" t="s">
        <v>1</v>
      </c>
      <c r="N168" s="228" t="s">
        <v>40</v>
      </c>
      <c r="O168" s="91"/>
      <c r="P168" s="229">
        <f>O168*H168</f>
        <v>0</v>
      </c>
      <c r="Q168" s="229">
        <v>0</v>
      </c>
      <c r="R168" s="229">
        <f>Q168*H168</f>
        <v>0</v>
      </c>
      <c r="S168" s="229">
        <v>0</v>
      </c>
      <c r="T168" s="23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1" t="s">
        <v>144</v>
      </c>
      <c r="AT168" s="231" t="s">
        <v>140</v>
      </c>
      <c r="AU168" s="231" t="s">
        <v>83</v>
      </c>
      <c r="AY168" s="17" t="s">
        <v>137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17" t="s">
        <v>83</v>
      </c>
      <c r="BK168" s="232">
        <f>ROUND(I168*H168,2)</f>
        <v>0</v>
      </c>
      <c r="BL168" s="17" t="s">
        <v>144</v>
      </c>
      <c r="BM168" s="231" t="s">
        <v>857</v>
      </c>
    </row>
    <row r="169" spans="1:65" s="2" customFormat="1" ht="16.5" customHeight="1">
      <c r="A169" s="38"/>
      <c r="B169" s="39"/>
      <c r="C169" s="219" t="s">
        <v>366</v>
      </c>
      <c r="D169" s="219" t="s">
        <v>140</v>
      </c>
      <c r="E169" s="220" t="s">
        <v>858</v>
      </c>
      <c r="F169" s="221" t="s">
        <v>859</v>
      </c>
      <c r="G169" s="222" t="s">
        <v>351</v>
      </c>
      <c r="H169" s="223">
        <v>25</v>
      </c>
      <c r="I169" s="224"/>
      <c r="J169" s="225">
        <f>ROUND(I169*H169,2)</f>
        <v>0</v>
      </c>
      <c r="K169" s="226"/>
      <c r="L169" s="44"/>
      <c r="M169" s="227" t="s">
        <v>1</v>
      </c>
      <c r="N169" s="228" t="s">
        <v>40</v>
      </c>
      <c r="O169" s="91"/>
      <c r="P169" s="229">
        <f>O169*H169</f>
        <v>0</v>
      </c>
      <c r="Q169" s="229">
        <v>0</v>
      </c>
      <c r="R169" s="229">
        <f>Q169*H169</f>
        <v>0</v>
      </c>
      <c r="S169" s="229">
        <v>0</v>
      </c>
      <c r="T169" s="230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1" t="s">
        <v>144</v>
      </c>
      <c r="AT169" s="231" t="s">
        <v>140</v>
      </c>
      <c r="AU169" s="231" t="s">
        <v>83</v>
      </c>
      <c r="AY169" s="17" t="s">
        <v>137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7" t="s">
        <v>83</v>
      </c>
      <c r="BK169" s="232">
        <f>ROUND(I169*H169,2)</f>
        <v>0</v>
      </c>
      <c r="BL169" s="17" t="s">
        <v>144</v>
      </c>
      <c r="BM169" s="231" t="s">
        <v>860</v>
      </c>
    </row>
    <row r="170" spans="1:65" s="2" customFormat="1" ht="16.5" customHeight="1">
      <c r="A170" s="38"/>
      <c r="B170" s="39"/>
      <c r="C170" s="219" t="s">
        <v>370</v>
      </c>
      <c r="D170" s="219" t="s">
        <v>140</v>
      </c>
      <c r="E170" s="220" t="s">
        <v>861</v>
      </c>
      <c r="F170" s="221" t="s">
        <v>862</v>
      </c>
      <c r="G170" s="222" t="s">
        <v>826</v>
      </c>
      <c r="H170" s="223">
        <v>4</v>
      </c>
      <c r="I170" s="224"/>
      <c r="J170" s="225">
        <f>ROUND(I170*H170,2)</f>
        <v>0</v>
      </c>
      <c r="K170" s="226"/>
      <c r="L170" s="44"/>
      <c r="M170" s="227" t="s">
        <v>1</v>
      </c>
      <c r="N170" s="228" t="s">
        <v>40</v>
      </c>
      <c r="O170" s="91"/>
      <c r="P170" s="229">
        <f>O170*H170</f>
        <v>0</v>
      </c>
      <c r="Q170" s="229">
        <v>0</v>
      </c>
      <c r="R170" s="229">
        <f>Q170*H170</f>
        <v>0</v>
      </c>
      <c r="S170" s="229">
        <v>0</v>
      </c>
      <c r="T170" s="230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1" t="s">
        <v>144</v>
      </c>
      <c r="AT170" s="231" t="s">
        <v>140</v>
      </c>
      <c r="AU170" s="231" t="s">
        <v>83</v>
      </c>
      <c r="AY170" s="17" t="s">
        <v>137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7" t="s">
        <v>83</v>
      </c>
      <c r="BK170" s="232">
        <f>ROUND(I170*H170,2)</f>
        <v>0</v>
      </c>
      <c r="BL170" s="17" t="s">
        <v>144</v>
      </c>
      <c r="BM170" s="231" t="s">
        <v>863</v>
      </c>
    </row>
    <row r="171" spans="1:65" s="2" customFormat="1" ht="16.5" customHeight="1">
      <c r="A171" s="38"/>
      <c r="B171" s="39"/>
      <c r="C171" s="219" t="s">
        <v>374</v>
      </c>
      <c r="D171" s="219" t="s">
        <v>140</v>
      </c>
      <c r="E171" s="220" t="s">
        <v>864</v>
      </c>
      <c r="F171" s="221" t="s">
        <v>865</v>
      </c>
      <c r="G171" s="222" t="s">
        <v>826</v>
      </c>
      <c r="H171" s="223">
        <v>4</v>
      </c>
      <c r="I171" s="224"/>
      <c r="J171" s="225">
        <f>ROUND(I171*H171,2)</f>
        <v>0</v>
      </c>
      <c r="K171" s="226"/>
      <c r="L171" s="44"/>
      <c r="M171" s="227" t="s">
        <v>1</v>
      </c>
      <c r="N171" s="228" t="s">
        <v>40</v>
      </c>
      <c r="O171" s="91"/>
      <c r="P171" s="229">
        <f>O171*H171</f>
        <v>0</v>
      </c>
      <c r="Q171" s="229">
        <v>0</v>
      </c>
      <c r="R171" s="229">
        <f>Q171*H171</f>
        <v>0</v>
      </c>
      <c r="S171" s="229">
        <v>0</v>
      </c>
      <c r="T171" s="230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1" t="s">
        <v>144</v>
      </c>
      <c r="AT171" s="231" t="s">
        <v>140</v>
      </c>
      <c r="AU171" s="231" t="s">
        <v>83</v>
      </c>
      <c r="AY171" s="17" t="s">
        <v>137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7" t="s">
        <v>83</v>
      </c>
      <c r="BK171" s="232">
        <f>ROUND(I171*H171,2)</f>
        <v>0</v>
      </c>
      <c r="BL171" s="17" t="s">
        <v>144</v>
      </c>
      <c r="BM171" s="231" t="s">
        <v>866</v>
      </c>
    </row>
    <row r="172" spans="1:65" s="2" customFormat="1" ht="16.5" customHeight="1">
      <c r="A172" s="38"/>
      <c r="B172" s="39"/>
      <c r="C172" s="219" t="s">
        <v>379</v>
      </c>
      <c r="D172" s="219" t="s">
        <v>140</v>
      </c>
      <c r="E172" s="220" t="s">
        <v>867</v>
      </c>
      <c r="F172" s="221" t="s">
        <v>868</v>
      </c>
      <c r="G172" s="222" t="s">
        <v>829</v>
      </c>
      <c r="H172" s="223">
        <v>4</v>
      </c>
      <c r="I172" s="224"/>
      <c r="J172" s="225">
        <f>ROUND(I172*H172,2)</f>
        <v>0</v>
      </c>
      <c r="K172" s="226"/>
      <c r="L172" s="44"/>
      <c r="M172" s="227" t="s">
        <v>1</v>
      </c>
      <c r="N172" s="228" t="s">
        <v>40</v>
      </c>
      <c r="O172" s="91"/>
      <c r="P172" s="229">
        <f>O172*H172</f>
        <v>0</v>
      </c>
      <c r="Q172" s="229">
        <v>0</v>
      </c>
      <c r="R172" s="229">
        <f>Q172*H172</f>
        <v>0</v>
      </c>
      <c r="S172" s="229">
        <v>0</v>
      </c>
      <c r="T172" s="230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1" t="s">
        <v>144</v>
      </c>
      <c r="AT172" s="231" t="s">
        <v>140</v>
      </c>
      <c r="AU172" s="231" t="s">
        <v>83</v>
      </c>
      <c r="AY172" s="17" t="s">
        <v>137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17" t="s">
        <v>83</v>
      </c>
      <c r="BK172" s="232">
        <f>ROUND(I172*H172,2)</f>
        <v>0</v>
      </c>
      <c r="BL172" s="17" t="s">
        <v>144</v>
      </c>
      <c r="BM172" s="231" t="s">
        <v>869</v>
      </c>
    </row>
    <row r="173" spans="1:65" s="2" customFormat="1" ht="21.75" customHeight="1">
      <c r="A173" s="38"/>
      <c r="B173" s="39"/>
      <c r="C173" s="219" t="s">
        <v>385</v>
      </c>
      <c r="D173" s="219" t="s">
        <v>140</v>
      </c>
      <c r="E173" s="220" t="s">
        <v>870</v>
      </c>
      <c r="F173" s="221" t="s">
        <v>871</v>
      </c>
      <c r="G173" s="222" t="s">
        <v>829</v>
      </c>
      <c r="H173" s="223">
        <v>4</v>
      </c>
      <c r="I173" s="224"/>
      <c r="J173" s="225">
        <f>ROUND(I173*H173,2)</f>
        <v>0</v>
      </c>
      <c r="K173" s="226"/>
      <c r="L173" s="44"/>
      <c r="M173" s="227" t="s">
        <v>1</v>
      </c>
      <c r="N173" s="228" t="s">
        <v>40</v>
      </c>
      <c r="O173" s="91"/>
      <c r="P173" s="229">
        <f>O173*H173</f>
        <v>0</v>
      </c>
      <c r="Q173" s="229">
        <v>0</v>
      </c>
      <c r="R173" s="229">
        <f>Q173*H173</f>
        <v>0</v>
      </c>
      <c r="S173" s="229">
        <v>0</v>
      </c>
      <c r="T173" s="23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1" t="s">
        <v>144</v>
      </c>
      <c r="AT173" s="231" t="s">
        <v>140</v>
      </c>
      <c r="AU173" s="231" t="s">
        <v>83</v>
      </c>
      <c r="AY173" s="17" t="s">
        <v>137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7" t="s">
        <v>83</v>
      </c>
      <c r="BK173" s="232">
        <f>ROUND(I173*H173,2)</f>
        <v>0</v>
      </c>
      <c r="BL173" s="17" t="s">
        <v>144</v>
      </c>
      <c r="BM173" s="231" t="s">
        <v>872</v>
      </c>
    </row>
    <row r="174" spans="1:65" s="2" customFormat="1" ht="16.5" customHeight="1">
      <c r="A174" s="38"/>
      <c r="B174" s="39"/>
      <c r="C174" s="219" t="s">
        <v>389</v>
      </c>
      <c r="D174" s="219" t="s">
        <v>140</v>
      </c>
      <c r="E174" s="220" t="s">
        <v>873</v>
      </c>
      <c r="F174" s="221" t="s">
        <v>874</v>
      </c>
      <c r="G174" s="222" t="s">
        <v>829</v>
      </c>
      <c r="H174" s="223">
        <v>2</v>
      </c>
      <c r="I174" s="224"/>
      <c r="J174" s="225">
        <f>ROUND(I174*H174,2)</f>
        <v>0</v>
      </c>
      <c r="K174" s="226"/>
      <c r="L174" s="44"/>
      <c r="M174" s="227" t="s">
        <v>1</v>
      </c>
      <c r="N174" s="228" t="s">
        <v>40</v>
      </c>
      <c r="O174" s="91"/>
      <c r="P174" s="229">
        <f>O174*H174</f>
        <v>0</v>
      </c>
      <c r="Q174" s="229">
        <v>0</v>
      </c>
      <c r="R174" s="229">
        <f>Q174*H174</f>
        <v>0</v>
      </c>
      <c r="S174" s="229">
        <v>0</v>
      </c>
      <c r="T174" s="230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1" t="s">
        <v>144</v>
      </c>
      <c r="AT174" s="231" t="s">
        <v>140</v>
      </c>
      <c r="AU174" s="231" t="s">
        <v>83</v>
      </c>
      <c r="AY174" s="17" t="s">
        <v>137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17" t="s">
        <v>83</v>
      </c>
      <c r="BK174" s="232">
        <f>ROUND(I174*H174,2)</f>
        <v>0</v>
      </c>
      <c r="BL174" s="17" t="s">
        <v>144</v>
      </c>
      <c r="BM174" s="231" t="s">
        <v>875</v>
      </c>
    </row>
    <row r="175" spans="1:63" s="12" customFormat="1" ht="25.9" customHeight="1">
      <c r="A175" s="12"/>
      <c r="B175" s="203"/>
      <c r="C175" s="204"/>
      <c r="D175" s="205" t="s">
        <v>74</v>
      </c>
      <c r="E175" s="206" t="s">
        <v>876</v>
      </c>
      <c r="F175" s="206" t="s">
        <v>877</v>
      </c>
      <c r="G175" s="204"/>
      <c r="H175" s="204"/>
      <c r="I175" s="207"/>
      <c r="J175" s="208">
        <f>BK175</f>
        <v>0</v>
      </c>
      <c r="K175" s="204"/>
      <c r="L175" s="209"/>
      <c r="M175" s="210"/>
      <c r="N175" s="211"/>
      <c r="O175" s="211"/>
      <c r="P175" s="212">
        <f>P176</f>
        <v>0</v>
      </c>
      <c r="Q175" s="211"/>
      <c r="R175" s="212">
        <f>R176</f>
        <v>0</v>
      </c>
      <c r="S175" s="211"/>
      <c r="T175" s="213">
        <f>T176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14" t="s">
        <v>83</v>
      </c>
      <c r="AT175" s="215" t="s">
        <v>74</v>
      </c>
      <c r="AU175" s="215" t="s">
        <v>75</v>
      </c>
      <c r="AY175" s="214" t="s">
        <v>137</v>
      </c>
      <c r="BK175" s="216">
        <f>BK176</f>
        <v>0</v>
      </c>
    </row>
    <row r="176" spans="1:65" s="2" customFormat="1" ht="16.5" customHeight="1">
      <c r="A176" s="38"/>
      <c r="B176" s="39"/>
      <c r="C176" s="219" t="s">
        <v>393</v>
      </c>
      <c r="D176" s="219" t="s">
        <v>140</v>
      </c>
      <c r="E176" s="220" t="s">
        <v>878</v>
      </c>
      <c r="F176" s="221" t="s">
        <v>879</v>
      </c>
      <c r="G176" s="222" t="s">
        <v>829</v>
      </c>
      <c r="H176" s="223">
        <v>2</v>
      </c>
      <c r="I176" s="224"/>
      <c r="J176" s="225">
        <f>ROUND(I176*H176,2)</f>
        <v>0</v>
      </c>
      <c r="K176" s="226"/>
      <c r="L176" s="44"/>
      <c r="M176" s="227" t="s">
        <v>1</v>
      </c>
      <c r="N176" s="228" t="s">
        <v>40</v>
      </c>
      <c r="O176" s="91"/>
      <c r="P176" s="229">
        <f>O176*H176</f>
        <v>0</v>
      </c>
      <c r="Q176" s="229">
        <v>0</v>
      </c>
      <c r="R176" s="229">
        <f>Q176*H176</f>
        <v>0</v>
      </c>
      <c r="S176" s="229">
        <v>0</v>
      </c>
      <c r="T176" s="230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1" t="s">
        <v>144</v>
      </c>
      <c r="AT176" s="231" t="s">
        <v>140</v>
      </c>
      <c r="AU176" s="231" t="s">
        <v>83</v>
      </c>
      <c r="AY176" s="17" t="s">
        <v>137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17" t="s">
        <v>83</v>
      </c>
      <c r="BK176" s="232">
        <f>ROUND(I176*H176,2)</f>
        <v>0</v>
      </c>
      <c r="BL176" s="17" t="s">
        <v>144</v>
      </c>
      <c r="BM176" s="231" t="s">
        <v>880</v>
      </c>
    </row>
    <row r="177" spans="1:63" s="12" customFormat="1" ht="25.9" customHeight="1">
      <c r="A177" s="12"/>
      <c r="B177" s="203"/>
      <c r="C177" s="204"/>
      <c r="D177" s="205" t="s">
        <v>74</v>
      </c>
      <c r="E177" s="206" t="s">
        <v>881</v>
      </c>
      <c r="F177" s="206" t="s">
        <v>882</v>
      </c>
      <c r="G177" s="204"/>
      <c r="H177" s="204"/>
      <c r="I177" s="207"/>
      <c r="J177" s="208">
        <f>BK177</f>
        <v>0</v>
      </c>
      <c r="K177" s="204"/>
      <c r="L177" s="209"/>
      <c r="M177" s="210"/>
      <c r="N177" s="211"/>
      <c r="O177" s="211"/>
      <c r="P177" s="212">
        <f>SUM(P178:P180)</f>
        <v>0</v>
      </c>
      <c r="Q177" s="211"/>
      <c r="R177" s="212">
        <f>SUM(R178:R180)</f>
        <v>0</v>
      </c>
      <c r="S177" s="211"/>
      <c r="T177" s="213">
        <f>SUM(T178:T180)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14" t="s">
        <v>83</v>
      </c>
      <c r="AT177" s="215" t="s">
        <v>74</v>
      </c>
      <c r="AU177" s="215" t="s">
        <v>75</v>
      </c>
      <c r="AY177" s="214" t="s">
        <v>137</v>
      </c>
      <c r="BK177" s="216">
        <f>SUM(BK178:BK180)</f>
        <v>0</v>
      </c>
    </row>
    <row r="178" spans="1:65" s="2" customFormat="1" ht="16.5" customHeight="1">
      <c r="A178" s="38"/>
      <c r="B178" s="39"/>
      <c r="C178" s="219" t="s">
        <v>397</v>
      </c>
      <c r="D178" s="219" t="s">
        <v>140</v>
      </c>
      <c r="E178" s="220" t="s">
        <v>883</v>
      </c>
      <c r="F178" s="221" t="s">
        <v>884</v>
      </c>
      <c r="G178" s="222" t="s">
        <v>885</v>
      </c>
      <c r="H178" s="223">
        <v>24</v>
      </c>
      <c r="I178" s="224"/>
      <c r="J178" s="225">
        <f>ROUND(I178*H178,2)</f>
        <v>0</v>
      </c>
      <c r="K178" s="226"/>
      <c r="L178" s="44"/>
      <c r="M178" s="227" t="s">
        <v>1</v>
      </c>
      <c r="N178" s="228" t="s">
        <v>40</v>
      </c>
      <c r="O178" s="91"/>
      <c r="P178" s="229">
        <f>O178*H178</f>
        <v>0</v>
      </c>
      <c r="Q178" s="229">
        <v>0</v>
      </c>
      <c r="R178" s="229">
        <f>Q178*H178</f>
        <v>0</v>
      </c>
      <c r="S178" s="229">
        <v>0</v>
      </c>
      <c r="T178" s="230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1" t="s">
        <v>144</v>
      </c>
      <c r="AT178" s="231" t="s">
        <v>140</v>
      </c>
      <c r="AU178" s="231" t="s">
        <v>83</v>
      </c>
      <c r="AY178" s="17" t="s">
        <v>137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17" t="s">
        <v>83</v>
      </c>
      <c r="BK178" s="232">
        <f>ROUND(I178*H178,2)</f>
        <v>0</v>
      </c>
      <c r="BL178" s="17" t="s">
        <v>144</v>
      </c>
      <c r="BM178" s="231" t="s">
        <v>886</v>
      </c>
    </row>
    <row r="179" spans="1:65" s="2" customFormat="1" ht="16.5" customHeight="1">
      <c r="A179" s="38"/>
      <c r="B179" s="39"/>
      <c r="C179" s="219" t="s">
        <v>401</v>
      </c>
      <c r="D179" s="219" t="s">
        <v>140</v>
      </c>
      <c r="E179" s="220" t="s">
        <v>887</v>
      </c>
      <c r="F179" s="221" t="s">
        <v>888</v>
      </c>
      <c r="G179" s="222" t="s">
        <v>885</v>
      </c>
      <c r="H179" s="223">
        <v>12</v>
      </c>
      <c r="I179" s="224"/>
      <c r="J179" s="225">
        <f>ROUND(I179*H179,2)</f>
        <v>0</v>
      </c>
      <c r="K179" s="226"/>
      <c r="L179" s="44"/>
      <c r="M179" s="227" t="s">
        <v>1</v>
      </c>
      <c r="N179" s="228" t="s">
        <v>40</v>
      </c>
      <c r="O179" s="91"/>
      <c r="P179" s="229">
        <f>O179*H179</f>
        <v>0</v>
      </c>
      <c r="Q179" s="229">
        <v>0</v>
      </c>
      <c r="R179" s="229">
        <f>Q179*H179</f>
        <v>0</v>
      </c>
      <c r="S179" s="229">
        <v>0</v>
      </c>
      <c r="T179" s="230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1" t="s">
        <v>144</v>
      </c>
      <c r="AT179" s="231" t="s">
        <v>140</v>
      </c>
      <c r="AU179" s="231" t="s">
        <v>83</v>
      </c>
      <c r="AY179" s="17" t="s">
        <v>137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17" t="s">
        <v>83</v>
      </c>
      <c r="BK179" s="232">
        <f>ROUND(I179*H179,2)</f>
        <v>0</v>
      </c>
      <c r="BL179" s="17" t="s">
        <v>144</v>
      </c>
      <c r="BM179" s="231" t="s">
        <v>889</v>
      </c>
    </row>
    <row r="180" spans="1:65" s="2" customFormat="1" ht="16.5" customHeight="1">
      <c r="A180" s="38"/>
      <c r="B180" s="39"/>
      <c r="C180" s="219" t="s">
        <v>406</v>
      </c>
      <c r="D180" s="219" t="s">
        <v>140</v>
      </c>
      <c r="E180" s="220" t="s">
        <v>890</v>
      </c>
      <c r="F180" s="221" t="s">
        <v>891</v>
      </c>
      <c r="G180" s="222" t="s">
        <v>885</v>
      </c>
      <c r="H180" s="223">
        <v>16</v>
      </c>
      <c r="I180" s="224"/>
      <c r="J180" s="225">
        <f>ROUND(I180*H180,2)</f>
        <v>0</v>
      </c>
      <c r="K180" s="226"/>
      <c r="L180" s="44"/>
      <c r="M180" s="227" t="s">
        <v>1</v>
      </c>
      <c r="N180" s="228" t="s">
        <v>40</v>
      </c>
      <c r="O180" s="91"/>
      <c r="P180" s="229">
        <f>O180*H180</f>
        <v>0</v>
      </c>
      <c r="Q180" s="229">
        <v>0</v>
      </c>
      <c r="R180" s="229">
        <f>Q180*H180</f>
        <v>0</v>
      </c>
      <c r="S180" s="229">
        <v>0</v>
      </c>
      <c r="T180" s="230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1" t="s">
        <v>144</v>
      </c>
      <c r="AT180" s="231" t="s">
        <v>140</v>
      </c>
      <c r="AU180" s="231" t="s">
        <v>83</v>
      </c>
      <c r="AY180" s="17" t="s">
        <v>137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17" t="s">
        <v>83</v>
      </c>
      <c r="BK180" s="232">
        <f>ROUND(I180*H180,2)</f>
        <v>0</v>
      </c>
      <c r="BL180" s="17" t="s">
        <v>144</v>
      </c>
      <c r="BM180" s="231" t="s">
        <v>892</v>
      </c>
    </row>
    <row r="181" spans="1:63" s="12" customFormat="1" ht="25.9" customHeight="1">
      <c r="A181" s="12"/>
      <c r="B181" s="203"/>
      <c r="C181" s="204"/>
      <c r="D181" s="205" t="s">
        <v>74</v>
      </c>
      <c r="E181" s="206" t="s">
        <v>893</v>
      </c>
      <c r="F181" s="206" t="s">
        <v>815</v>
      </c>
      <c r="G181" s="204"/>
      <c r="H181" s="204"/>
      <c r="I181" s="207"/>
      <c r="J181" s="208">
        <f>BK181</f>
        <v>0</v>
      </c>
      <c r="K181" s="204"/>
      <c r="L181" s="209"/>
      <c r="M181" s="210"/>
      <c r="N181" s="211"/>
      <c r="O181" s="211"/>
      <c r="P181" s="212">
        <f>SUM(P182:P186)</f>
        <v>0</v>
      </c>
      <c r="Q181" s="211"/>
      <c r="R181" s="212">
        <f>SUM(R182:R186)</f>
        <v>0</v>
      </c>
      <c r="S181" s="211"/>
      <c r="T181" s="213">
        <f>SUM(T182:T186)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14" t="s">
        <v>83</v>
      </c>
      <c r="AT181" s="215" t="s">
        <v>74</v>
      </c>
      <c r="AU181" s="215" t="s">
        <v>75</v>
      </c>
      <c r="AY181" s="214" t="s">
        <v>137</v>
      </c>
      <c r="BK181" s="216">
        <f>SUM(BK182:BK186)</f>
        <v>0</v>
      </c>
    </row>
    <row r="182" spans="1:65" s="2" customFormat="1" ht="16.5" customHeight="1">
      <c r="A182" s="38"/>
      <c r="B182" s="39"/>
      <c r="C182" s="219" t="s">
        <v>411</v>
      </c>
      <c r="D182" s="219" t="s">
        <v>140</v>
      </c>
      <c r="E182" s="220" t="s">
        <v>894</v>
      </c>
      <c r="F182" s="221" t="s">
        <v>895</v>
      </c>
      <c r="G182" s="222" t="s">
        <v>300</v>
      </c>
      <c r="H182" s="223">
        <v>1</v>
      </c>
      <c r="I182" s="224"/>
      <c r="J182" s="225">
        <f>ROUND(I182*H182,2)</f>
        <v>0</v>
      </c>
      <c r="K182" s="226"/>
      <c r="L182" s="44"/>
      <c r="M182" s="227" t="s">
        <v>1</v>
      </c>
      <c r="N182" s="228" t="s">
        <v>40</v>
      </c>
      <c r="O182" s="91"/>
      <c r="P182" s="229">
        <f>O182*H182</f>
        <v>0</v>
      </c>
      <c r="Q182" s="229">
        <v>0</v>
      </c>
      <c r="R182" s="229">
        <f>Q182*H182</f>
        <v>0</v>
      </c>
      <c r="S182" s="229">
        <v>0</v>
      </c>
      <c r="T182" s="230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1" t="s">
        <v>144</v>
      </c>
      <c r="AT182" s="231" t="s">
        <v>140</v>
      </c>
      <c r="AU182" s="231" t="s">
        <v>83</v>
      </c>
      <c r="AY182" s="17" t="s">
        <v>137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17" t="s">
        <v>83</v>
      </c>
      <c r="BK182" s="232">
        <f>ROUND(I182*H182,2)</f>
        <v>0</v>
      </c>
      <c r="BL182" s="17" t="s">
        <v>144</v>
      </c>
      <c r="BM182" s="231" t="s">
        <v>896</v>
      </c>
    </row>
    <row r="183" spans="1:65" s="2" customFormat="1" ht="21.75" customHeight="1">
      <c r="A183" s="38"/>
      <c r="B183" s="39"/>
      <c r="C183" s="219" t="s">
        <v>202</v>
      </c>
      <c r="D183" s="219" t="s">
        <v>140</v>
      </c>
      <c r="E183" s="220" t="s">
        <v>897</v>
      </c>
      <c r="F183" s="221" t="s">
        <v>898</v>
      </c>
      <c r="G183" s="222" t="s">
        <v>300</v>
      </c>
      <c r="H183" s="223">
        <v>1</v>
      </c>
      <c r="I183" s="224"/>
      <c r="J183" s="225">
        <f>ROUND(I183*H183,2)</f>
        <v>0</v>
      </c>
      <c r="K183" s="226"/>
      <c r="L183" s="44"/>
      <c r="M183" s="227" t="s">
        <v>1</v>
      </c>
      <c r="N183" s="228" t="s">
        <v>40</v>
      </c>
      <c r="O183" s="91"/>
      <c r="P183" s="229">
        <f>O183*H183</f>
        <v>0</v>
      </c>
      <c r="Q183" s="229">
        <v>0</v>
      </c>
      <c r="R183" s="229">
        <f>Q183*H183</f>
        <v>0</v>
      </c>
      <c r="S183" s="229">
        <v>0</v>
      </c>
      <c r="T183" s="230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1" t="s">
        <v>144</v>
      </c>
      <c r="AT183" s="231" t="s">
        <v>140</v>
      </c>
      <c r="AU183" s="231" t="s">
        <v>83</v>
      </c>
      <c r="AY183" s="17" t="s">
        <v>137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17" t="s">
        <v>83</v>
      </c>
      <c r="BK183" s="232">
        <f>ROUND(I183*H183,2)</f>
        <v>0</v>
      </c>
      <c r="BL183" s="17" t="s">
        <v>144</v>
      </c>
      <c r="BM183" s="231" t="s">
        <v>899</v>
      </c>
    </row>
    <row r="184" spans="1:65" s="2" customFormat="1" ht="16.5" customHeight="1">
      <c r="A184" s="38"/>
      <c r="B184" s="39"/>
      <c r="C184" s="219" t="s">
        <v>418</v>
      </c>
      <c r="D184" s="219" t="s">
        <v>140</v>
      </c>
      <c r="E184" s="220" t="s">
        <v>900</v>
      </c>
      <c r="F184" s="221" t="s">
        <v>901</v>
      </c>
      <c r="G184" s="222" t="s">
        <v>300</v>
      </c>
      <c r="H184" s="223">
        <v>1</v>
      </c>
      <c r="I184" s="224"/>
      <c r="J184" s="225">
        <f>ROUND(I184*H184,2)</f>
        <v>0</v>
      </c>
      <c r="K184" s="226"/>
      <c r="L184" s="44"/>
      <c r="M184" s="227" t="s">
        <v>1</v>
      </c>
      <c r="N184" s="228" t="s">
        <v>40</v>
      </c>
      <c r="O184" s="91"/>
      <c r="P184" s="229">
        <f>O184*H184</f>
        <v>0</v>
      </c>
      <c r="Q184" s="229">
        <v>0</v>
      </c>
      <c r="R184" s="229">
        <f>Q184*H184</f>
        <v>0</v>
      </c>
      <c r="S184" s="229">
        <v>0</v>
      </c>
      <c r="T184" s="230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1" t="s">
        <v>144</v>
      </c>
      <c r="AT184" s="231" t="s">
        <v>140</v>
      </c>
      <c r="AU184" s="231" t="s">
        <v>83</v>
      </c>
      <c r="AY184" s="17" t="s">
        <v>137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17" t="s">
        <v>83</v>
      </c>
      <c r="BK184" s="232">
        <f>ROUND(I184*H184,2)</f>
        <v>0</v>
      </c>
      <c r="BL184" s="17" t="s">
        <v>144</v>
      </c>
      <c r="BM184" s="231" t="s">
        <v>902</v>
      </c>
    </row>
    <row r="185" spans="1:65" s="2" customFormat="1" ht="16.5" customHeight="1">
      <c r="A185" s="38"/>
      <c r="B185" s="39"/>
      <c r="C185" s="219" t="s">
        <v>426</v>
      </c>
      <c r="D185" s="219" t="s">
        <v>140</v>
      </c>
      <c r="E185" s="220" t="s">
        <v>903</v>
      </c>
      <c r="F185" s="221" t="s">
        <v>904</v>
      </c>
      <c r="G185" s="222" t="s">
        <v>300</v>
      </c>
      <c r="H185" s="223">
        <v>1</v>
      </c>
      <c r="I185" s="224"/>
      <c r="J185" s="225">
        <f>ROUND(I185*H185,2)</f>
        <v>0</v>
      </c>
      <c r="K185" s="226"/>
      <c r="L185" s="44"/>
      <c r="M185" s="227" t="s">
        <v>1</v>
      </c>
      <c r="N185" s="228" t="s">
        <v>40</v>
      </c>
      <c r="O185" s="91"/>
      <c r="P185" s="229">
        <f>O185*H185</f>
        <v>0</v>
      </c>
      <c r="Q185" s="229">
        <v>0</v>
      </c>
      <c r="R185" s="229">
        <f>Q185*H185</f>
        <v>0</v>
      </c>
      <c r="S185" s="229">
        <v>0</v>
      </c>
      <c r="T185" s="230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1" t="s">
        <v>144</v>
      </c>
      <c r="AT185" s="231" t="s">
        <v>140</v>
      </c>
      <c r="AU185" s="231" t="s">
        <v>83</v>
      </c>
      <c r="AY185" s="17" t="s">
        <v>137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17" t="s">
        <v>83</v>
      </c>
      <c r="BK185" s="232">
        <f>ROUND(I185*H185,2)</f>
        <v>0</v>
      </c>
      <c r="BL185" s="17" t="s">
        <v>144</v>
      </c>
      <c r="BM185" s="231" t="s">
        <v>905</v>
      </c>
    </row>
    <row r="186" spans="1:65" s="2" customFormat="1" ht="16.5" customHeight="1">
      <c r="A186" s="38"/>
      <c r="B186" s="39"/>
      <c r="C186" s="219" t="s">
        <v>431</v>
      </c>
      <c r="D186" s="219" t="s">
        <v>140</v>
      </c>
      <c r="E186" s="220" t="s">
        <v>906</v>
      </c>
      <c r="F186" s="221" t="s">
        <v>907</v>
      </c>
      <c r="G186" s="222" t="s">
        <v>300</v>
      </c>
      <c r="H186" s="223">
        <v>1</v>
      </c>
      <c r="I186" s="224"/>
      <c r="J186" s="225">
        <f>ROUND(I186*H186,2)</f>
        <v>0</v>
      </c>
      <c r="K186" s="226"/>
      <c r="L186" s="44"/>
      <c r="M186" s="282" t="s">
        <v>1</v>
      </c>
      <c r="N186" s="283" t="s">
        <v>40</v>
      </c>
      <c r="O186" s="284"/>
      <c r="P186" s="285">
        <f>O186*H186</f>
        <v>0</v>
      </c>
      <c r="Q186" s="285">
        <v>0</v>
      </c>
      <c r="R186" s="285">
        <f>Q186*H186</f>
        <v>0</v>
      </c>
      <c r="S186" s="285">
        <v>0</v>
      </c>
      <c r="T186" s="286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1" t="s">
        <v>144</v>
      </c>
      <c r="AT186" s="231" t="s">
        <v>140</v>
      </c>
      <c r="AU186" s="231" t="s">
        <v>83</v>
      </c>
      <c r="AY186" s="17" t="s">
        <v>137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17" t="s">
        <v>83</v>
      </c>
      <c r="BK186" s="232">
        <f>ROUND(I186*H186,2)</f>
        <v>0</v>
      </c>
      <c r="BL186" s="17" t="s">
        <v>144</v>
      </c>
      <c r="BM186" s="231" t="s">
        <v>908</v>
      </c>
    </row>
    <row r="187" spans="1:31" s="2" customFormat="1" ht="6.95" customHeight="1">
      <c r="A187" s="38"/>
      <c r="B187" s="66"/>
      <c r="C187" s="67"/>
      <c r="D187" s="67"/>
      <c r="E187" s="67"/>
      <c r="F187" s="67"/>
      <c r="G187" s="67"/>
      <c r="H187" s="67"/>
      <c r="I187" s="67"/>
      <c r="J187" s="67"/>
      <c r="K187" s="67"/>
      <c r="L187" s="44"/>
      <c r="M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</row>
  </sheetData>
  <sheetProtection password="CC35" sheet="1" objects="1" scenarios="1" formatColumns="0" formatRows="0" autoFilter="0"/>
  <autoFilter ref="C122:K186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BARBORAKYSK08D7\barborakyskova</dc:creator>
  <cp:keywords/>
  <dc:description/>
  <cp:lastModifiedBy>BARBORAKYSK08D7\barborakyskova</cp:lastModifiedBy>
  <dcterms:created xsi:type="dcterms:W3CDTF">2021-01-27T16:34:47Z</dcterms:created>
  <dcterms:modified xsi:type="dcterms:W3CDTF">2021-01-27T16:34:53Z</dcterms:modified>
  <cp:category/>
  <cp:version/>
  <cp:contentType/>
  <cp:contentStatus/>
</cp:coreProperties>
</file>