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25" windowHeight="9645" activeTab="0"/>
  </bookViews>
  <sheets>
    <sheet name="KrycíList" sheetId="1" r:id="rId1"/>
    <sheet name="Rozpočet" sheetId="2" r:id="rId2"/>
  </sheets>
  <definedNames>
    <definedName name="__MAIN__">'Rozpočet'!$A$2:$AB$81</definedName>
    <definedName name="__MAIN1__">'KrycíList'!$A$1:$O$50</definedName>
    <definedName name="__MvymF__">'Rozpočet'!#REF!</definedName>
    <definedName name="__OobjF__">'Rozpočet'!$A$8:$AB$81</definedName>
    <definedName name="__OoddF__">'Rozpočet'!$A$10:$AB$17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<sst xmlns="http://schemas.openxmlformats.org/spreadsheetml/2006/main" count="329" uniqueCount="207">
  <si>
    <t>.</t>
  </si>
  <si>
    <t>B</t>
  </si>
  <si>
    <t>O</t>
  </si>
  <si>
    <t>P</t>
  </si>
  <si>
    <t>S</t>
  </si>
  <si>
    <t>U</t>
  </si>
  <si>
    <t>t</t>
  </si>
  <si>
    <t>Ř</t>
  </si>
  <si>
    <t>Mj</t>
  </si>
  <si>
    <t>m2</t>
  </si>
  <si>
    <t>m3</t>
  </si>
  <si>
    <t>001</t>
  </si>
  <si>
    <t>004</t>
  </si>
  <si>
    <t>061</t>
  </si>
  <si>
    <t>063</t>
  </si>
  <si>
    <t>090</t>
  </si>
  <si>
    <t>096</t>
  </si>
  <si>
    <t>741</t>
  </si>
  <si>
    <t>767</t>
  </si>
  <si>
    <t>783</t>
  </si>
  <si>
    <t>784</t>
  </si>
  <si>
    <t>999</t>
  </si>
  <si>
    <t>Dph</t>
  </si>
  <si>
    <t>HSV</t>
  </si>
  <si>
    <t>HZS</t>
  </si>
  <si>
    <t>MON</t>
  </si>
  <si>
    <t>OST</t>
  </si>
  <si>
    <t>PSV</t>
  </si>
  <si>
    <t>VRN</t>
  </si>
  <si>
    <t>kus</t>
  </si>
  <si>
    <t>.Hdr</t>
  </si>
  <si>
    <t>Dne:</t>
  </si>
  <si>
    <t>Druh</t>
  </si>
  <si>
    <t>% Dph</t>
  </si>
  <si>
    <t>Název</t>
  </si>
  <si>
    <t>Oddíl</t>
  </si>
  <si>
    <t>Sazba</t>
  </si>
  <si>
    <t>malby</t>
  </si>
  <si>
    <t>Daň</t>
  </si>
  <si>
    <t>Celkem</t>
  </si>
  <si>
    <t>Objekt</t>
  </si>
  <si>
    <t>Základ</t>
  </si>
  <si>
    <t>soubor</t>
  </si>
  <si>
    <t>výtahy</t>
  </si>
  <si>
    <t>Bohumín</t>
  </si>
  <si>
    <t>Datum :</t>
  </si>
  <si>
    <t>Dodávka</t>
  </si>
  <si>
    <t>Nhod/Mj</t>
  </si>
  <si>
    <t>13480910</t>
  </si>
  <si>
    <t>13483420</t>
  </si>
  <si>
    <t>Název MJ</t>
  </si>
  <si>
    <t>Razítko:</t>
  </si>
  <si>
    <t>Sazba[%]</t>
  </si>
  <si>
    <t>Soubor :</t>
  </si>
  <si>
    <t>Základna</t>
  </si>
  <si>
    <t>411386611</t>
  </si>
  <si>
    <t>413941123</t>
  </si>
  <si>
    <t>611421431</t>
  </si>
  <si>
    <t>612421431</t>
  </si>
  <si>
    <t>631315711</t>
  </si>
  <si>
    <t>631362021</t>
  </si>
  <si>
    <t>741000001</t>
  </si>
  <si>
    <t>741000002</t>
  </si>
  <si>
    <t>741000003</t>
  </si>
  <si>
    <t>741000004</t>
  </si>
  <si>
    <t>741000005</t>
  </si>
  <si>
    <t>762521811</t>
  </si>
  <si>
    <t>767861000</t>
  </si>
  <si>
    <t>767995113</t>
  </si>
  <si>
    <t>783937153</t>
  </si>
  <si>
    <t>784181101</t>
  </si>
  <si>
    <t>784211001</t>
  </si>
  <si>
    <t>900000100</t>
  </si>
  <si>
    <t>900000101</t>
  </si>
  <si>
    <t>900000102</t>
  </si>
  <si>
    <t>900000103</t>
  </si>
  <si>
    <t>900000104</t>
  </si>
  <si>
    <t>900000105</t>
  </si>
  <si>
    <t>900000106</t>
  </si>
  <si>
    <t>900000107</t>
  </si>
  <si>
    <t>900000108</t>
  </si>
  <si>
    <t>900000109</t>
  </si>
  <si>
    <t>900000110</t>
  </si>
  <si>
    <t>900000111</t>
  </si>
  <si>
    <t>900000999</t>
  </si>
  <si>
    <t>950000010</t>
  </si>
  <si>
    <t>950000011</t>
  </si>
  <si>
    <t>950000012</t>
  </si>
  <si>
    <t>950000013</t>
  </si>
  <si>
    <t>950000014</t>
  </si>
  <si>
    <t>972054241</t>
  </si>
  <si>
    <t>979081111</t>
  </si>
  <si>
    <t>979081121</t>
  </si>
  <si>
    <t>979082111</t>
  </si>
  <si>
    <t>979098191</t>
  </si>
  <si>
    <t>Faktura :</t>
  </si>
  <si>
    <t>Hm1[t]/Mj</t>
  </si>
  <si>
    <t>Hm2[t]/Mj</t>
  </si>
  <si>
    <t>Sazba DPH</t>
  </si>
  <si>
    <t>Zakázka :</t>
  </si>
  <si>
    <t>Řádek</t>
  </si>
  <si>
    <t>13,937*0,2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</si>
  <si>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</si>
  <si>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</si>
  <si>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</si>
  <si>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</si>
  <si>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</si>
  <si>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</si>
  <si>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</si>
  <si>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</si>
  <si>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</si>
  <si>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</si>
  <si>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</si>
  <si>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</si>
  <si>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nátěry</t>
  </si>
  <si>
    <t>22*1*2*0,001</t>
  </si>
  <si>
    <t>Odsouhlasil:</t>
  </si>
  <si>
    <t>Projektant :</t>
  </si>
  <si>
    <t>Název nákladu</t>
  </si>
  <si>
    <t>Vlastní práce</t>
  </si>
  <si>
    <t>(2+2,5)*2*1,53</t>
  </si>
  <si>
    <t>31,1*2*2*0,001</t>
  </si>
  <si>
    <t>Hmoty1[t] za Mj</t>
  </si>
  <si>
    <t>Hmoty2[t] za Mj</t>
  </si>
  <si>
    <t>Ostatní náklady</t>
  </si>
  <si>
    <t>Přirážky</t>
  </si>
  <si>
    <t>Počet MJ</t>
  </si>
  <si>
    <t>přirážky</t>
  </si>
  <si>
    <t>(4,475+3,385)*2*2</t>
  </si>
  <si>
    <t>(4,475+3,385)*2*3</t>
  </si>
  <si>
    <t>Krycí list zadání</t>
  </si>
  <si>
    <t>konstrukce stropu</t>
  </si>
  <si>
    <t>Dílčí DPH</t>
  </si>
  <si>
    <t>Číslo(SKP)</t>
  </si>
  <si>
    <t>Sazba [Kč]</t>
  </si>
  <si>
    <t>Umístění :</t>
  </si>
  <si>
    <t>3,57*3,385+1,95*0,95</t>
  </si>
  <si>
    <t>3,57*3,385+0,905*1,95</t>
  </si>
  <si>
    <t>Množství Mj</t>
  </si>
  <si>
    <t>Popis řádku</t>
  </si>
  <si>
    <t>13,937*2*7,9*1,3*0,001</t>
  </si>
  <si>
    <t>Celkové ostatní náklady</t>
  </si>
  <si>
    <t>Cena vč. DPH</t>
  </si>
  <si>
    <t>Množství [Mj]</t>
  </si>
  <si>
    <t>kovové stavební konstrukce</t>
  </si>
  <si>
    <t>montáže elekro</t>
  </si>
  <si>
    <t>Nárazníky kabiny a protiváhy</t>
  </si>
  <si>
    <t>podlahy a podlah. konstrukce</t>
  </si>
  <si>
    <t>bourání a demolice konstrukcí</t>
  </si>
  <si>
    <t>Dodatek číslo :</t>
  </si>
  <si>
    <t>Zakázka číslo :</t>
  </si>
  <si>
    <t>TYC OCEL I S 235 JR OZNAC 180 A</t>
  </si>
  <si>
    <t>TYC OCEL U S 235 JR OZNAC 220 A</t>
  </si>
  <si>
    <t>Archivní číslo :</t>
  </si>
  <si>
    <t>Rozpočet číslo :</t>
  </si>
  <si>
    <t>Položkový rozpočet</t>
  </si>
  <si>
    <t>Malby ze směsí bílé</t>
  </si>
  <si>
    <t>úpravy povrchu vnitřní</t>
  </si>
  <si>
    <t>Rozpočtové náklady [Kč]</t>
  </si>
  <si>
    <t>Stavební objekt číslo :</t>
  </si>
  <si>
    <t>Odvoz suti a vybouraných hmot na skládku do 1 km</t>
  </si>
  <si>
    <t>Seznam položek pro oddíl :</t>
  </si>
  <si>
    <t>Základní rozpočtové náklady</t>
  </si>
  <si>
    <t>Šachetní dveře včetně konzol</t>
  </si>
  <si>
    <t>Projektová dokumentace - výrobní,stavební,elektro,statika</t>
  </si>
  <si>
    <t>Doprava na místo montáže,mýtné</t>
  </si>
  <si>
    <t>Poplatek za skládku - netříděné</t>
  </si>
  <si>
    <t>Účelové měrné jednotky (bez DPH)</t>
  </si>
  <si>
    <t>Celkové rozpočtové náklady (bezDPH)</t>
  </si>
  <si>
    <t>Výztuž mazanin svařovanými sítěmi Kari</t>
  </si>
  <si>
    <t>Daň z přidané hodnoty (Rozpočet+Ostatní)</t>
  </si>
  <si>
    <t>Nosná lana včetně úvazků a lanových svorek</t>
  </si>
  <si>
    <t>Celkové náklady (Rozpočet +Ostatní) vč. DPH</t>
  </si>
  <si>
    <t>Demontáž stávajícího a montáž nového výtahu</t>
  </si>
  <si>
    <t>Mazanina tl do 240 mm z betonu prostého tř. C 25/30</t>
  </si>
  <si>
    <t>Demontáž podlah bez polštářů z prken tloušťky do 32 mm</t>
  </si>
  <si>
    <t>Provedení přístupu do strojovny výtahu dle ČSN - EN 81</t>
  </si>
  <si>
    <t>Odvoz suti a vybouraných hmot na skládku ZKD 1 km přes 1 km</t>
  </si>
  <si>
    <t>Oprava vnitřních omítek štukových stěn MV v rozsahu do 50 %</t>
  </si>
  <si>
    <t>Omezovač rychlosti včetně krytů rotijící části,lana a závaží</t>
  </si>
  <si>
    <t>Rám výtahu včetně zýávěsu,vod.čelistí,zachycovačů a samomazů</t>
  </si>
  <si>
    <t>Výtahový stroj s kryt.odpruženým roštem převaděcími kladkami</t>
  </si>
  <si>
    <t>Výtahový mikroproceserový rozváděč včetně frekvenčního měniče</t>
  </si>
  <si>
    <t>Krycí jednonásobný nátěr betonové podlahy a výtahové prohlubně</t>
  </si>
  <si>
    <t>Kabinové dveře včetně mechanismu otevítání a přejezdového prahu</t>
  </si>
  <si>
    <t>Komplet el.instalace výtahové šachty,HV,přivolávače,bezp.spínače</t>
  </si>
  <si>
    <t>Opláštění výtahové šachty včetně krytovacích plechů + konstrukce</t>
  </si>
  <si>
    <t>Vodítka kabiny včetně regulárorů,spojovacího materiálu a kotvení</t>
  </si>
  <si>
    <t>Osvětlení šachty včetně vypínačů,kabeláže a el.instalačních žlabů</t>
  </si>
  <si>
    <t>Protiváha - ocelový rám včetně výplně,vodících čelistí a samomazů</t>
  </si>
  <si>
    <t>Kabina výtahu včetně podlahy,okop.plechů,otvoru pro tablo a doplňky</t>
  </si>
  <si>
    <t>Vodítka protiváhy včetně regulárorů,spojovacího materiálu a kotvení</t>
  </si>
  <si>
    <t>Osvětlení strojovny včetně vypínačů,kabeláže a el.instalačních žlabů</t>
  </si>
  <si>
    <t>Statická úprava podlahy strojovny,včetně kotvení ( nový ocelový rošt )</t>
  </si>
  <si>
    <t>Nový přívodní kabel z rozv.skříně do hlavního vyp.včetně revize přívodu</t>
  </si>
  <si>
    <t>Schválení dokumentace včetně vystavení Certifikátu notofikovanou osobou</t>
  </si>
  <si>
    <t>Vybourání otvorů v ŽB stropech nebo klenbách pl do 0,09 m2 tl do 150 mm</t>
  </si>
  <si>
    <t>Základní akrylátová jedn.penetrace podkladu v místnostech výšky do 3,8m</t>
  </si>
  <si>
    <t>Montáž a dodávka vnitřních kovových žebříků do prohlubně,montážní nosníky</t>
  </si>
  <si>
    <t>Oprava vnitřních omítek vápenných štukových stropů ŽB rovných v rozsahu do 50 %</t>
  </si>
  <si>
    <t>Vnitrostaveništní doprava suti a vybouraných hmot  v do 12 m s omezením mechanizace</t>
  </si>
  <si>
    <t>Zabetonování prostupů v instalačních šachtách ze suchých směsí pl do 0,09 m2 ve stropech</t>
  </si>
  <si>
    <t>Město Bohumín</t>
  </si>
  <si>
    <t>Město Bohumín,Masarykova 158 ,735 81 Bohumín</t>
  </si>
  <si>
    <t>Výtah TOVS 900 a areálu Bohumínské městské nemocnice,pavilov "A"</t>
  </si>
  <si>
    <t xml:space="preserve">Doprava do skladu </t>
  </si>
  <si>
    <t>Servisní činnost dle SOD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</si>
</sst>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0##"/>
    <numFmt numFmtId="172" formatCode="#,##0.00;\-#,##0.00;&quot;&quot;"/>
    <numFmt numFmtId="173" formatCode="#,##0.000;\-#,##0.000;&quot;&quot;"/>
    <numFmt numFmtId="174" formatCode="_-* #,##0.00\,_K_č_-;\-* #,##0.00\,_K_č_-;_-* \-??\ _K_č_-;_-@_-"/>
  </numFmts>
  <fonts count="64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/>
    </xf>
    <xf numFmtId="164" fontId="6" fillId="34" borderId="16" xfId="0" applyNumberFormat="1" applyFont="1" applyFill="1" applyBorder="1" applyAlignment="1">
      <alignment horizontal="center"/>
    </xf>
    <xf numFmtId="164" fontId="6" fillId="34" borderId="17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4" fontId="6" fillId="34" borderId="14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165" fontId="0" fillId="33" borderId="14" xfId="0" applyNumberFormat="1" applyFont="1" applyFill="1" applyBorder="1" applyAlignment="1">
      <alignment/>
    </xf>
    <xf numFmtId="165" fontId="0" fillId="33" borderId="14" xfId="0" applyNumberFormat="1" applyFont="1" applyFill="1" applyBorder="1" applyAlignment="1">
      <alignment/>
    </xf>
    <xf numFmtId="165" fontId="0" fillId="33" borderId="18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166" fontId="0" fillId="33" borderId="14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165" fontId="6" fillId="34" borderId="16" xfId="0" applyNumberFormat="1" applyFont="1" applyFill="1" applyBorder="1" applyAlignment="1">
      <alignment/>
    </xf>
    <xf numFmtId="165" fontId="6" fillId="34" borderId="16" xfId="0" applyNumberFormat="1" applyFont="1" applyFill="1" applyBorder="1" applyAlignment="1">
      <alignment/>
    </xf>
    <xf numFmtId="165" fontId="6" fillId="34" borderId="17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4" borderId="16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5" borderId="14" xfId="0" applyFont="1" applyFill="1" applyBorder="1" applyAlignment="1">
      <alignment horizontal="center"/>
    </xf>
    <xf numFmtId="168" fontId="9" fillId="35" borderId="14" xfId="0" applyNumberFormat="1" applyFont="1" applyFill="1" applyBorder="1" applyAlignment="1">
      <alignment horizontal="center"/>
    </xf>
    <xf numFmtId="168" fontId="23" fillId="35" borderId="14" xfId="0" applyNumberFormat="1" applyFont="1" applyFill="1" applyBorder="1" applyAlignment="1">
      <alignment horizontal="left"/>
    </xf>
    <xf numFmtId="0" fontId="24" fillId="35" borderId="14" xfId="0" applyFont="1" applyFill="1" applyBorder="1" applyAlignment="1">
      <alignment horizontal="center"/>
    </xf>
    <xf numFmtId="170" fontId="25" fillId="35" borderId="14" xfId="0" applyNumberFormat="1" applyFont="1" applyFill="1" applyBorder="1" applyAlignment="1">
      <alignment horizontal="center"/>
    </xf>
    <xf numFmtId="4" fontId="25" fillId="35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vertical="center"/>
    </xf>
    <xf numFmtId="0" fontId="16" fillId="35" borderId="16" xfId="0" applyFont="1" applyFill="1" applyBorder="1" applyAlignment="1">
      <alignment horizontal="center" vertical="center" wrapText="1"/>
    </xf>
    <xf numFmtId="4" fontId="16" fillId="35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6" xfId="0" applyFont="1" applyFill="1" applyBorder="1" applyAlignment="1">
      <alignment/>
    </xf>
    <xf numFmtId="168" fontId="13" fillId="33" borderId="16" xfId="0" applyNumberFormat="1" applyFont="1" applyFill="1" applyBorder="1" applyAlignment="1">
      <alignment horizontal="center"/>
    </xf>
    <xf numFmtId="168" fontId="26" fillId="33" borderId="16" xfId="0" applyNumberFormat="1" applyFont="1" applyFill="1" applyBorder="1" applyAlignment="1">
      <alignment/>
    </xf>
    <xf numFmtId="0" fontId="24" fillId="33" borderId="16" xfId="0" applyFont="1" applyFill="1" applyBorder="1" applyAlignment="1">
      <alignment/>
    </xf>
    <xf numFmtId="170" fontId="13" fillId="36" borderId="16" xfId="0" applyNumberFormat="1" applyFont="1" applyFill="1" applyBorder="1" applyAlignment="1">
      <alignment/>
    </xf>
    <xf numFmtId="4" fontId="13" fillId="36" borderId="16" xfId="0" applyNumberFormat="1" applyFont="1" applyFill="1" applyBorder="1" applyAlignment="1">
      <alignment/>
    </xf>
    <xf numFmtId="4" fontId="13" fillId="36" borderId="16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6" xfId="0" applyFont="1" applyFill="1" applyBorder="1" applyAlignment="1">
      <alignment horizontal="right" vertical="top"/>
    </xf>
    <xf numFmtId="0" fontId="27" fillId="36" borderId="16" xfId="0" applyFont="1" applyFill="1" applyBorder="1" applyAlignment="1">
      <alignment vertical="top"/>
    </xf>
    <xf numFmtId="0" fontId="13" fillId="36" borderId="16" xfId="0" applyFont="1" applyFill="1" applyBorder="1" applyAlignment="1">
      <alignment horizontal="center" vertical="top"/>
    </xf>
    <xf numFmtId="0" fontId="13" fillId="36" borderId="16" xfId="0" applyFont="1" applyFill="1" applyBorder="1" applyAlignment="1">
      <alignment vertical="top"/>
    </xf>
    <xf numFmtId="0" fontId="13" fillId="36" borderId="16" xfId="0" applyFont="1" applyFill="1" applyBorder="1" applyAlignment="1">
      <alignment vertical="top" wrapText="1"/>
    </xf>
    <xf numFmtId="170" fontId="13" fillId="36" borderId="16" xfId="0" applyNumberFormat="1" applyFont="1" applyFill="1" applyBorder="1" applyAlignment="1">
      <alignment vertical="top"/>
    </xf>
    <xf numFmtId="4" fontId="13" fillId="36" borderId="16" xfId="0" applyNumberFormat="1" applyFont="1" applyFill="1" applyBorder="1" applyAlignment="1">
      <alignment vertical="top"/>
    </xf>
    <xf numFmtId="169" fontId="13" fillId="36" borderId="16" xfId="0" applyNumberFormat="1" applyFont="1" applyFill="1" applyBorder="1" applyAlignment="1">
      <alignment vertical="top"/>
    </xf>
    <xf numFmtId="4" fontId="13" fillId="36" borderId="16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6" xfId="0" applyFont="1" applyFill="1" applyBorder="1" applyAlignment="1">
      <alignment horizontal="right" vertical="top"/>
    </xf>
    <xf numFmtId="0" fontId="13" fillId="37" borderId="16" xfId="0" applyFont="1" applyFill="1" applyBorder="1" applyAlignment="1">
      <alignment horizontal="center" vertical="top"/>
    </xf>
    <xf numFmtId="0" fontId="13" fillId="37" borderId="16" xfId="0" applyFont="1" applyFill="1" applyBorder="1" applyAlignment="1">
      <alignment vertical="top"/>
    </xf>
    <xf numFmtId="0" fontId="13" fillId="37" borderId="16" xfId="0" applyFont="1" applyFill="1" applyBorder="1" applyAlignment="1">
      <alignment vertical="top" wrapText="1"/>
    </xf>
    <xf numFmtId="164" fontId="13" fillId="37" borderId="16" xfId="0" applyNumberFormat="1" applyFont="1" applyFill="1" applyBorder="1" applyAlignment="1">
      <alignment vertical="top"/>
    </xf>
    <xf numFmtId="4" fontId="13" fillId="37" borderId="16" xfId="0" applyNumberFormat="1" applyFont="1" applyFill="1" applyBorder="1" applyAlignment="1">
      <alignment vertical="top"/>
    </xf>
    <xf numFmtId="169" fontId="13" fillId="37" borderId="16" xfId="0" applyNumberFormat="1" applyFont="1" applyFill="1" applyBorder="1" applyAlignment="1">
      <alignment vertical="top"/>
    </xf>
    <xf numFmtId="4" fontId="13" fillId="37" borderId="16" xfId="0" applyNumberFormat="1" applyFont="1" applyFill="1" applyBorder="1" applyAlignment="1">
      <alignment horizontal="right" vertical="top"/>
    </xf>
    <xf numFmtId="0" fontId="28" fillId="33" borderId="0" xfId="0" applyFont="1" applyFill="1" applyBorder="1" applyAlignment="1">
      <alignment vertical="top"/>
    </xf>
    <xf numFmtId="0" fontId="28" fillId="34" borderId="0" xfId="0" applyFont="1" applyFill="1" applyBorder="1" applyAlignment="1">
      <alignment horizontal="right" vertical="top"/>
    </xf>
    <xf numFmtId="0" fontId="28" fillId="34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vertical="top"/>
    </xf>
    <xf numFmtId="0" fontId="28" fillId="34" borderId="0" xfId="0" applyFont="1" applyFill="1" applyBorder="1" applyAlignment="1">
      <alignment vertical="top"/>
    </xf>
    <xf numFmtId="0" fontId="28" fillId="34" borderId="0" xfId="0" applyFont="1" applyFill="1" applyBorder="1" applyAlignment="1">
      <alignment vertical="top" wrapText="1"/>
    </xf>
    <xf numFmtId="164" fontId="28" fillId="34" borderId="0" xfId="0" applyNumberFormat="1" applyFont="1" applyFill="1" applyBorder="1" applyAlignment="1">
      <alignment vertical="top"/>
    </xf>
    <xf numFmtId="4" fontId="28" fillId="34" borderId="0" xfId="0" applyNumberFormat="1" applyFont="1" applyFill="1" applyBorder="1" applyAlignment="1">
      <alignment vertical="top"/>
    </xf>
    <xf numFmtId="169" fontId="28" fillId="34" borderId="0" xfId="0" applyNumberFormat="1" applyFont="1" applyFill="1" applyBorder="1" applyAlignment="1">
      <alignment vertical="top"/>
    </xf>
    <xf numFmtId="4" fontId="28" fillId="34" borderId="0" xfId="0" applyNumberFormat="1" applyFont="1" applyFill="1" applyBorder="1" applyAlignment="1">
      <alignment horizontal="right" vertical="top"/>
    </xf>
    <xf numFmtId="0" fontId="9" fillId="33" borderId="14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 wrapText="1"/>
    </xf>
    <xf numFmtId="171" fontId="0" fillId="33" borderId="14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horizontal="center" vertical="top"/>
    </xf>
    <xf numFmtId="4" fontId="0" fillId="33" borderId="14" xfId="0" applyNumberFormat="1" applyFont="1" applyFill="1" applyBorder="1" applyAlignment="1">
      <alignment vertical="top"/>
    </xf>
    <xf numFmtId="167" fontId="6" fillId="33" borderId="14" xfId="0" applyNumberFormat="1" applyFont="1" applyFill="1" applyBorder="1" applyAlignment="1">
      <alignment vertical="top"/>
    </xf>
    <xf numFmtId="172" fontId="9" fillId="33" borderId="14" xfId="0" applyNumberFormat="1" applyFont="1" applyFill="1" applyBorder="1" applyAlignment="1">
      <alignment vertical="top"/>
    </xf>
    <xf numFmtId="172" fontId="0" fillId="33" borderId="14" xfId="0" applyNumberFormat="1" applyFont="1" applyFill="1" applyBorder="1" applyAlignment="1">
      <alignment vertical="top"/>
    </xf>
    <xf numFmtId="173" fontId="0" fillId="33" borderId="14" xfId="0" applyNumberFormat="1" applyFont="1" applyFill="1" applyBorder="1" applyAlignment="1">
      <alignment vertical="top"/>
    </xf>
    <xf numFmtId="166" fontId="9" fillId="33" borderId="14" xfId="0" applyNumberFormat="1" applyFont="1" applyFill="1" applyBorder="1" applyAlignment="1">
      <alignment horizontal="right" vertical="top"/>
    </xf>
    <xf numFmtId="172" fontId="9" fillId="33" borderId="14" xfId="0" applyNumberFormat="1" applyFont="1" applyFill="1" applyBorder="1" applyAlignment="1">
      <alignment horizontal="right" vertical="top"/>
    </xf>
    <xf numFmtId="174" fontId="0" fillId="33" borderId="0" xfId="0" applyNumberFormat="1" applyFont="1" applyFill="1" applyBorder="1" applyAlignment="1">
      <alignment horizontal="right" vertical="top"/>
    </xf>
    <xf numFmtId="0" fontId="29" fillId="33" borderId="0" xfId="0" applyFont="1" applyFill="1" applyBorder="1" applyAlignment="1">
      <alignment/>
    </xf>
    <xf numFmtId="171" fontId="29" fillId="33" borderId="0" xfId="0" applyNumberFormat="1" applyFont="1" applyFill="1" applyBorder="1" applyAlignment="1">
      <alignment horizontal="right"/>
    </xf>
    <xf numFmtId="0" fontId="29" fillId="33" borderId="0" xfId="0" applyFont="1" applyFill="1" applyBorder="1" applyAlignment="1">
      <alignment horizontal="center"/>
    </xf>
    <xf numFmtId="4" fontId="29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 horizontal="right"/>
    </xf>
    <xf numFmtId="14" fontId="0" fillId="33" borderId="0" xfId="0" applyNumberFormat="1" applyFont="1" applyFill="1" applyBorder="1" applyAlignment="1">
      <alignment/>
    </xf>
    <xf numFmtId="0" fontId="5" fillId="35" borderId="21" xfId="0" applyFont="1" applyFill="1" applyBorder="1" applyAlignment="1">
      <alignment vertical="center"/>
    </xf>
    <xf numFmtId="0" fontId="5" fillId="35" borderId="22" xfId="0" applyFont="1" applyFill="1" applyBorder="1" applyAlignment="1">
      <alignment vertical="center"/>
    </xf>
    <xf numFmtId="0" fontId="2" fillId="35" borderId="23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top" wrapText="1"/>
    </xf>
    <xf numFmtId="0" fontId="14" fillId="35" borderId="25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/>
    </xf>
    <xf numFmtId="167" fontId="15" fillId="34" borderId="11" xfId="0" applyNumberFormat="1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64" fontId="0" fillId="33" borderId="14" xfId="0" applyNumberFormat="1" applyFont="1" applyFill="1" applyBorder="1" applyAlignment="1">
      <alignment horizontal="center"/>
    </xf>
    <xf numFmtId="164" fontId="0" fillId="33" borderId="18" xfId="0" applyNumberFormat="1" applyFont="1" applyFill="1" applyBorder="1" applyAlignment="1">
      <alignment horizontal="center"/>
    </xf>
    <xf numFmtId="167" fontId="0" fillId="33" borderId="14" xfId="0" applyNumberFormat="1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left" vertical="center"/>
    </xf>
    <xf numFmtId="167" fontId="6" fillId="34" borderId="0" xfId="0" applyNumberFormat="1" applyFont="1" applyFill="1" applyBorder="1" applyAlignment="1">
      <alignment horizontal="center" vertical="center"/>
    </xf>
    <xf numFmtId="167" fontId="13" fillId="34" borderId="17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8" fontId="6" fillId="34" borderId="14" xfId="0" applyNumberFormat="1" applyFont="1" applyFill="1" applyBorder="1" applyAlignment="1">
      <alignment horizontal="center" vertical="center"/>
    </xf>
    <xf numFmtId="167" fontId="9" fillId="33" borderId="14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4" fontId="6" fillId="34" borderId="17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4" fontId="6" fillId="34" borderId="14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167" fontId="6" fillId="33" borderId="27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167" fontId="6" fillId="34" borderId="27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vertical="center"/>
    </xf>
    <xf numFmtId="167" fontId="6" fillId="34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/>
    </xf>
    <xf numFmtId="167" fontId="13" fillId="33" borderId="28" xfId="0" applyNumberFormat="1" applyFont="1" applyFill="1" applyBorder="1" applyAlignment="1">
      <alignment horizontal="center"/>
    </xf>
    <xf numFmtId="0" fontId="11" fillId="35" borderId="25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4" fontId="0" fillId="33" borderId="29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49" fontId="0" fillId="33" borderId="14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G10" sqref="G10:N10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72" t="s">
        <v>130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7"/>
    </row>
    <row r="3" spans="1:15" ht="27" customHeight="1" thickBot="1">
      <c r="A3" s="6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7"/>
    </row>
    <row r="4" spans="1:15" ht="24" customHeight="1" thickBot="1">
      <c r="A4" s="6"/>
      <c r="B4" s="130" t="s">
        <v>99</v>
      </c>
      <c r="C4" s="176" t="s">
        <v>204</v>
      </c>
      <c r="D4" s="177"/>
      <c r="E4" s="177"/>
      <c r="F4" s="177"/>
      <c r="G4" s="177"/>
      <c r="H4" s="177"/>
      <c r="I4" s="178"/>
      <c r="J4" s="131" t="s">
        <v>111</v>
      </c>
      <c r="K4" s="128"/>
      <c r="L4" s="128"/>
      <c r="M4" s="128"/>
      <c r="N4" s="129"/>
      <c r="O4" s="8"/>
    </row>
    <row r="5" spans="1:15" ht="23.25" customHeight="1" thickBot="1">
      <c r="A5" s="6"/>
      <c r="B5" s="9" t="s">
        <v>95</v>
      </c>
      <c r="C5" s="132"/>
      <c r="D5" s="173"/>
      <c r="E5" s="173"/>
      <c r="F5" s="133"/>
      <c r="G5" s="174"/>
      <c r="H5" s="174"/>
      <c r="I5" s="174"/>
      <c r="J5" s="175"/>
      <c r="K5" s="175"/>
      <c r="L5" s="175"/>
      <c r="M5" s="175"/>
      <c r="N5" s="175"/>
      <c r="O5" s="10"/>
    </row>
    <row r="6" spans="1:15" ht="15" customHeight="1">
      <c r="A6" s="6"/>
      <c r="B6" s="166" t="s">
        <v>150</v>
      </c>
      <c r="C6" s="166"/>
      <c r="D6" s="170"/>
      <c r="E6" s="170"/>
      <c r="F6" s="11" t="s">
        <v>135</v>
      </c>
      <c r="G6" s="166" t="s">
        <v>44</v>
      </c>
      <c r="H6" s="166"/>
      <c r="I6" s="166"/>
      <c r="J6" s="166"/>
      <c r="K6" s="166"/>
      <c r="L6" s="166"/>
      <c r="M6" s="166"/>
      <c r="N6" s="166"/>
      <c r="O6" s="10"/>
    </row>
    <row r="7" spans="1:15" ht="15" customHeight="1">
      <c r="A7" s="6"/>
      <c r="B7" s="166" t="s">
        <v>159</v>
      </c>
      <c r="C7" s="166"/>
      <c r="D7" s="170"/>
      <c r="E7" s="170"/>
      <c r="F7" s="11" t="s">
        <v>102</v>
      </c>
      <c r="G7" s="166" t="s">
        <v>202</v>
      </c>
      <c r="H7" s="166"/>
      <c r="I7" s="166"/>
      <c r="J7" s="166"/>
      <c r="K7" s="166"/>
      <c r="L7" s="166"/>
      <c r="M7" s="166"/>
      <c r="N7" s="166"/>
      <c r="O7" s="10"/>
    </row>
    <row r="8" spans="1:15" ht="15" customHeight="1">
      <c r="A8" s="6"/>
      <c r="B8" s="166" t="s">
        <v>154</v>
      </c>
      <c r="C8" s="166"/>
      <c r="D8" s="170"/>
      <c r="E8" s="170"/>
      <c r="F8" s="11" t="s">
        <v>104</v>
      </c>
      <c r="G8" s="171" t="s">
        <v>203</v>
      </c>
      <c r="H8" s="171"/>
      <c r="I8" s="171"/>
      <c r="J8" s="171"/>
      <c r="K8" s="171"/>
      <c r="L8" s="171"/>
      <c r="M8" s="171"/>
      <c r="N8" s="171"/>
      <c r="O8" s="10"/>
    </row>
    <row r="9" spans="1:15" ht="15" customHeight="1">
      <c r="A9" s="6"/>
      <c r="B9" s="166" t="s">
        <v>149</v>
      </c>
      <c r="C9" s="166"/>
      <c r="D9" s="170"/>
      <c r="E9" s="170"/>
      <c r="F9" s="11" t="s">
        <v>117</v>
      </c>
      <c r="G9" s="171"/>
      <c r="H9" s="171"/>
      <c r="I9" s="171"/>
      <c r="J9" s="171"/>
      <c r="K9" s="171"/>
      <c r="L9" s="171"/>
      <c r="M9" s="171"/>
      <c r="N9" s="171"/>
      <c r="O9" s="10"/>
    </row>
    <row r="10" spans="1:15" ht="15" customHeight="1">
      <c r="A10" s="6"/>
      <c r="B10" s="166" t="s">
        <v>153</v>
      </c>
      <c r="C10" s="166"/>
      <c r="D10" s="166"/>
      <c r="E10" s="166"/>
      <c r="F10" s="11" t="s">
        <v>110</v>
      </c>
      <c r="G10" s="171"/>
      <c r="H10" s="171"/>
      <c r="I10" s="171"/>
      <c r="J10" s="171"/>
      <c r="K10" s="171"/>
      <c r="L10" s="171"/>
      <c r="M10" s="171"/>
      <c r="N10" s="171"/>
      <c r="O10" s="10"/>
    </row>
    <row r="11" spans="1:15" ht="15" customHeight="1">
      <c r="A11" s="6"/>
      <c r="B11" s="166" t="s">
        <v>45</v>
      </c>
      <c r="C11" s="166"/>
      <c r="D11" s="167"/>
      <c r="E11" s="168"/>
      <c r="F11" s="11"/>
      <c r="G11" s="166"/>
      <c r="H11" s="166"/>
      <c r="I11" s="166"/>
      <c r="J11" s="166"/>
      <c r="K11" s="166"/>
      <c r="L11" s="166"/>
      <c r="M11" s="166"/>
      <c r="N11" s="166"/>
      <c r="O11" s="10"/>
    </row>
    <row r="12" spans="1:15" ht="15" customHeight="1">
      <c r="A12" s="6"/>
      <c r="B12" s="169"/>
      <c r="C12" s="169"/>
      <c r="D12" s="169"/>
      <c r="E12" s="169"/>
      <c r="F12" s="11" t="s">
        <v>53</v>
      </c>
      <c r="G12" s="166"/>
      <c r="H12" s="166"/>
      <c r="I12" s="166"/>
      <c r="J12" s="166"/>
      <c r="K12" s="166"/>
      <c r="L12" s="166"/>
      <c r="M12" s="166"/>
      <c r="N12" s="166"/>
      <c r="O12" s="10"/>
    </row>
    <row r="13" spans="1:15" ht="15" customHeight="1">
      <c r="A13" s="6"/>
      <c r="B13" s="164" t="s">
        <v>158</v>
      </c>
      <c r="C13" s="164"/>
      <c r="D13" s="164"/>
      <c r="E13" s="164"/>
      <c r="F13" s="164"/>
      <c r="G13" s="165" t="s">
        <v>124</v>
      </c>
      <c r="H13" s="165"/>
      <c r="I13" s="165"/>
      <c r="J13" s="165"/>
      <c r="K13" s="165"/>
      <c r="L13" s="143" t="s">
        <v>109</v>
      </c>
      <c r="M13" s="143"/>
      <c r="N13" s="143"/>
      <c r="O13" s="10"/>
    </row>
    <row r="14" spans="1:15" ht="15" customHeight="1">
      <c r="A14" s="6"/>
      <c r="B14" s="12" t="s">
        <v>105</v>
      </c>
      <c r="C14" s="13" t="s">
        <v>46</v>
      </c>
      <c r="D14" s="13" t="s">
        <v>113</v>
      </c>
      <c r="E14" s="14" t="s">
        <v>24</v>
      </c>
      <c r="F14" s="15" t="s">
        <v>125</v>
      </c>
      <c r="G14" s="153" t="s">
        <v>118</v>
      </c>
      <c r="H14" s="153"/>
      <c r="I14" s="153"/>
      <c r="J14" s="17" t="s">
        <v>112</v>
      </c>
      <c r="K14" s="18" t="s">
        <v>98</v>
      </c>
      <c r="L14" s="10"/>
      <c r="M14" s="3"/>
      <c r="N14" s="3"/>
      <c r="O14" s="10"/>
    </row>
    <row r="15" spans="1:15" ht="15" customHeight="1">
      <c r="A15" s="6"/>
      <c r="B15" s="19" t="s">
        <v>23</v>
      </c>
      <c r="C15" s="20">
        <f>SUMIF(Rozpočet!F9:F82,B15,Rozpočet!L9:L82)</f>
        <v>0</v>
      </c>
      <c r="D15" s="20">
        <f>SUMIF(Rozpočet!F9:F82,B15,Rozpočet!M9:M82)</f>
        <v>0</v>
      </c>
      <c r="E15" s="21">
        <f>SUMIF(Rozpočet!F9:F82,B15,Rozpočet!N9:N82)</f>
        <v>0</v>
      </c>
      <c r="F15" s="22">
        <f>SUMIF(Rozpočet!F9:F82,B15,Rozpočet!O9:O82)</f>
        <v>0</v>
      </c>
      <c r="G15" s="157"/>
      <c r="H15" s="157"/>
      <c r="I15" s="157"/>
      <c r="J15" s="23"/>
      <c r="K15" s="24"/>
      <c r="L15" s="10"/>
      <c r="M15" s="3"/>
      <c r="N15" s="3"/>
      <c r="O15" s="10"/>
    </row>
    <row r="16" spans="1:15" ht="15" customHeight="1">
      <c r="A16" s="6"/>
      <c r="B16" s="19" t="s">
        <v>27</v>
      </c>
      <c r="C16" s="20">
        <f>SUMIF(Rozpočet!F9:F82,B16,Rozpočet!L9:L82)</f>
        <v>0</v>
      </c>
      <c r="D16" s="20">
        <f>SUMIF(Rozpočet!F9:F82,B16,Rozpočet!M9:M82)</f>
        <v>0</v>
      </c>
      <c r="E16" s="21">
        <f>SUMIF(Rozpočet!F9:F82,B16,Rozpočet!N9:N82)</f>
        <v>0</v>
      </c>
      <c r="F16" s="22">
        <f>SUMIF(Rozpočet!F9:F82,B16,Rozpočet!O9:O82)</f>
        <v>0</v>
      </c>
      <c r="G16" s="157"/>
      <c r="H16" s="157"/>
      <c r="I16" s="157"/>
      <c r="J16" s="23"/>
      <c r="K16" s="24"/>
      <c r="L16" s="10"/>
      <c r="M16" s="3"/>
      <c r="N16" s="3"/>
      <c r="O16" s="10"/>
    </row>
    <row r="17" spans="1:15" ht="15" customHeight="1">
      <c r="A17" s="6"/>
      <c r="B17" s="19" t="s">
        <v>25</v>
      </c>
      <c r="C17" s="20">
        <f>SUMIF(Rozpočet!F9:F82,B17,Rozpočet!L9:L82)</f>
        <v>0</v>
      </c>
      <c r="D17" s="20">
        <f>SUMIF(Rozpočet!F9:F82,B17,Rozpočet!M9:M82)</f>
        <v>0</v>
      </c>
      <c r="E17" s="21">
        <f>SUMIF(Rozpočet!F9:F82,B17,Rozpočet!N9:N82)</f>
        <v>0</v>
      </c>
      <c r="F17" s="22">
        <f>SUMIF(Rozpočet!F9:F82,B17,Rozpočet!O9:O82)</f>
        <v>0</v>
      </c>
      <c r="G17" s="157"/>
      <c r="H17" s="157"/>
      <c r="I17" s="157"/>
      <c r="J17" s="23"/>
      <c r="K17" s="24"/>
      <c r="L17" s="10"/>
      <c r="M17" s="3"/>
      <c r="N17" s="3"/>
      <c r="O17" s="10"/>
    </row>
    <row r="18" spans="1:15" ht="15" customHeight="1">
      <c r="A18" s="6"/>
      <c r="B18" s="19" t="s">
        <v>28</v>
      </c>
      <c r="C18" s="20">
        <f>SUMIF(Rozpočet!F9:F82,B18,Rozpočet!L9:L82)</f>
        <v>0</v>
      </c>
      <c r="D18" s="20">
        <f>SUMIF(Rozpočet!F9:F82,B18,Rozpočet!M9:M82)</f>
        <v>0</v>
      </c>
      <c r="E18" s="21">
        <f>SUMIF(Rozpočet!F9:F82,B18,Rozpočet!N9:N82)</f>
        <v>0</v>
      </c>
      <c r="F18" s="22">
        <f>SUMIF(Rozpočet!F9:F82,B18,Rozpočet!O9:O82)</f>
        <v>0</v>
      </c>
      <c r="G18" s="157"/>
      <c r="H18" s="157"/>
      <c r="I18" s="157"/>
      <c r="J18" s="23"/>
      <c r="K18" s="24"/>
      <c r="L18" s="10"/>
      <c r="M18" s="3"/>
      <c r="N18" s="3"/>
      <c r="O18" s="10"/>
    </row>
    <row r="19" spans="1:15" ht="15" customHeight="1">
      <c r="A19" s="6"/>
      <c r="B19" s="19" t="s">
        <v>26</v>
      </c>
      <c r="C19" s="20">
        <f>Rozpočet!L7-SUM(C15:C18)</f>
        <v>0</v>
      </c>
      <c r="D19" s="20">
        <f>Rozpočet!M7-SUM(D15:D18)</f>
        <v>0</v>
      </c>
      <c r="E19" s="21">
        <f>Rozpočet!N7-SUM(E15:E18)</f>
        <v>0</v>
      </c>
      <c r="F19" s="22">
        <f>Rozpočet!O7-SUM(F15:F18)</f>
        <v>0</v>
      </c>
      <c r="G19" s="157"/>
      <c r="H19" s="157"/>
      <c r="I19" s="157"/>
      <c r="J19" s="23"/>
      <c r="K19" s="24"/>
      <c r="L19" s="25" t="s">
        <v>31</v>
      </c>
      <c r="M19" s="127"/>
      <c r="N19" s="3"/>
      <c r="O19" s="10"/>
    </row>
    <row r="20" spans="1:15" ht="15" customHeight="1">
      <c r="A20" s="6"/>
      <c r="B20" s="26" t="s">
        <v>39</v>
      </c>
      <c r="C20" s="27">
        <f>SUM(C15:C19)</f>
        <v>0</v>
      </c>
      <c r="D20" s="27">
        <f>SUM(D15:D19)</f>
        <v>0</v>
      </c>
      <c r="E20" s="28">
        <f>SUM(E15:E19)</f>
        <v>0</v>
      </c>
      <c r="F20" s="29">
        <f>SUM(F15:F19)</f>
        <v>0</v>
      </c>
      <c r="G20" s="157"/>
      <c r="H20" s="157"/>
      <c r="I20" s="157"/>
      <c r="J20" s="23"/>
      <c r="K20" s="24"/>
      <c r="L20" s="10"/>
      <c r="M20" s="30"/>
      <c r="N20" s="30"/>
      <c r="O20" s="10"/>
    </row>
    <row r="21" spans="1:15" ht="15" customHeight="1">
      <c r="A21" s="6"/>
      <c r="B21" s="162" t="s">
        <v>162</v>
      </c>
      <c r="C21" s="162"/>
      <c r="D21" s="162"/>
      <c r="E21" s="163">
        <f>SUM(C20:E20)</f>
        <v>0</v>
      </c>
      <c r="F21" s="163"/>
      <c r="G21" s="157"/>
      <c r="H21" s="157"/>
      <c r="I21" s="157"/>
      <c r="J21" s="23"/>
      <c r="K21" s="24"/>
      <c r="L21" s="143" t="s">
        <v>116</v>
      </c>
      <c r="M21" s="143"/>
      <c r="N21" s="143"/>
      <c r="O21" s="10"/>
    </row>
    <row r="22" spans="1:15" ht="15" customHeight="1">
      <c r="A22" s="6"/>
      <c r="B22" s="155" t="s">
        <v>125</v>
      </c>
      <c r="C22" s="155"/>
      <c r="D22" s="155"/>
      <c r="E22" s="156">
        <f>F20</f>
        <v>0</v>
      </c>
      <c r="F22" s="156"/>
      <c r="G22" s="157"/>
      <c r="H22" s="157"/>
      <c r="I22" s="157"/>
      <c r="J22" s="23"/>
      <c r="K22" s="24"/>
      <c r="L22" s="31"/>
      <c r="M22" s="3"/>
      <c r="N22" s="3"/>
      <c r="O22" s="10"/>
    </row>
    <row r="23" spans="1:15" ht="15" customHeight="1">
      <c r="A23" s="6"/>
      <c r="B23" s="158" t="s">
        <v>168</v>
      </c>
      <c r="C23" s="158"/>
      <c r="D23" s="158"/>
      <c r="E23" s="159">
        <f>E21+E22</f>
        <v>0</v>
      </c>
      <c r="F23" s="159"/>
      <c r="G23" s="160" t="s">
        <v>141</v>
      </c>
      <c r="H23" s="160"/>
      <c r="I23" s="160"/>
      <c r="J23" s="161">
        <f>SUM(J15:J22)</f>
        <v>0</v>
      </c>
      <c r="K23" s="161"/>
      <c r="L23" s="10"/>
      <c r="M23" s="3"/>
      <c r="N23" s="3"/>
      <c r="O23" s="10"/>
    </row>
    <row r="24" spans="1:15" ht="15" customHeight="1">
      <c r="A24" s="6"/>
      <c r="B24" s="158"/>
      <c r="C24" s="158"/>
      <c r="D24" s="158"/>
      <c r="E24" s="159"/>
      <c r="F24" s="159"/>
      <c r="G24" s="160"/>
      <c r="H24" s="160"/>
      <c r="I24" s="160"/>
      <c r="J24" s="161"/>
      <c r="K24" s="161"/>
      <c r="L24" s="10"/>
      <c r="M24" s="3"/>
      <c r="N24" s="3"/>
      <c r="O24" s="10"/>
    </row>
    <row r="25" spans="1:15" ht="15" customHeight="1">
      <c r="A25" s="6"/>
      <c r="B25" s="143" t="s">
        <v>170</v>
      </c>
      <c r="C25" s="143"/>
      <c r="D25" s="143"/>
      <c r="E25" s="143"/>
      <c r="F25" s="143"/>
      <c r="G25" s="150" t="s">
        <v>132</v>
      </c>
      <c r="H25" s="150"/>
      <c r="I25" s="150"/>
      <c r="J25" s="150"/>
      <c r="K25" s="150"/>
      <c r="L25" s="10"/>
      <c r="M25" s="3"/>
      <c r="N25" s="3"/>
      <c r="O25" s="10"/>
    </row>
    <row r="26" spans="1:15" ht="15" customHeight="1">
      <c r="A26" s="6"/>
      <c r="B26" s="26" t="s">
        <v>52</v>
      </c>
      <c r="C26" s="151" t="s">
        <v>41</v>
      </c>
      <c r="D26" s="151"/>
      <c r="E26" s="152" t="s">
        <v>38</v>
      </c>
      <c r="F26" s="152"/>
      <c r="G26" s="16"/>
      <c r="H26" s="153" t="s">
        <v>54</v>
      </c>
      <c r="I26" s="153"/>
      <c r="J26" s="154" t="s">
        <v>38</v>
      </c>
      <c r="K26" s="154"/>
      <c r="L26" s="10"/>
      <c r="M26" s="3"/>
      <c r="N26" s="3"/>
      <c r="O26" s="10"/>
    </row>
    <row r="27" spans="1:15" ht="15" customHeight="1">
      <c r="A27" s="6"/>
      <c r="B27" s="32">
        <v>21</v>
      </c>
      <c r="C27" s="140">
        <f>SUMIF(Rozpočet!S9:S82,B27,Rozpočet!K9:K82)+H27</f>
        <v>0</v>
      </c>
      <c r="D27" s="140"/>
      <c r="E27" s="141">
        <f>C27/100*B27</f>
        <v>0</v>
      </c>
      <c r="F27" s="141"/>
      <c r="G27" s="33"/>
      <c r="H27" s="149">
        <f>SUMIF(K15:K22,B27,J15:J22)</f>
        <v>0</v>
      </c>
      <c r="I27" s="149"/>
      <c r="J27" s="142">
        <f>H27*B27/100</f>
        <v>0</v>
      </c>
      <c r="K27" s="142"/>
      <c r="L27" s="25" t="s">
        <v>31</v>
      </c>
      <c r="M27" s="127"/>
      <c r="N27" s="3"/>
      <c r="O27" s="10"/>
    </row>
    <row r="28" spans="1:15" ht="15" customHeight="1">
      <c r="A28" s="6"/>
      <c r="B28" s="32">
        <v>15</v>
      </c>
      <c r="C28" s="140">
        <f>SUMIF(Rozpočet!S9:S82,B28,Rozpočet!K9:K82)+H28</f>
        <v>0</v>
      </c>
      <c r="D28" s="140"/>
      <c r="E28" s="141">
        <f>C28/100*B28</f>
        <v>0</v>
      </c>
      <c r="F28" s="141"/>
      <c r="G28" s="33"/>
      <c r="H28" s="142">
        <f>SUMIF(K15:K22,B28,J15:J22)</f>
        <v>0</v>
      </c>
      <c r="I28" s="142"/>
      <c r="J28" s="142">
        <f>H28*B28/100</f>
        <v>0</v>
      </c>
      <c r="K28" s="142"/>
      <c r="L28" s="10"/>
      <c r="M28" s="3"/>
      <c r="N28" s="3"/>
      <c r="O28" s="10"/>
    </row>
    <row r="29" spans="1:15" ht="15" customHeight="1">
      <c r="A29" s="6"/>
      <c r="B29" s="32">
        <v>0</v>
      </c>
      <c r="C29" s="140">
        <f>(E23+J23)-(C27+C28)</f>
        <v>0</v>
      </c>
      <c r="D29" s="140"/>
      <c r="E29" s="141">
        <f>C29/100*B29</f>
        <v>0</v>
      </c>
      <c r="F29" s="141"/>
      <c r="G29" s="33"/>
      <c r="H29" s="142">
        <f>J23-(H27+H28)</f>
        <v>0</v>
      </c>
      <c r="I29" s="142"/>
      <c r="J29" s="142">
        <f>H29*B29/100</f>
        <v>0</v>
      </c>
      <c r="K29" s="142"/>
      <c r="L29" s="143" t="s">
        <v>51</v>
      </c>
      <c r="M29" s="143"/>
      <c r="N29" s="143"/>
      <c r="O29" s="10"/>
    </row>
    <row r="30" spans="1:15" ht="15" customHeight="1">
      <c r="A30" s="6"/>
      <c r="B30" s="144"/>
      <c r="C30" s="145">
        <f>ROUNDUP(C27+C28+C29,1)</f>
        <v>0</v>
      </c>
      <c r="D30" s="145"/>
      <c r="E30" s="146">
        <f>ROUNDUP(E27+E28+E29,1)</f>
        <v>0</v>
      </c>
      <c r="F30" s="146"/>
      <c r="G30" s="147"/>
      <c r="H30" s="147"/>
      <c r="I30" s="147"/>
      <c r="J30" s="148">
        <f>J27+J28+J29</f>
        <v>0</v>
      </c>
      <c r="K30" s="148"/>
      <c r="L30" s="10"/>
      <c r="M30" s="3"/>
      <c r="N30" s="3"/>
      <c r="O30" s="10"/>
    </row>
    <row r="31" spans="1:15" ht="15" customHeight="1">
      <c r="A31" s="6"/>
      <c r="B31" s="144"/>
      <c r="C31" s="145"/>
      <c r="D31" s="145"/>
      <c r="E31" s="146"/>
      <c r="F31" s="146"/>
      <c r="G31" s="147"/>
      <c r="H31" s="147"/>
      <c r="I31" s="147"/>
      <c r="J31" s="148"/>
      <c r="K31" s="148"/>
      <c r="L31" s="10"/>
      <c r="M31" s="3"/>
      <c r="N31" s="3"/>
      <c r="O31" s="10"/>
    </row>
    <row r="32" spans="1:15" ht="15" customHeight="1">
      <c r="A32" s="6"/>
      <c r="B32" s="135" t="s">
        <v>172</v>
      </c>
      <c r="C32" s="135"/>
      <c r="D32" s="135"/>
      <c r="E32" s="135"/>
      <c r="F32" s="135"/>
      <c r="G32" s="136" t="s">
        <v>167</v>
      </c>
      <c r="H32" s="136"/>
      <c r="I32" s="136"/>
      <c r="J32" s="136"/>
      <c r="K32" s="136"/>
      <c r="L32" s="3"/>
      <c r="M32" s="3"/>
      <c r="N32" s="3"/>
      <c r="O32" s="10"/>
    </row>
    <row r="33" spans="1:15" ht="15" customHeight="1">
      <c r="A33" s="6"/>
      <c r="B33" s="137">
        <f>C30+E30</f>
        <v>0</v>
      </c>
      <c r="C33" s="137"/>
      <c r="D33" s="137"/>
      <c r="E33" s="137"/>
      <c r="F33" s="137"/>
      <c r="G33" s="138" t="s">
        <v>50</v>
      </c>
      <c r="H33" s="138"/>
      <c r="I33" s="138"/>
      <c r="J33" s="13" t="s">
        <v>126</v>
      </c>
      <c r="K33" s="34" t="s">
        <v>103</v>
      </c>
      <c r="L33" s="3"/>
      <c r="M33" s="3"/>
      <c r="N33" s="3"/>
      <c r="O33" s="10"/>
    </row>
    <row r="34" spans="1:15" ht="15" customHeight="1">
      <c r="A34" s="6"/>
      <c r="B34" s="137"/>
      <c r="C34" s="137"/>
      <c r="D34" s="137"/>
      <c r="E34" s="137"/>
      <c r="F34" s="137"/>
      <c r="G34" s="139"/>
      <c r="H34" s="139"/>
      <c r="I34" s="139"/>
      <c r="J34" s="11"/>
      <c r="K34" s="35">
        <f>IF(J34&gt;0,E23/J34,"")</f>
      </c>
      <c r="L34" s="3"/>
      <c r="M34" s="3"/>
      <c r="N34" s="3"/>
      <c r="O34" s="10"/>
    </row>
    <row r="35" spans="1:15" ht="15" customHeight="1">
      <c r="A35" s="6"/>
      <c r="B35" s="137"/>
      <c r="C35" s="137"/>
      <c r="D35" s="137"/>
      <c r="E35" s="137"/>
      <c r="F35" s="137"/>
      <c r="G35" s="139"/>
      <c r="H35" s="139"/>
      <c r="I35" s="139"/>
      <c r="J35" s="11"/>
      <c r="K35" s="35">
        <f>IF(J35&gt;0,E23/J35,"")</f>
      </c>
      <c r="L35" s="3"/>
      <c r="M35" s="3"/>
      <c r="N35" s="3"/>
      <c r="O35" s="10"/>
    </row>
    <row r="36" spans="1:15" ht="15" customHeight="1">
      <c r="A36" s="6"/>
      <c r="B36" s="137"/>
      <c r="C36" s="137"/>
      <c r="D36" s="137"/>
      <c r="E36" s="137"/>
      <c r="F36" s="137"/>
      <c r="G36" s="139"/>
      <c r="H36" s="139"/>
      <c r="I36" s="139"/>
      <c r="J36" s="11"/>
      <c r="K36" s="35">
        <f>IF(J36&gt;0,E23/J36,"")</f>
      </c>
      <c r="L36" s="3"/>
      <c r="M36" s="3"/>
      <c r="N36" s="3"/>
      <c r="O36" s="10"/>
    </row>
    <row r="37" spans="1:15" ht="7.5" customHeight="1">
      <c r="A37" s="3"/>
      <c r="B37" s="36"/>
      <c r="C37" s="36"/>
      <c r="D37" s="36"/>
      <c r="E37" s="36"/>
      <c r="F37" s="36"/>
      <c r="G37" s="37"/>
      <c r="H37" s="37"/>
      <c r="I37" s="37"/>
      <c r="J37" s="37"/>
      <c r="K37" s="37"/>
      <c r="L37" s="36"/>
      <c r="M37" s="36"/>
      <c r="N37" s="36"/>
      <c r="O37" s="3"/>
    </row>
    <row r="38" spans="1:15" s="39" customFormat="1" ht="11.25" customHeight="1">
      <c r="A38" s="38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38"/>
    </row>
  </sheetData>
  <sheetProtection selectLockedCells="1" selectUnlockedCells="1"/>
  <mergeCells count="78">
    <mergeCell ref="B2:N3"/>
    <mergeCell ref="D5:E5"/>
    <mergeCell ref="G5:N5"/>
    <mergeCell ref="B6:C6"/>
    <mergeCell ref="D6:E6"/>
    <mergeCell ref="G6:N6"/>
    <mergeCell ref="C4:I4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11.57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0" customWidth="1"/>
    <col min="10" max="10" width="11.7109375" style="2" customWidth="1"/>
    <col min="11" max="11" width="15.421875" style="2" customWidth="1"/>
    <col min="12" max="12" width="11.7109375" style="41" customWidth="1"/>
    <col min="13" max="15" width="11.57421875" style="41" customWidth="1"/>
    <col min="16" max="16" width="11.140625" style="42" customWidth="1"/>
    <col min="17" max="18" width="0" style="2" hidden="1" customWidth="1"/>
    <col min="19" max="19" width="11.7109375" style="43" customWidth="1"/>
    <col min="20" max="20" width="0" style="43" hidden="1" customWidth="1"/>
    <col min="21" max="21" width="1.7109375" style="2" customWidth="1"/>
    <col min="22" max="242" width="11.57421875" style="2" customWidth="1"/>
  </cols>
  <sheetData>
    <row r="1" spans="1:256" s="39" customFormat="1" ht="12.75" customHeight="1" hidden="1">
      <c r="A1" s="44" t="s">
        <v>30</v>
      </c>
      <c r="B1" s="45" t="s">
        <v>40</v>
      </c>
      <c r="C1" s="45" t="s">
        <v>35</v>
      </c>
      <c r="D1" s="45" t="s">
        <v>32</v>
      </c>
      <c r="E1" s="45" t="s">
        <v>100</v>
      </c>
      <c r="F1" s="45" t="s">
        <v>133</v>
      </c>
      <c r="G1" s="45" t="s">
        <v>34</v>
      </c>
      <c r="H1" s="45" t="s">
        <v>143</v>
      </c>
      <c r="I1" s="45" t="s">
        <v>8</v>
      </c>
      <c r="J1" s="45" t="s">
        <v>134</v>
      </c>
      <c r="K1" s="45" t="s">
        <v>107</v>
      </c>
      <c r="L1" s="46" t="s">
        <v>46</v>
      </c>
      <c r="M1" s="46" t="s">
        <v>113</v>
      </c>
      <c r="N1" s="46" t="s">
        <v>24</v>
      </c>
      <c r="O1" s="46" t="s">
        <v>125</v>
      </c>
      <c r="P1" s="47" t="s">
        <v>122</v>
      </c>
      <c r="Q1" s="45" t="s">
        <v>123</v>
      </c>
      <c r="R1" s="45" t="s">
        <v>108</v>
      </c>
      <c r="S1" s="45" t="s">
        <v>22</v>
      </c>
      <c r="T1" s="45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48"/>
      <c r="B2" s="3"/>
      <c r="C2" s="3"/>
      <c r="D2" s="3"/>
      <c r="E2" s="3"/>
      <c r="F2" s="3"/>
      <c r="G2" s="179" t="s">
        <v>155</v>
      </c>
      <c r="H2" s="179"/>
      <c r="I2" s="179"/>
      <c r="J2" s="179"/>
      <c r="K2" s="179"/>
      <c r="L2" s="49"/>
      <c r="M2" s="49"/>
      <c r="N2" s="49"/>
      <c r="O2" s="49"/>
      <c r="P2" s="49"/>
      <c r="Q2" s="49"/>
      <c r="R2" s="49"/>
      <c r="S2" s="50"/>
      <c r="T2" s="50"/>
      <c r="U2" s="3"/>
    </row>
    <row r="3" spans="1:21" ht="18.75" customHeight="1">
      <c r="A3" s="3"/>
      <c r="B3" s="51" t="s">
        <v>99</v>
      </c>
      <c r="C3" s="52"/>
      <c r="D3" s="180">
        <f>KrycíList!D6</f>
        <v>0</v>
      </c>
      <c r="E3" s="180"/>
      <c r="F3" s="180"/>
      <c r="G3" s="180" t="str">
        <f>KrycíList!C4</f>
        <v>Výtah TOVS 900 a areálu Bohumínské městské nemocnice,pavilov "A"</v>
      </c>
      <c r="H3" s="180"/>
      <c r="I3" s="180"/>
      <c r="J3" s="53" t="str">
        <f>KrycíList!J4</f>
        <v>Část :</v>
      </c>
      <c r="K3" s="53"/>
      <c r="L3" s="53"/>
      <c r="M3" s="53"/>
      <c r="N3" s="53"/>
      <c r="O3" s="54"/>
      <c r="P3" s="54"/>
      <c r="Q3" s="54"/>
      <c r="R3" s="54"/>
      <c r="S3" s="54"/>
      <c r="T3" s="54"/>
      <c r="U3" s="52"/>
    </row>
    <row r="4" spans="1:21" ht="14.25" customHeight="1">
      <c r="A4" s="3"/>
      <c r="B4" s="3"/>
      <c r="C4" s="3"/>
      <c r="D4" s="181">
        <f>KrycíList!C5</f>
        <v>0</v>
      </c>
      <c r="E4" s="181"/>
      <c r="F4" s="181"/>
      <c r="G4" s="55">
        <f>KrycíList!G5</f>
        <v>0</v>
      </c>
      <c r="H4" s="182">
        <f>KrycíList!D5</f>
        <v>0</v>
      </c>
      <c r="I4" s="182"/>
      <c r="J4" s="52"/>
      <c r="K4" s="56"/>
      <c r="L4" s="57"/>
      <c r="M4" s="57"/>
      <c r="N4" s="57"/>
      <c r="O4" s="57"/>
      <c r="P4" s="57"/>
      <c r="Q4" s="57"/>
      <c r="R4" s="57"/>
      <c r="S4" s="58"/>
      <c r="T4" s="58"/>
      <c r="U4" s="3"/>
    </row>
    <row r="5" spans="1:21" ht="11.25" customHeight="1">
      <c r="A5" s="3"/>
      <c r="B5" s="59"/>
      <c r="C5" s="59"/>
      <c r="D5" s="60"/>
      <c r="E5" s="60"/>
      <c r="F5" s="60"/>
      <c r="G5" s="61">
        <f>KrycíList!G12</f>
        <v>0</v>
      </c>
      <c r="H5" s="60"/>
      <c r="I5" s="60"/>
      <c r="J5" s="62"/>
      <c r="K5" s="63"/>
      <c r="L5" s="64"/>
      <c r="M5" s="64"/>
      <c r="N5" s="64"/>
      <c r="O5" s="64"/>
      <c r="P5" s="64"/>
      <c r="Q5" s="64"/>
      <c r="R5" s="64"/>
      <c r="S5" s="64"/>
      <c r="T5" s="64"/>
      <c r="U5" s="3" t="s">
        <v>0</v>
      </c>
    </row>
    <row r="6" spans="1:256" s="70" customFormat="1" ht="21.75" customHeight="1">
      <c r="A6" s="65"/>
      <c r="B6" s="66" t="s">
        <v>40</v>
      </c>
      <c r="C6" s="66" t="s">
        <v>35</v>
      </c>
      <c r="D6" s="67" t="s">
        <v>32</v>
      </c>
      <c r="E6" s="66" t="s">
        <v>7</v>
      </c>
      <c r="F6" s="66" t="s">
        <v>133</v>
      </c>
      <c r="G6" s="66" t="s">
        <v>139</v>
      </c>
      <c r="H6" s="66" t="s">
        <v>138</v>
      </c>
      <c r="I6" s="66" t="s">
        <v>8</v>
      </c>
      <c r="J6" s="66" t="s">
        <v>36</v>
      </c>
      <c r="K6" s="68" t="s">
        <v>106</v>
      </c>
      <c r="L6" s="69" t="s">
        <v>46</v>
      </c>
      <c r="M6" s="69" t="s">
        <v>113</v>
      </c>
      <c r="N6" s="69" t="s">
        <v>24</v>
      </c>
      <c r="O6" s="69" t="s">
        <v>125</v>
      </c>
      <c r="P6" s="69" t="s">
        <v>96</v>
      </c>
      <c r="Q6" s="69" t="s">
        <v>97</v>
      </c>
      <c r="R6" s="69" t="s">
        <v>47</v>
      </c>
      <c r="S6" s="69" t="s">
        <v>33</v>
      </c>
      <c r="T6" s="69" t="s">
        <v>142</v>
      </c>
      <c r="U6" s="65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1"/>
      <c r="C7" s="71"/>
      <c r="D7" s="72">
        <f>KrycíList!C8</f>
        <v>0</v>
      </c>
      <c r="E7" s="72"/>
      <c r="F7" s="72"/>
      <c r="G7" s="73"/>
      <c r="H7" s="72"/>
      <c r="I7" s="72"/>
      <c r="J7" s="74"/>
      <c r="K7" s="75">
        <f aca="true" t="shared" si="0" ref="K7:R7">SUMIF($D9:$D83,"B",K9:K83)</f>
        <v>0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76">
        <f t="shared" si="0"/>
        <v>0</v>
      </c>
      <c r="P7" s="76">
        <f t="shared" si="0"/>
        <v>8.741739544498637</v>
      </c>
      <c r="Q7" s="76">
        <f t="shared" si="0"/>
        <v>0.5028651</v>
      </c>
      <c r="R7" s="76">
        <f t="shared" si="0"/>
        <v>21.341053023203166</v>
      </c>
      <c r="S7" s="77">
        <f>ROUNDUP(SUMIF($D9:$D83,"B",S9:S83),1)</f>
        <v>0</v>
      </c>
      <c r="T7" s="77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78"/>
      <c r="J8" s="3"/>
      <c r="K8" s="3"/>
      <c r="L8" s="49"/>
      <c r="M8" s="49"/>
      <c r="N8" s="49"/>
      <c r="O8" s="49"/>
      <c r="P8" s="49"/>
      <c r="Q8" s="49"/>
      <c r="R8" s="49"/>
      <c r="S8" s="50"/>
      <c r="T8" s="50"/>
      <c r="U8" s="3"/>
    </row>
    <row r="9" spans="1:21" ht="15">
      <c r="A9" s="3"/>
      <c r="B9" s="79" t="s">
        <v>11</v>
      </c>
      <c r="C9" s="80"/>
      <c r="D9" s="81" t="s">
        <v>1</v>
      </c>
      <c r="E9" s="80"/>
      <c r="F9" s="82"/>
      <c r="G9" s="83" t="s">
        <v>119</v>
      </c>
      <c r="H9" s="80"/>
      <c r="I9" s="81"/>
      <c r="J9" s="80"/>
      <c r="K9" s="84">
        <f aca="true" t="shared" si="1" ref="K9:S9">SUMIF($D10:$D81,"O",K10:K81)</f>
        <v>0</v>
      </c>
      <c r="L9" s="85">
        <f t="shared" si="1"/>
        <v>0</v>
      </c>
      <c r="M9" s="85">
        <f t="shared" si="1"/>
        <v>0</v>
      </c>
      <c r="N9" s="85">
        <f t="shared" si="1"/>
        <v>0</v>
      </c>
      <c r="O9" s="85">
        <f t="shared" si="1"/>
        <v>0</v>
      </c>
      <c r="P9" s="86">
        <f t="shared" si="1"/>
        <v>8.741739544498637</v>
      </c>
      <c r="Q9" s="86">
        <f t="shared" si="1"/>
        <v>0.5028651</v>
      </c>
      <c r="R9" s="86">
        <f t="shared" si="1"/>
        <v>21.341053023203166</v>
      </c>
      <c r="S9" s="87">
        <f t="shared" si="1"/>
        <v>0</v>
      </c>
      <c r="T9" s="87">
        <f>K9+S9</f>
        <v>0</v>
      </c>
      <c r="U9" s="88"/>
    </row>
    <row r="10" spans="1:21" ht="12.75" outlineLevel="1">
      <c r="A10" s="3"/>
      <c r="B10" s="89"/>
      <c r="C10" s="90" t="s">
        <v>12</v>
      </c>
      <c r="D10" s="91" t="s">
        <v>2</v>
      </c>
      <c r="E10" s="92"/>
      <c r="F10" s="92" t="s">
        <v>23</v>
      </c>
      <c r="G10" s="93" t="s">
        <v>131</v>
      </c>
      <c r="H10" s="92"/>
      <c r="I10" s="91"/>
      <c r="J10" s="92"/>
      <c r="K10" s="94">
        <f>SUBTOTAL(9,K11:K17)</f>
        <v>0</v>
      </c>
      <c r="L10" s="95">
        <f>SUBTOTAL(9,L11:L17)</f>
        <v>0</v>
      </c>
      <c r="M10" s="95">
        <f>SUBTOTAL(9,M11:M17)</f>
        <v>0</v>
      </c>
      <c r="N10" s="95">
        <f>SUBTOTAL(9,N11:N17)</f>
        <v>0</v>
      </c>
      <c r="O10" s="95">
        <f>SUBTOTAL(9,O11:O17)</f>
        <v>0</v>
      </c>
      <c r="P10" s="96">
        <f>SUMPRODUCT(P11:P17,H11:H17)</f>
        <v>0.2672024696000057</v>
      </c>
      <c r="Q10" s="96">
        <f>SUMPRODUCT(Q11:Q17,H11:H17)</f>
        <v>0</v>
      </c>
      <c r="R10" s="96">
        <f>SUMPRODUCT(R11:R17,H11:H17)</f>
        <v>6.832577200000342</v>
      </c>
      <c r="S10" s="97">
        <f>SUMPRODUCT(S11:S17,K11:K17)/100</f>
        <v>0</v>
      </c>
      <c r="T10" s="97">
        <f>K10+S10</f>
        <v>0</v>
      </c>
      <c r="U10" s="88"/>
    </row>
    <row r="11" spans="1:21" ht="12.75" outlineLevel="2">
      <c r="A11" s="3"/>
      <c r="B11" s="98"/>
      <c r="C11" s="99"/>
      <c r="D11" s="100"/>
      <c r="E11" s="101" t="s">
        <v>161</v>
      </c>
      <c r="F11" s="102"/>
      <c r="G11" s="103"/>
      <c r="H11" s="102"/>
      <c r="I11" s="100"/>
      <c r="J11" s="102"/>
      <c r="K11" s="104"/>
      <c r="L11" s="105"/>
      <c r="M11" s="105"/>
      <c r="N11" s="105"/>
      <c r="O11" s="105"/>
      <c r="P11" s="106"/>
      <c r="Q11" s="106"/>
      <c r="R11" s="106"/>
      <c r="S11" s="107"/>
      <c r="T11" s="107"/>
      <c r="U11" s="88"/>
    </row>
    <row r="12" spans="1:21" ht="25.5" outlineLevel="2">
      <c r="A12" s="3"/>
      <c r="B12" s="88"/>
      <c r="C12" s="88"/>
      <c r="D12" s="108" t="s">
        <v>3</v>
      </c>
      <c r="E12" s="109">
        <v>1</v>
      </c>
      <c r="F12" s="110" t="s">
        <v>55</v>
      </c>
      <c r="G12" s="111" t="s">
        <v>201</v>
      </c>
      <c r="H12" s="112">
        <v>4</v>
      </c>
      <c r="I12" s="113" t="s">
        <v>29</v>
      </c>
      <c r="J12" s="114"/>
      <c r="K12" s="115">
        <f>H12*J12</f>
        <v>0</v>
      </c>
      <c r="L12" s="116">
        <f>IF(D12="S",K12,"")</f>
      </c>
      <c r="M12" s="117">
        <f>IF(OR(D12="P",D12="U"),K12,"")</f>
        <v>0</v>
      </c>
      <c r="N12" s="117">
        <f>IF(D12="H",K12,"")</f>
      </c>
      <c r="O12" s="117">
        <f>IF(D12="V",K12,"")</f>
      </c>
      <c r="P12" s="118">
        <v>0.019830960000001646</v>
      </c>
      <c r="Q12" s="118">
        <v>0</v>
      </c>
      <c r="R12" s="118">
        <v>1.0100000000004457</v>
      </c>
      <c r="S12" s="119">
        <v>21</v>
      </c>
      <c r="T12" s="120">
        <f>K12*(S12+100)/100</f>
        <v>0</v>
      </c>
      <c r="U12" s="121"/>
    </row>
    <row r="13" spans="1:21" ht="12.75" outlineLevel="2">
      <c r="A13" s="3"/>
      <c r="B13" s="88"/>
      <c r="C13" s="88"/>
      <c r="D13" s="108" t="s">
        <v>3</v>
      </c>
      <c r="E13" s="109">
        <v>2</v>
      </c>
      <c r="F13" s="110" t="s">
        <v>56</v>
      </c>
      <c r="G13" s="111" t="s">
        <v>193</v>
      </c>
      <c r="H13" s="112">
        <v>0.1684</v>
      </c>
      <c r="I13" s="113" t="s">
        <v>6</v>
      </c>
      <c r="J13" s="114"/>
      <c r="K13" s="115">
        <f>H13*J13</f>
        <v>0</v>
      </c>
      <c r="L13" s="116">
        <f>IF(D13="S",K13,"")</f>
      </c>
      <c r="M13" s="117">
        <f>IF(OR(D13="P",D13="U"),K13,"")</f>
        <v>0</v>
      </c>
      <c r="N13" s="117">
        <f>IF(D13="H",K13,"")</f>
      </c>
      <c r="O13" s="117">
        <f>IF(D13="V",K13,"")</f>
      </c>
      <c r="P13" s="118">
        <v>0.017093999999994867</v>
      </c>
      <c r="Q13" s="118">
        <v>0</v>
      </c>
      <c r="R13" s="118">
        <v>16.582999999991443</v>
      </c>
      <c r="S13" s="119">
        <v>21</v>
      </c>
      <c r="T13" s="120">
        <f>K13*(S13+100)/100</f>
        <v>0</v>
      </c>
      <c r="U13" s="121"/>
    </row>
    <row r="14" spans="1:21" s="39" customFormat="1" ht="10.5" customHeight="1" outlineLevel="3">
      <c r="A14" s="38"/>
      <c r="B14" s="122"/>
      <c r="C14" s="122"/>
      <c r="D14" s="122"/>
      <c r="E14" s="122"/>
      <c r="F14" s="122"/>
      <c r="G14" s="122" t="s">
        <v>115</v>
      </c>
      <c r="H14" s="123">
        <v>0.044</v>
      </c>
      <c r="I14" s="124"/>
      <c r="J14" s="122"/>
      <c r="K14" s="122"/>
      <c r="L14" s="125"/>
      <c r="M14" s="125"/>
      <c r="N14" s="125"/>
      <c r="O14" s="125"/>
      <c r="P14" s="125"/>
      <c r="Q14" s="125"/>
      <c r="R14" s="125"/>
      <c r="S14" s="126"/>
      <c r="T14" s="126"/>
      <c r="U14" s="122"/>
    </row>
    <row r="15" spans="1:21" s="39" customFormat="1" ht="10.5" customHeight="1" outlineLevel="3">
      <c r="A15" s="38"/>
      <c r="B15" s="122"/>
      <c r="C15" s="122"/>
      <c r="D15" s="122"/>
      <c r="E15" s="122"/>
      <c r="F15" s="122"/>
      <c r="G15" s="122" t="s">
        <v>121</v>
      </c>
      <c r="H15" s="123">
        <v>0.1244</v>
      </c>
      <c r="I15" s="124"/>
      <c r="J15" s="122"/>
      <c r="K15" s="122"/>
      <c r="L15" s="125"/>
      <c r="M15" s="125"/>
      <c r="N15" s="125"/>
      <c r="O15" s="125"/>
      <c r="P15" s="125"/>
      <c r="Q15" s="125"/>
      <c r="R15" s="125"/>
      <c r="S15" s="126"/>
      <c r="T15" s="126"/>
      <c r="U15" s="122"/>
    </row>
    <row r="16" spans="1:21" ht="12.75" outlineLevel="2">
      <c r="A16" s="3"/>
      <c r="B16" s="88"/>
      <c r="C16" s="88"/>
      <c r="D16" s="108" t="s">
        <v>4</v>
      </c>
      <c r="E16" s="109">
        <v>3</v>
      </c>
      <c r="F16" s="110" t="s">
        <v>48</v>
      </c>
      <c r="G16" s="111" t="s">
        <v>151</v>
      </c>
      <c r="H16" s="112">
        <v>0.059</v>
      </c>
      <c r="I16" s="113" t="s">
        <v>6</v>
      </c>
      <c r="J16" s="114"/>
      <c r="K16" s="115">
        <f>H16*J16</f>
        <v>0</v>
      </c>
      <c r="L16" s="116">
        <f>IF(D16="S",K16,"")</f>
        <v>0</v>
      </c>
      <c r="M16" s="117">
        <f>IF(OR(D16="P",D16="U"),K16,"")</f>
      </c>
      <c r="N16" s="117">
        <f>IF(D16="H",K16,"")</f>
      </c>
      <c r="O16" s="117">
        <f>IF(D16="V",K16,"")</f>
      </c>
      <c r="P16" s="118">
        <v>1</v>
      </c>
      <c r="Q16" s="118">
        <v>0</v>
      </c>
      <c r="R16" s="118">
        <v>0</v>
      </c>
      <c r="S16" s="119">
        <v>21</v>
      </c>
      <c r="T16" s="120">
        <f>K16*(S16+100)/100</f>
        <v>0</v>
      </c>
      <c r="U16" s="121"/>
    </row>
    <row r="17" spans="1:21" ht="12.75" outlineLevel="2">
      <c r="A17" s="3"/>
      <c r="B17" s="88"/>
      <c r="C17" s="88"/>
      <c r="D17" s="108" t="s">
        <v>4</v>
      </c>
      <c r="E17" s="109">
        <v>4</v>
      </c>
      <c r="F17" s="110" t="s">
        <v>49</v>
      </c>
      <c r="G17" s="111" t="s">
        <v>152</v>
      </c>
      <c r="H17" s="112">
        <v>0.126</v>
      </c>
      <c r="I17" s="113" t="s">
        <v>6</v>
      </c>
      <c r="J17" s="114"/>
      <c r="K17" s="115">
        <f>H17*J17</f>
        <v>0</v>
      </c>
      <c r="L17" s="116">
        <f>IF(D17="S",K17,"")</f>
        <v>0</v>
      </c>
      <c r="M17" s="117">
        <f>IF(OR(D17="P",D17="U"),K17,"")</f>
      </c>
      <c r="N17" s="117">
        <f>IF(D17="H",K17,"")</f>
      </c>
      <c r="O17" s="117">
        <f>IF(D17="V",K17,"")</f>
      </c>
      <c r="P17" s="118">
        <v>1</v>
      </c>
      <c r="Q17" s="118">
        <v>0</v>
      </c>
      <c r="R17" s="118">
        <v>0</v>
      </c>
      <c r="S17" s="119">
        <v>21</v>
      </c>
      <c r="T17" s="120">
        <f>K17*(S17+100)/100</f>
        <v>0</v>
      </c>
      <c r="U17" s="121"/>
    </row>
    <row r="18" spans="1:21" ht="12.75" outlineLevel="1">
      <c r="A18" s="3"/>
      <c r="B18" s="89"/>
      <c r="C18" s="90" t="s">
        <v>13</v>
      </c>
      <c r="D18" s="91" t="s">
        <v>2</v>
      </c>
      <c r="E18" s="92"/>
      <c r="F18" s="92" t="s">
        <v>23</v>
      </c>
      <c r="G18" s="93" t="s">
        <v>157</v>
      </c>
      <c r="H18" s="92"/>
      <c r="I18" s="91"/>
      <c r="J18" s="92"/>
      <c r="K18" s="94">
        <f>SUBTOTAL(9,K19:K22)</f>
        <v>0</v>
      </c>
      <c r="L18" s="95">
        <f>SUBTOTAL(9,L19:L22)</f>
        <v>0</v>
      </c>
      <c r="M18" s="95">
        <f>SUBTOTAL(9,M19:M22)</f>
        <v>0</v>
      </c>
      <c r="N18" s="95">
        <f>SUBTOTAL(9,N19:N22)</f>
        <v>0</v>
      </c>
      <c r="O18" s="95">
        <f>SUBTOTAL(9,O19:O22)</f>
        <v>0</v>
      </c>
      <c r="P18" s="96">
        <f>SUMPRODUCT(P19:P22,H19:H22)</f>
        <v>1.3347812759998332</v>
      </c>
      <c r="Q18" s="96">
        <f>SUMPRODUCT(Q19:Q22,H19:H22)</f>
        <v>0</v>
      </c>
      <c r="R18" s="96">
        <f>SUMPRODUCT(R19:R22,H19:H22)</f>
        <v>8.766373000000266</v>
      </c>
      <c r="S18" s="97">
        <f>SUMPRODUCT(S19:S22,K19:K22)/100</f>
        <v>0</v>
      </c>
      <c r="T18" s="97">
        <f>K18+S18</f>
        <v>0</v>
      </c>
      <c r="U18" s="88"/>
    </row>
    <row r="19" spans="1:21" ht="12.75" outlineLevel="2">
      <c r="A19" s="3"/>
      <c r="B19" s="98"/>
      <c r="C19" s="99"/>
      <c r="D19" s="100"/>
      <c r="E19" s="101" t="s">
        <v>161</v>
      </c>
      <c r="F19" s="102"/>
      <c r="G19" s="103"/>
      <c r="H19" s="102"/>
      <c r="I19" s="100"/>
      <c r="J19" s="102"/>
      <c r="K19" s="104"/>
      <c r="L19" s="105"/>
      <c r="M19" s="105"/>
      <c r="N19" s="105"/>
      <c r="O19" s="105"/>
      <c r="P19" s="106"/>
      <c r="Q19" s="106"/>
      <c r="R19" s="106"/>
      <c r="S19" s="107"/>
      <c r="T19" s="107"/>
      <c r="U19" s="88"/>
    </row>
    <row r="20" spans="1:21" ht="25.5" outlineLevel="2">
      <c r="A20" s="3"/>
      <c r="B20" s="88"/>
      <c r="C20" s="88"/>
      <c r="D20" s="108" t="s">
        <v>3</v>
      </c>
      <c r="E20" s="109">
        <v>1</v>
      </c>
      <c r="F20" s="110" t="s">
        <v>57</v>
      </c>
      <c r="G20" s="111" t="s">
        <v>199</v>
      </c>
      <c r="H20" s="112">
        <v>13.937</v>
      </c>
      <c r="I20" s="113" t="s">
        <v>9</v>
      </c>
      <c r="J20" s="114"/>
      <c r="K20" s="115">
        <f>H20*J20</f>
        <v>0</v>
      </c>
      <c r="L20" s="116">
        <f>IF(D20="S",K20,"")</f>
      </c>
      <c r="M20" s="117">
        <f>IF(OR(D20="P",D20="U"),K20,"")</f>
        <v>0</v>
      </c>
      <c r="N20" s="117">
        <f>IF(D20="H",K20,"")</f>
      </c>
      <c r="O20" s="117">
        <f>IF(D20="V",K20,"")</f>
      </c>
      <c r="P20" s="118">
        <v>0.03154799999998803</v>
      </c>
      <c r="Q20" s="118">
        <v>0</v>
      </c>
      <c r="R20" s="118">
        <v>0.6290000000000191</v>
      </c>
      <c r="S20" s="119">
        <v>21</v>
      </c>
      <c r="T20" s="120">
        <f>K20*(S20+100)/100</f>
        <v>0</v>
      </c>
      <c r="U20" s="121"/>
    </row>
    <row r="21" spans="1:21" ht="12.75" outlineLevel="2">
      <c r="A21" s="3"/>
      <c r="B21" s="88"/>
      <c r="C21" s="88"/>
      <c r="D21" s="108" t="s">
        <v>3</v>
      </c>
      <c r="E21" s="109">
        <v>2</v>
      </c>
      <c r="F21" s="110" t="s">
        <v>58</v>
      </c>
      <c r="G21" s="111" t="s">
        <v>178</v>
      </c>
      <c r="H21" s="112">
        <v>31.44</v>
      </c>
      <c r="I21" s="113" t="s">
        <v>9</v>
      </c>
      <c r="J21" s="114"/>
      <c r="K21" s="115">
        <f>H21*J21</f>
        <v>0</v>
      </c>
      <c r="L21" s="116">
        <f>IF(D21="S",K21,"")</f>
      </c>
      <c r="M21" s="117">
        <f>IF(OR(D21="P",D21="U"),K21,"")</f>
        <v>0</v>
      </c>
      <c r="N21" s="117">
        <f>IF(D21="H",K21,"")</f>
      </c>
      <c r="O21" s="117">
        <f>IF(D21="V",K21,"")</f>
      </c>
      <c r="P21" s="118">
        <v>0.02847</v>
      </c>
      <c r="Q21" s="118">
        <v>0</v>
      </c>
      <c r="R21" s="118">
        <v>0</v>
      </c>
      <c r="S21" s="119">
        <v>21</v>
      </c>
      <c r="T21" s="120">
        <f>K21*(S21+100)/100</f>
        <v>0</v>
      </c>
      <c r="U21" s="121"/>
    </row>
    <row r="22" spans="1:21" s="39" customFormat="1" ht="10.5" customHeight="1" outlineLevel="3">
      <c r="A22" s="38"/>
      <c r="B22" s="122"/>
      <c r="C22" s="122"/>
      <c r="D22" s="122"/>
      <c r="E22" s="122"/>
      <c r="F22" s="122"/>
      <c r="G22" s="122" t="s">
        <v>128</v>
      </c>
      <c r="H22" s="123">
        <v>31.44</v>
      </c>
      <c r="I22" s="124"/>
      <c r="J22" s="122"/>
      <c r="K22" s="122"/>
      <c r="L22" s="125"/>
      <c r="M22" s="125"/>
      <c r="N22" s="125"/>
      <c r="O22" s="125"/>
      <c r="P22" s="125"/>
      <c r="Q22" s="125"/>
      <c r="R22" s="125"/>
      <c r="S22" s="126"/>
      <c r="T22" s="126"/>
      <c r="U22" s="122"/>
    </row>
    <row r="23" spans="1:21" ht="12.75" outlineLevel="1">
      <c r="A23" s="3"/>
      <c r="B23" s="89"/>
      <c r="C23" s="90" t="s">
        <v>14</v>
      </c>
      <c r="D23" s="91" t="s">
        <v>2</v>
      </c>
      <c r="E23" s="92"/>
      <c r="F23" s="92" t="s">
        <v>23</v>
      </c>
      <c r="G23" s="93" t="s">
        <v>147</v>
      </c>
      <c r="H23" s="92"/>
      <c r="I23" s="91"/>
      <c r="J23" s="92"/>
      <c r="K23" s="94">
        <f>SUBTOTAL(9,K24:K28)</f>
        <v>0</v>
      </c>
      <c r="L23" s="95">
        <f>SUBTOTAL(9,L24:L28)</f>
        <v>0</v>
      </c>
      <c r="M23" s="95">
        <f>SUBTOTAL(9,M24:M28)</f>
        <v>0</v>
      </c>
      <c r="N23" s="95">
        <f>SUBTOTAL(9,N24:N28)</f>
        <v>0</v>
      </c>
      <c r="O23" s="95">
        <f>SUBTOTAL(9,O24:O28)</f>
        <v>0</v>
      </c>
      <c r="P23" s="96">
        <f>SUMPRODUCT(P24:P28,H24:H28)</f>
        <v>7.139755798898799</v>
      </c>
      <c r="Q23" s="96">
        <f>SUMPRODUCT(Q24:Q28,H24:H28)</f>
        <v>0</v>
      </c>
      <c r="R23" s="96">
        <f>SUMPRODUCT(R24:R28,H24:H28)</f>
        <v>0</v>
      </c>
      <c r="S23" s="97">
        <f>SUMPRODUCT(S24:S28,K24:K28)/100</f>
        <v>0</v>
      </c>
      <c r="T23" s="97">
        <f>K23+S23</f>
        <v>0</v>
      </c>
      <c r="U23" s="88"/>
    </row>
    <row r="24" spans="1:21" ht="12.75" outlineLevel="2">
      <c r="A24" s="3"/>
      <c r="B24" s="98"/>
      <c r="C24" s="99"/>
      <c r="D24" s="100"/>
      <c r="E24" s="101" t="s">
        <v>161</v>
      </c>
      <c r="F24" s="102"/>
      <c r="G24" s="103"/>
      <c r="H24" s="102"/>
      <c r="I24" s="100"/>
      <c r="J24" s="102"/>
      <c r="K24" s="104"/>
      <c r="L24" s="105"/>
      <c r="M24" s="105"/>
      <c r="N24" s="105"/>
      <c r="O24" s="105"/>
      <c r="P24" s="106"/>
      <c r="Q24" s="106"/>
      <c r="R24" s="106"/>
      <c r="S24" s="107"/>
      <c r="T24" s="107"/>
      <c r="U24" s="88"/>
    </row>
    <row r="25" spans="1:21" ht="12.75" outlineLevel="2">
      <c r="A25" s="3"/>
      <c r="B25" s="88"/>
      <c r="C25" s="88"/>
      <c r="D25" s="108" t="s">
        <v>3</v>
      </c>
      <c r="E25" s="109">
        <v>1</v>
      </c>
      <c r="F25" s="110" t="s">
        <v>59</v>
      </c>
      <c r="G25" s="111" t="s">
        <v>174</v>
      </c>
      <c r="H25" s="112">
        <v>2.7874</v>
      </c>
      <c r="I25" s="113" t="s">
        <v>10</v>
      </c>
      <c r="J25" s="114"/>
      <c r="K25" s="115">
        <f>H25*J25</f>
        <v>0</v>
      </c>
      <c r="L25" s="116">
        <f>IF(D25="S",K25,"")</f>
      </c>
      <c r="M25" s="117">
        <f>IF(OR(D25="P",D25="U"),K25,"")</f>
        <v>0</v>
      </c>
      <c r="N25" s="117">
        <f>IF(D25="H",K25,"")</f>
      </c>
      <c r="O25" s="117">
        <f>IF(D25="V",K25,"")</f>
      </c>
      <c r="P25" s="118">
        <v>2.4532899999999995</v>
      </c>
      <c r="Q25" s="118">
        <v>0</v>
      </c>
      <c r="R25" s="118">
        <v>0</v>
      </c>
      <c r="S25" s="119">
        <v>21</v>
      </c>
      <c r="T25" s="120">
        <f>K25*(S25+100)/100</f>
        <v>0</v>
      </c>
      <c r="U25" s="121"/>
    </row>
    <row r="26" spans="1:21" s="39" customFormat="1" ht="10.5" customHeight="1" outlineLevel="3">
      <c r="A26" s="38"/>
      <c r="B26" s="122"/>
      <c r="C26" s="122"/>
      <c r="D26" s="122"/>
      <c r="E26" s="122"/>
      <c r="F26" s="122"/>
      <c r="G26" s="122" t="s">
        <v>101</v>
      </c>
      <c r="H26" s="123">
        <v>2.7874</v>
      </c>
      <c r="I26" s="124"/>
      <c r="J26" s="122"/>
      <c r="K26" s="122"/>
      <c r="L26" s="125"/>
      <c r="M26" s="125"/>
      <c r="N26" s="125"/>
      <c r="O26" s="125"/>
      <c r="P26" s="125"/>
      <c r="Q26" s="125"/>
      <c r="R26" s="125"/>
      <c r="S26" s="126"/>
      <c r="T26" s="126"/>
      <c r="U26" s="122"/>
    </row>
    <row r="27" spans="1:21" ht="12.75" outlineLevel="2">
      <c r="A27" s="3"/>
      <c r="B27" s="88"/>
      <c r="C27" s="88"/>
      <c r="D27" s="108" t="s">
        <v>3</v>
      </c>
      <c r="E27" s="109">
        <v>2</v>
      </c>
      <c r="F27" s="110" t="s">
        <v>60</v>
      </c>
      <c r="G27" s="111" t="s">
        <v>169</v>
      </c>
      <c r="H27" s="112">
        <v>0.28626598000000003</v>
      </c>
      <c r="I27" s="113" t="s">
        <v>6</v>
      </c>
      <c r="J27" s="114"/>
      <c r="K27" s="115">
        <f>H27*J27</f>
        <v>0</v>
      </c>
      <c r="L27" s="116">
        <f>IF(D27="S",K27,"")</f>
      </c>
      <c r="M27" s="117">
        <f>IF(OR(D27="P",D27="U"),K27,"")</f>
        <v>0</v>
      </c>
      <c r="N27" s="117">
        <f>IF(D27="H",K27,"")</f>
      </c>
      <c r="O27" s="117">
        <f>IF(D27="V",K27,"")</f>
      </c>
      <c r="P27" s="118">
        <v>1.05306</v>
      </c>
      <c r="Q27" s="118">
        <v>0</v>
      </c>
      <c r="R27" s="118">
        <v>0</v>
      </c>
      <c r="S27" s="119">
        <v>21</v>
      </c>
      <c r="T27" s="120">
        <f>K27*(S27+100)/100</f>
        <v>0</v>
      </c>
      <c r="U27" s="121"/>
    </row>
    <row r="28" spans="1:21" s="39" customFormat="1" ht="10.5" customHeight="1" outlineLevel="3">
      <c r="A28" s="38"/>
      <c r="B28" s="122"/>
      <c r="C28" s="122"/>
      <c r="D28" s="122"/>
      <c r="E28" s="122"/>
      <c r="F28" s="122"/>
      <c r="G28" s="122" t="s">
        <v>140</v>
      </c>
      <c r="H28" s="123">
        <v>0.2863</v>
      </c>
      <c r="I28" s="124"/>
      <c r="J28" s="122"/>
      <c r="K28" s="122"/>
      <c r="L28" s="125"/>
      <c r="M28" s="125"/>
      <c r="N28" s="125"/>
      <c r="O28" s="125"/>
      <c r="P28" s="125"/>
      <c r="Q28" s="125"/>
      <c r="R28" s="125"/>
      <c r="S28" s="126"/>
      <c r="T28" s="126"/>
      <c r="U28" s="122"/>
    </row>
    <row r="29" spans="1:21" ht="12.75" outlineLevel="1">
      <c r="A29" s="3"/>
      <c r="B29" s="89"/>
      <c r="C29" s="90" t="s">
        <v>15</v>
      </c>
      <c r="D29" s="91" t="s">
        <v>2</v>
      </c>
      <c r="E29" s="92"/>
      <c r="F29" s="92" t="s">
        <v>27</v>
      </c>
      <c r="G29" s="93" t="s">
        <v>43</v>
      </c>
      <c r="H29" s="92"/>
      <c r="I29" s="91"/>
      <c r="J29" s="92"/>
      <c r="K29" s="94">
        <f>SUBTOTAL(9,K30:K43)</f>
        <v>0</v>
      </c>
      <c r="L29" s="95">
        <f>SUBTOTAL(9,L30:L43)</f>
        <v>0</v>
      </c>
      <c r="M29" s="95">
        <f>SUBTOTAL(9,M30:M43)</f>
        <v>0</v>
      </c>
      <c r="N29" s="95">
        <f>SUBTOTAL(9,N30:N43)</f>
        <v>0</v>
      </c>
      <c r="O29" s="95">
        <f>SUBTOTAL(9,O30:O43)</f>
        <v>0</v>
      </c>
      <c r="P29" s="96">
        <f>SUMPRODUCT(P30:P43,H30:H43)</f>
        <v>0</v>
      </c>
      <c r="Q29" s="96">
        <f>SUMPRODUCT(Q30:Q43,H30:H43)</f>
        <v>0</v>
      </c>
      <c r="R29" s="96">
        <f>SUMPRODUCT(R30:R43,H30:H43)</f>
        <v>0</v>
      </c>
      <c r="S29" s="97">
        <f>SUMPRODUCT(S30:S43,K30:K43)/100</f>
        <v>0</v>
      </c>
      <c r="T29" s="97">
        <f>K29+S29</f>
        <v>0</v>
      </c>
      <c r="U29" s="88"/>
    </row>
    <row r="30" spans="1:21" ht="12.75" outlineLevel="2">
      <c r="A30" s="3"/>
      <c r="B30" s="98"/>
      <c r="C30" s="99"/>
      <c r="D30" s="100"/>
      <c r="E30" s="101" t="s">
        <v>161</v>
      </c>
      <c r="F30" s="102"/>
      <c r="G30" s="103"/>
      <c r="H30" s="102"/>
      <c r="I30" s="100"/>
      <c r="J30" s="102"/>
      <c r="K30" s="104"/>
      <c r="L30" s="105"/>
      <c r="M30" s="105"/>
      <c r="N30" s="105"/>
      <c r="O30" s="105"/>
      <c r="P30" s="106"/>
      <c r="Q30" s="106"/>
      <c r="R30" s="106"/>
      <c r="S30" s="107"/>
      <c r="T30" s="107"/>
      <c r="U30" s="88"/>
    </row>
    <row r="31" spans="1:21" ht="12.75" outlineLevel="2">
      <c r="A31" s="3"/>
      <c r="B31" s="88"/>
      <c r="C31" s="88"/>
      <c r="D31" s="108" t="s">
        <v>3</v>
      </c>
      <c r="E31" s="109">
        <v>1</v>
      </c>
      <c r="F31" s="110" t="s">
        <v>72</v>
      </c>
      <c r="G31" s="111" t="s">
        <v>163</v>
      </c>
      <c r="H31" s="112">
        <v>1</v>
      </c>
      <c r="I31" s="113" t="s">
        <v>42</v>
      </c>
      <c r="J31" s="114"/>
      <c r="K31" s="115">
        <f aca="true" t="shared" si="2" ref="K31:K43">H31*J31</f>
        <v>0</v>
      </c>
      <c r="L31" s="116">
        <f aca="true" t="shared" si="3" ref="L31:L43">IF(D31="S",K31,"")</f>
      </c>
      <c r="M31" s="117">
        <f aca="true" t="shared" si="4" ref="M31:M43">IF(OR(D31="P",D31="U"),K31,"")</f>
        <v>0</v>
      </c>
      <c r="N31" s="117">
        <f aca="true" t="shared" si="5" ref="N31:N43">IF(D31="H",K31,"")</f>
      </c>
      <c r="O31" s="117">
        <f aca="true" t="shared" si="6" ref="O31:O43">IF(D31="V",K31,"")</f>
      </c>
      <c r="P31" s="118">
        <v>0</v>
      </c>
      <c r="Q31" s="118">
        <v>0</v>
      </c>
      <c r="R31" s="118">
        <v>0</v>
      </c>
      <c r="S31" s="119">
        <v>21</v>
      </c>
      <c r="T31" s="120">
        <f aca="true" t="shared" si="7" ref="T31:T43">K31*(S31+100)/100</f>
        <v>0</v>
      </c>
      <c r="U31" s="121"/>
    </row>
    <row r="32" spans="1:21" ht="12.75" outlineLevel="2">
      <c r="A32" s="3"/>
      <c r="B32" s="88"/>
      <c r="C32" s="88"/>
      <c r="D32" s="108" t="s">
        <v>3</v>
      </c>
      <c r="E32" s="109">
        <v>2</v>
      </c>
      <c r="F32" s="110" t="s">
        <v>73</v>
      </c>
      <c r="G32" s="111" t="s">
        <v>184</v>
      </c>
      <c r="H32" s="112">
        <v>1</v>
      </c>
      <c r="I32" s="113" t="s">
        <v>42</v>
      </c>
      <c r="J32" s="114"/>
      <c r="K32" s="115">
        <f t="shared" si="2"/>
        <v>0</v>
      </c>
      <c r="L32" s="116">
        <f t="shared" si="3"/>
      </c>
      <c r="M32" s="117">
        <f t="shared" si="4"/>
        <v>0</v>
      </c>
      <c r="N32" s="117">
        <f t="shared" si="5"/>
      </c>
      <c r="O32" s="117">
        <f t="shared" si="6"/>
      </c>
      <c r="P32" s="118">
        <v>0</v>
      </c>
      <c r="Q32" s="118">
        <v>0</v>
      </c>
      <c r="R32" s="118">
        <v>0</v>
      </c>
      <c r="S32" s="119">
        <v>21</v>
      </c>
      <c r="T32" s="120">
        <f t="shared" si="7"/>
        <v>0</v>
      </c>
      <c r="U32" s="121"/>
    </row>
    <row r="33" spans="1:21" ht="12.75" outlineLevel="2">
      <c r="A33" s="3"/>
      <c r="B33" s="88"/>
      <c r="C33" s="88"/>
      <c r="D33" s="108" t="s">
        <v>3</v>
      </c>
      <c r="E33" s="109">
        <v>3</v>
      </c>
      <c r="F33" s="110" t="s">
        <v>74</v>
      </c>
      <c r="G33" s="111" t="s">
        <v>190</v>
      </c>
      <c r="H33" s="112">
        <v>1</v>
      </c>
      <c r="I33" s="113" t="s">
        <v>42</v>
      </c>
      <c r="J33" s="114"/>
      <c r="K33" s="115">
        <f t="shared" si="2"/>
        <v>0</v>
      </c>
      <c r="L33" s="116">
        <f t="shared" si="3"/>
      </c>
      <c r="M33" s="117">
        <f t="shared" si="4"/>
        <v>0</v>
      </c>
      <c r="N33" s="117">
        <f t="shared" si="5"/>
      </c>
      <c r="O33" s="117">
        <f t="shared" si="6"/>
      </c>
      <c r="P33" s="118">
        <v>0</v>
      </c>
      <c r="Q33" s="118">
        <v>0</v>
      </c>
      <c r="R33" s="118">
        <v>0</v>
      </c>
      <c r="S33" s="119">
        <v>21</v>
      </c>
      <c r="T33" s="120">
        <f t="shared" si="7"/>
        <v>0</v>
      </c>
      <c r="U33" s="121"/>
    </row>
    <row r="34" spans="1:21" ht="12.75" outlineLevel="2">
      <c r="A34" s="3"/>
      <c r="B34" s="88"/>
      <c r="C34" s="88"/>
      <c r="D34" s="108" t="s">
        <v>3</v>
      </c>
      <c r="E34" s="109">
        <v>4</v>
      </c>
      <c r="F34" s="110" t="s">
        <v>75</v>
      </c>
      <c r="G34" s="111" t="s">
        <v>180</v>
      </c>
      <c r="H34" s="112">
        <v>1</v>
      </c>
      <c r="I34" s="113" t="s">
        <v>42</v>
      </c>
      <c r="J34" s="114"/>
      <c r="K34" s="115">
        <f t="shared" si="2"/>
        <v>0</v>
      </c>
      <c r="L34" s="116">
        <f t="shared" si="3"/>
      </c>
      <c r="M34" s="117">
        <f t="shared" si="4"/>
        <v>0</v>
      </c>
      <c r="N34" s="117">
        <f t="shared" si="5"/>
      </c>
      <c r="O34" s="117">
        <f t="shared" si="6"/>
      </c>
      <c r="P34" s="118">
        <v>0</v>
      </c>
      <c r="Q34" s="118">
        <v>0</v>
      </c>
      <c r="R34" s="118">
        <v>0</v>
      </c>
      <c r="S34" s="119">
        <v>21</v>
      </c>
      <c r="T34" s="120">
        <f t="shared" si="7"/>
        <v>0</v>
      </c>
      <c r="U34" s="121"/>
    </row>
    <row r="35" spans="1:21" ht="12.75" outlineLevel="2">
      <c r="A35" s="3"/>
      <c r="B35" s="88"/>
      <c r="C35" s="88"/>
      <c r="D35" s="108" t="s">
        <v>3</v>
      </c>
      <c r="E35" s="109">
        <v>5</v>
      </c>
      <c r="F35" s="110" t="s">
        <v>76</v>
      </c>
      <c r="G35" s="111" t="s">
        <v>181</v>
      </c>
      <c r="H35" s="112">
        <v>1</v>
      </c>
      <c r="I35" s="113" t="s">
        <v>42</v>
      </c>
      <c r="J35" s="114"/>
      <c r="K35" s="115">
        <f t="shared" si="2"/>
        <v>0</v>
      </c>
      <c r="L35" s="116">
        <f t="shared" si="3"/>
      </c>
      <c r="M35" s="117">
        <f t="shared" si="4"/>
        <v>0</v>
      </c>
      <c r="N35" s="117">
        <f t="shared" si="5"/>
      </c>
      <c r="O35" s="117">
        <f t="shared" si="6"/>
      </c>
      <c r="P35" s="118">
        <v>0</v>
      </c>
      <c r="Q35" s="118">
        <v>0</v>
      </c>
      <c r="R35" s="118">
        <v>0</v>
      </c>
      <c r="S35" s="119">
        <v>21</v>
      </c>
      <c r="T35" s="120">
        <f t="shared" si="7"/>
        <v>0</v>
      </c>
      <c r="U35" s="121"/>
    </row>
    <row r="36" spans="1:21" ht="12.75" outlineLevel="2">
      <c r="A36" s="3"/>
      <c r="B36" s="88"/>
      <c r="C36" s="88"/>
      <c r="D36" s="108" t="s">
        <v>3</v>
      </c>
      <c r="E36" s="109">
        <v>6</v>
      </c>
      <c r="F36" s="110" t="s">
        <v>77</v>
      </c>
      <c r="G36" s="111" t="s">
        <v>171</v>
      </c>
      <c r="H36" s="112">
        <v>1</v>
      </c>
      <c r="I36" s="113" t="s">
        <v>42</v>
      </c>
      <c r="J36" s="114"/>
      <c r="K36" s="115">
        <f t="shared" si="2"/>
        <v>0</v>
      </c>
      <c r="L36" s="116">
        <f t="shared" si="3"/>
      </c>
      <c r="M36" s="117">
        <f t="shared" si="4"/>
        <v>0</v>
      </c>
      <c r="N36" s="117">
        <f t="shared" si="5"/>
      </c>
      <c r="O36" s="117">
        <f t="shared" si="6"/>
      </c>
      <c r="P36" s="118">
        <v>0</v>
      </c>
      <c r="Q36" s="118">
        <v>0</v>
      </c>
      <c r="R36" s="118">
        <v>0</v>
      </c>
      <c r="S36" s="119">
        <v>21</v>
      </c>
      <c r="T36" s="120">
        <f t="shared" si="7"/>
        <v>0</v>
      </c>
      <c r="U36" s="121"/>
    </row>
    <row r="37" spans="1:21" ht="12.75" outlineLevel="2">
      <c r="A37" s="3"/>
      <c r="B37" s="88"/>
      <c r="C37" s="88"/>
      <c r="D37" s="108" t="s">
        <v>3</v>
      </c>
      <c r="E37" s="109">
        <v>7</v>
      </c>
      <c r="F37" s="110" t="s">
        <v>78</v>
      </c>
      <c r="G37" s="111" t="s">
        <v>179</v>
      </c>
      <c r="H37" s="112">
        <v>1</v>
      </c>
      <c r="I37" s="113" t="s">
        <v>42</v>
      </c>
      <c r="J37" s="114"/>
      <c r="K37" s="115">
        <f t="shared" si="2"/>
        <v>0</v>
      </c>
      <c r="L37" s="116">
        <f t="shared" si="3"/>
      </c>
      <c r="M37" s="117">
        <f t="shared" si="4"/>
        <v>0</v>
      </c>
      <c r="N37" s="117">
        <f t="shared" si="5"/>
      </c>
      <c r="O37" s="117">
        <f t="shared" si="6"/>
      </c>
      <c r="P37" s="118">
        <v>0</v>
      </c>
      <c r="Q37" s="118">
        <v>0</v>
      </c>
      <c r="R37" s="118">
        <v>0</v>
      </c>
      <c r="S37" s="119">
        <v>21</v>
      </c>
      <c r="T37" s="120">
        <f t="shared" si="7"/>
        <v>0</v>
      </c>
      <c r="U37" s="121"/>
    </row>
    <row r="38" spans="1:21" ht="12.75" outlineLevel="2">
      <c r="A38" s="3"/>
      <c r="B38" s="88"/>
      <c r="C38" s="88"/>
      <c r="D38" s="108" t="s">
        <v>3</v>
      </c>
      <c r="E38" s="109">
        <v>8</v>
      </c>
      <c r="F38" s="110" t="s">
        <v>79</v>
      </c>
      <c r="G38" s="111" t="s">
        <v>187</v>
      </c>
      <c r="H38" s="112">
        <v>1</v>
      </c>
      <c r="I38" s="113" t="s">
        <v>42</v>
      </c>
      <c r="J38" s="114"/>
      <c r="K38" s="115">
        <f t="shared" si="2"/>
        <v>0</v>
      </c>
      <c r="L38" s="116">
        <f t="shared" si="3"/>
      </c>
      <c r="M38" s="117">
        <f t="shared" si="4"/>
        <v>0</v>
      </c>
      <c r="N38" s="117">
        <f t="shared" si="5"/>
      </c>
      <c r="O38" s="117">
        <f t="shared" si="6"/>
      </c>
      <c r="P38" s="118">
        <v>0</v>
      </c>
      <c r="Q38" s="118">
        <v>0</v>
      </c>
      <c r="R38" s="118">
        <v>0</v>
      </c>
      <c r="S38" s="119">
        <v>21</v>
      </c>
      <c r="T38" s="120">
        <f t="shared" si="7"/>
        <v>0</v>
      </c>
      <c r="U38" s="121"/>
    </row>
    <row r="39" spans="1:21" ht="12.75" outlineLevel="2">
      <c r="A39" s="3"/>
      <c r="B39" s="88"/>
      <c r="C39" s="88"/>
      <c r="D39" s="108" t="s">
        <v>3</v>
      </c>
      <c r="E39" s="109">
        <v>9</v>
      </c>
      <c r="F39" s="110" t="s">
        <v>80</v>
      </c>
      <c r="G39" s="111" t="s">
        <v>191</v>
      </c>
      <c r="H39" s="112">
        <v>1</v>
      </c>
      <c r="I39" s="113" t="s">
        <v>42</v>
      </c>
      <c r="J39" s="114"/>
      <c r="K39" s="115">
        <f t="shared" si="2"/>
        <v>0</v>
      </c>
      <c r="L39" s="116">
        <f t="shared" si="3"/>
      </c>
      <c r="M39" s="117">
        <f t="shared" si="4"/>
        <v>0</v>
      </c>
      <c r="N39" s="117">
        <f t="shared" si="5"/>
      </c>
      <c r="O39" s="117">
        <f t="shared" si="6"/>
      </c>
      <c r="P39" s="118">
        <v>0</v>
      </c>
      <c r="Q39" s="118">
        <v>0</v>
      </c>
      <c r="R39" s="118">
        <v>0</v>
      </c>
      <c r="S39" s="119">
        <v>21</v>
      </c>
      <c r="T39" s="120">
        <f t="shared" si="7"/>
        <v>0</v>
      </c>
      <c r="U39" s="121"/>
    </row>
    <row r="40" spans="1:21" ht="12.75" outlineLevel="2">
      <c r="A40" s="3"/>
      <c r="B40" s="88"/>
      <c r="C40" s="88"/>
      <c r="D40" s="108" t="s">
        <v>3</v>
      </c>
      <c r="E40" s="109">
        <v>10</v>
      </c>
      <c r="F40" s="110" t="s">
        <v>81</v>
      </c>
      <c r="G40" s="111" t="s">
        <v>189</v>
      </c>
      <c r="H40" s="112">
        <v>1</v>
      </c>
      <c r="I40" s="113" t="s">
        <v>42</v>
      </c>
      <c r="J40" s="114"/>
      <c r="K40" s="115">
        <f t="shared" si="2"/>
        <v>0</v>
      </c>
      <c r="L40" s="116">
        <f t="shared" si="3"/>
      </c>
      <c r="M40" s="117">
        <f t="shared" si="4"/>
        <v>0</v>
      </c>
      <c r="N40" s="117">
        <f t="shared" si="5"/>
      </c>
      <c r="O40" s="117">
        <f t="shared" si="6"/>
      </c>
      <c r="P40" s="118">
        <v>0</v>
      </c>
      <c r="Q40" s="118">
        <v>0</v>
      </c>
      <c r="R40" s="118">
        <v>0</v>
      </c>
      <c r="S40" s="119">
        <v>21</v>
      </c>
      <c r="T40" s="120">
        <f t="shared" si="7"/>
        <v>0</v>
      </c>
      <c r="U40" s="121"/>
    </row>
    <row r="41" spans="1:21" ht="12.75" outlineLevel="2">
      <c r="A41" s="3"/>
      <c r="B41" s="88"/>
      <c r="C41" s="88"/>
      <c r="D41" s="108" t="s">
        <v>3</v>
      </c>
      <c r="E41" s="109">
        <v>11</v>
      </c>
      <c r="F41" s="110" t="s">
        <v>82</v>
      </c>
      <c r="G41" s="111" t="s">
        <v>146</v>
      </c>
      <c r="H41" s="112">
        <v>1</v>
      </c>
      <c r="I41" s="113" t="s">
        <v>42</v>
      </c>
      <c r="J41" s="114"/>
      <c r="K41" s="115">
        <f t="shared" si="2"/>
        <v>0</v>
      </c>
      <c r="L41" s="116">
        <f t="shared" si="3"/>
      </c>
      <c r="M41" s="117">
        <f t="shared" si="4"/>
        <v>0</v>
      </c>
      <c r="N41" s="117">
        <f t="shared" si="5"/>
      </c>
      <c r="O41" s="117">
        <f t="shared" si="6"/>
      </c>
      <c r="P41" s="118">
        <v>0</v>
      </c>
      <c r="Q41" s="118">
        <v>0</v>
      </c>
      <c r="R41" s="118">
        <v>0</v>
      </c>
      <c r="S41" s="119">
        <v>21</v>
      </c>
      <c r="T41" s="120">
        <f t="shared" si="7"/>
        <v>0</v>
      </c>
      <c r="U41" s="121"/>
    </row>
    <row r="42" spans="1:21" ht="12.75" outlineLevel="2">
      <c r="A42" s="3"/>
      <c r="B42" s="88"/>
      <c r="C42" s="88"/>
      <c r="D42" s="108" t="s">
        <v>3</v>
      </c>
      <c r="E42" s="109">
        <v>12</v>
      </c>
      <c r="F42" s="110" t="s">
        <v>83</v>
      </c>
      <c r="G42" s="111" t="s">
        <v>186</v>
      </c>
      <c r="H42" s="112">
        <v>1</v>
      </c>
      <c r="I42" s="113" t="s">
        <v>42</v>
      </c>
      <c r="J42" s="114"/>
      <c r="K42" s="115">
        <f t="shared" si="2"/>
        <v>0</v>
      </c>
      <c r="L42" s="116">
        <f t="shared" si="3"/>
      </c>
      <c r="M42" s="117">
        <f t="shared" si="4"/>
        <v>0</v>
      </c>
      <c r="N42" s="117">
        <f t="shared" si="5"/>
      </c>
      <c r="O42" s="117">
        <f t="shared" si="6"/>
      </c>
      <c r="P42" s="118">
        <v>0</v>
      </c>
      <c r="Q42" s="118">
        <v>0</v>
      </c>
      <c r="R42" s="118">
        <v>0</v>
      </c>
      <c r="S42" s="119">
        <v>21</v>
      </c>
      <c r="T42" s="120">
        <f t="shared" si="7"/>
        <v>0</v>
      </c>
      <c r="U42" s="121"/>
    </row>
    <row r="43" spans="1:21" ht="12.75" outlineLevel="2">
      <c r="A43" s="3"/>
      <c r="B43" s="88"/>
      <c r="C43" s="88"/>
      <c r="D43" s="108" t="s">
        <v>3</v>
      </c>
      <c r="E43" s="109">
        <v>13</v>
      </c>
      <c r="F43" s="110" t="s">
        <v>84</v>
      </c>
      <c r="G43" s="111" t="s">
        <v>173</v>
      </c>
      <c r="H43" s="112">
        <v>1</v>
      </c>
      <c r="I43" s="113" t="s">
        <v>42</v>
      </c>
      <c r="J43" s="114"/>
      <c r="K43" s="115">
        <f t="shared" si="2"/>
        <v>0</v>
      </c>
      <c r="L43" s="116">
        <f t="shared" si="3"/>
      </c>
      <c r="M43" s="117">
        <f t="shared" si="4"/>
        <v>0</v>
      </c>
      <c r="N43" s="117">
        <f t="shared" si="5"/>
      </c>
      <c r="O43" s="117">
        <f t="shared" si="6"/>
      </c>
      <c r="P43" s="118">
        <v>0</v>
      </c>
      <c r="Q43" s="118">
        <v>0</v>
      </c>
      <c r="R43" s="118">
        <v>0</v>
      </c>
      <c r="S43" s="119">
        <v>21</v>
      </c>
      <c r="T43" s="120">
        <f t="shared" si="7"/>
        <v>0</v>
      </c>
      <c r="U43" s="121"/>
    </row>
    <row r="44" spans="1:21" ht="12.75" outlineLevel="1">
      <c r="A44" s="3"/>
      <c r="B44" s="89"/>
      <c r="C44" s="90" t="s">
        <v>16</v>
      </c>
      <c r="D44" s="91" t="s">
        <v>2</v>
      </c>
      <c r="E44" s="92"/>
      <c r="F44" s="92" t="s">
        <v>23</v>
      </c>
      <c r="G44" s="93" t="s">
        <v>148</v>
      </c>
      <c r="H44" s="92"/>
      <c r="I44" s="91"/>
      <c r="J44" s="92"/>
      <c r="K44" s="94">
        <f>SUBTOTAL(9,K45:K52)</f>
        <v>0</v>
      </c>
      <c r="L44" s="95">
        <f>SUBTOTAL(9,L45:L52)</f>
        <v>0</v>
      </c>
      <c r="M44" s="95">
        <f>SUBTOTAL(9,M45:M52)</f>
        <v>0</v>
      </c>
      <c r="N44" s="95">
        <f>SUBTOTAL(9,N45:N52)</f>
        <v>0</v>
      </c>
      <c r="O44" s="95">
        <f>SUBTOTAL(9,O45:O52)</f>
        <v>0</v>
      </c>
      <c r="P44" s="96">
        <f>SUMPRODUCT(P45:P52,H45:H52)</f>
        <v>0</v>
      </c>
      <c r="Q44" s="96">
        <f>SUMPRODUCT(Q45:Q52,H45:H52)</f>
        <v>0.5028651</v>
      </c>
      <c r="R44" s="96">
        <f>SUMPRODUCT(R45:R52,H45:H52)</f>
        <v>5.742102823202557</v>
      </c>
      <c r="S44" s="97">
        <f>SUMPRODUCT(S45:S52,K45:K52)/100</f>
        <v>0</v>
      </c>
      <c r="T44" s="97">
        <f>K44+S44</f>
        <v>0</v>
      </c>
      <c r="U44" s="88"/>
    </row>
    <row r="45" spans="1:21" ht="12.75" outlineLevel="2">
      <c r="A45" s="3"/>
      <c r="B45" s="98"/>
      <c r="C45" s="99"/>
      <c r="D45" s="100"/>
      <c r="E45" s="101" t="s">
        <v>161</v>
      </c>
      <c r="F45" s="102"/>
      <c r="G45" s="103"/>
      <c r="H45" s="102"/>
      <c r="I45" s="100"/>
      <c r="J45" s="102"/>
      <c r="K45" s="104"/>
      <c r="L45" s="105"/>
      <c r="M45" s="105"/>
      <c r="N45" s="105"/>
      <c r="O45" s="105"/>
      <c r="P45" s="106"/>
      <c r="Q45" s="106"/>
      <c r="R45" s="106"/>
      <c r="S45" s="107"/>
      <c r="T45" s="107"/>
      <c r="U45" s="88"/>
    </row>
    <row r="46" spans="1:21" ht="12.75" outlineLevel="2">
      <c r="A46" s="3"/>
      <c r="B46" s="88"/>
      <c r="C46" s="88"/>
      <c r="D46" s="108" t="s">
        <v>3</v>
      </c>
      <c r="E46" s="109">
        <v>1</v>
      </c>
      <c r="F46" s="110" t="s">
        <v>66</v>
      </c>
      <c r="G46" s="111" t="s">
        <v>175</v>
      </c>
      <c r="H46" s="112">
        <v>13.936949999999998</v>
      </c>
      <c r="I46" s="113" t="s">
        <v>9</v>
      </c>
      <c r="J46" s="114"/>
      <c r="K46" s="115">
        <f>H46*J46</f>
        <v>0</v>
      </c>
      <c r="L46" s="116">
        <f>IF(D46="S",K46,"")</f>
      </c>
      <c r="M46" s="117">
        <f>IF(OR(D46="P",D46="U"),K46,"")</f>
        <v>0</v>
      </c>
      <c r="N46" s="117">
        <f>IF(D46="H",K46,"")</f>
      </c>
      <c r="O46" s="117">
        <f>IF(D46="V",K46,"")</f>
      </c>
      <c r="P46" s="118">
        <v>0</v>
      </c>
      <c r="Q46" s="118">
        <v>0.018</v>
      </c>
      <c r="R46" s="118">
        <v>0</v>
      </c>
      <c r="S46" s="119">
        <v>21</v>
      </c>
      <c r="T46" s="120">
        <f>K46*(S46+100)/100</f>
        <v>0</v>
      </c>
      <c r="U46" s="121"/>
    </row>
    <row r="47" spans="1:21" s="39" customFormat="1" ht="10.5" customHeight="1" outlineLevel="3">
      <c r="A47" s="38"/>
      <c r="B47" s="122"/>
      <c r="C47" s="122"/>
      <c r="D47" s="122"/>
      <c r="E47" s="122"/>
      <c r="F47" s="122"/>
      <c r="G47" s="122" t="s">
        <v>136</v>
      </c>
      <c r="H47" s="123">
        <v>13.9369</v>
      </c>
      <c r="I47" s="124"/>
      <c r="J47" s="122"/>
      <c r="K47" s="122"/>
      <c r="L47" s="125"/>
      <c r="M47" s="125"/>
      <c r="N47" s="125"/>
      <c r="O47" s="125"/>
      <c r="P47" s="125"/>
      <c r="Q47" s="125"/>
      <c r="R47" s="125"/>
      <c r="S47" s="126"/>
      <c r="T47" s="126"/>
      <c r="U47" s="122"/>
    </row>
    <row r="48" spans="1:21" ht="25.5" outlineLevel="2">
      <c r="A48" s="3"/>
      <c r="B48" s="88"/>
      <c r="C48" s="88"/>
      <c r="D48" s="108" t="s">
        <v>3</v>
      </c>
      <c r="E48" s="109">
        <v>2</v>
      </c>
      <c r="F48" s="110" t="s">
        <v>90</v>
      </c>
      <c r="G48" s="111" t="s">
        <v>196</v>
      </c>
      <c r="H48" s="112">
        <v>6</v>
      </c>
      <c r="I48" s="113" t="s">
        <v>29</v>
      </c>
      <c r="J48" s="114"/>
      <c r="K48" s="115">
        <f>H48*J48</f>
        <v>0</v>
      </c>
      <c r="L48" s="116">
        <f>IF(D48="S",K48,"")</f>
      </c>
      <c r="M48" s="117">
        <f>IF(OR(D48="P",D48="U"),K48,"")</f>
        <v>0</v>
      </c>
      <c r="N48" s="117">
        <f>IF(D48="H",K48,"")</f>
      </c>
      <c r="O48" s="117">
        <f>IF(D48="V",K48,"")</f>
      </c>
      <c r="P48" s="118">
        <v>0</v>
      </c>
      <c r="Q48" s="118">
        <v>0.041999999999999996</v>
      </c>
      <c r="R48" s="118">
        <v>0.8370000000004438</v>
      </c>
      <c r="S48" s="119">
        <v>21</v>
      </c>
      <c r="T48" s="120">
        <f>K48*(S48+100)/100</f>
        <v>0</v>
      </c>
      <c r="U48" s="121"/>
    </row>
    <row r="49" spans="1:21" ht="25.5" outlineLevel="2">
      <c r="A49" s="3"/>
      <c r="B49" s="88"/>
      <c r="C49" s="88"/>
      <c r="D49" s="108" t="s">
        <v>5</v>
      </c>
      <c r="E49" s="109">
        <v>3</v>
      </c>
      <c r="F49" s="110" t="s">
        <v>93</v>
      </c>
      <c r="G49" s="111" t="s">
        <v>200</v>
      </c>
      <c r="H49" s="112">
        <v>0.5028651</v>
      </c>
      <c r="I49" s="113" t="s">
        <v>6</v>
      </c>
      <c r="J49" s="114"/>
      <c r="K49" s="115">
        <f>H49*J49</f>
        <v>0</v>
      </c>
      <c r="L49" s="116">
        <f>IF(D49="S",K49,"")</f>
      </c>
      <c r="M49" s="117">
        <f>IF(OR(D49="P",D49="U"),K49,"")</f>
        <v>0</v>
      </c>
      <c r="N49" s="117">
        <f>IF(D49="H",K49,"")</f>
      </c>
      <c r="O49" s="117">
        <f>IF(D49="V",K49,"")</f>
      </c>
      <c r="P49" s="118">
        <v>0</v>
      </c>
      <c r="Q49" s="118">
        <v>0</v>
      </c>
      <c r="R49" s="118">
        <v>0.9420000000000072</v>
      </c>
      <c r="S49" s="119">
        <v>21</v>
      </c>
      <c r="T49" s="120">
        <f>K49*(S49+100)/100</f>
        <v>0</v>
      </c>
      <c r="U49" s="121"/>
    </row>
    <row r="50" spans="1:21" ht="12.75" outlineLevel="2">
      <c r="A50" s="3"/>
      <c r="B50" s="88"/>
      <c r="C50" s="88"/>
      <c r="D50" s="108" t="s">
        <v>5</v>
      </c>
      <c r="E50" s="109">
        <v>4</v>
      </c>
      <c r="F50" s="110" t="s">
        <v>91</v>
      </c>
      <c r="G50" s="111" t="s">
        <v>160</v>
      </c>
      <c r="H50" s="112">
        <v>0.5028651</v>
      </c>
      <c r="I50" s="113" t="s">
        <v>6</v>
      </c>
      <c r="J50" s="114"/>
      <c r="K50" s="115">
        <f>H50*J50</f>
        <v>0</v>
      </c>
      <c r="L50" s="116">
        <f>IF(D50="S",K50,"")</f>
      </c>
      <c r="M50" s="117">
        <f>IF(OR(D50="P",D50="U"),K50,"")</f>
        <v>0</v>
      </c>
      <c r="N50" s="117">
        <f>IF(D50="H",K50,"")</f>
      </c>
      <c r="O50" s="117">
        <f>IF(D50="V",K50,"")</f>
      </c>
      <c r="P50" s="118">
        <v>0</v>
      </c>
      <c r="Q50" s="118">
        <v>0</v>
      </c>
      <c r="R50" s="118">
        <v>0.4899999999997817</v>
      </c>
      <c r="S50" s="119">
        <v>21</v>
      </c>
      <c r="T50" s="120">
        <f>K50*(S50+100)/100</f>
        <v>0</v>
      </c>
      <c r="U50" s="121"/>
    </row>
    <row r="51" spans="1:21" ht="12.75" outlineLevel="2">
      <c r="A51" s="3"/>
      <c r="B51" s="88"/>
      <c r="C51" s="88"/>
      <c r="D51" s="108" t="s">
        <v>5</v>
      </c>
      <c r="E51" s="109">
        <v>5</v>
      </c>
      <c r="F51" s="110" t="s">
        <v>92</v>
      </c>
      <c r="G51" s="111" t="s">
        <v>177</v>
      </c>
      <c r="H51" s="112">
        <v>7.040111399999999</v>
      </c>
      <c r="I51" s="113" t="s">
        <v>6</v>
      </c>
      <c r="J51" s="114"/>
      <c r="K51" s="115">
        <f>H51*J51</f>
        <v>0</v>
      </c>
      <c r="L51" s="116">
        <f>IF(D51="S",K51,"")</f>
      </c>
      <c r="M51" s="117">
        <f>IF(OR(D51="P",D51="U"),K51,"")</f>
        <v>0</v>
      </c>
      <c r="N51" s="117">
        <f>IF(D51="H",K51,"")</f>
      </c>
      <c r="O51" s="117">
        <f>IF(D51="V",K51,"")</f>
      </c>
      <c r="P51" s="118">
        <v>0</v>
      </c>
      <c r="Q51" s="118">
        <v>0</v>
      </c>
      <c r="R51" s="118">
        <v>0</v>
      </c>
      <c r="S51" s="119">
        <v>21</v>
      </c>
      <c r="T51" s="120">
        <f>K51*(S51+100)/100</f>
        <v>0</v>
      </c>
      <c r="U51" s="121"/>
    </row>
    <row r="52" spans="1:21" ht="12.75" outlineLevel="2">
      <c r="A52" s="3"/>
      <c r="B52" s="88"/>
      <c r="C52" s="88"/>
      <c r="D52" s="108" t="s">
        <v>5</v>
      </c>
      <c r="E52" s="109">
        <v>6</v>
      </c>
      <c r="F52" s="110" t="s">
        <v>94</v>
      </c>
      <c r="G52" s="111" t="s">
        <v>166</v>
      </c>
      <c r="H52" s="112">
        <v>0.5028651</v>
      </c>
      <c r="I52" s="113" t="s">
        <v>6</v>
      </c>
      <c r="J52" s="114"/>
      <c r="K52" s="115">
        <f>H52*J52</f>
        <v>0</v>
      </c>
      <c r="L52" s="116">
        <f>IF(D52="S",K52,"")</f>
      </c>
      <c r="M52" s="117">
        <f>IF(OR(D52="P",D52="U"),K52,"")</f>
        <v>0</v>
      </c>
      <c r="N52" s="117">
        <f>IF(D52="H",K52,"")</f>
      </c>
      <c r="O52" s="117">
        <f>IF(D52="V",K52,"")</f>
      </c>
      <c r="P52" s="118">
        <v>0</v>
      </c>
      <c r="Q52" s="118">
        <v>0</v>
      </c>
      <c r="R52" s="118">
        <v>0</v>
      </c>
      <c r="S52" s="119">
        <v>21</v>
      </c>
      <c r="T52" s="120">
        <f>K52*(S52+100)/100</f>
        <v>0</v>
      </c>
      <c r="U52" s="121"/>
    </row>
    <row r="53" spans="1:21" ht="12.75" outlineLevel="1">
      <c r="A53" s="3"/>
      <c r="B53" s="89"/>
      <c r="C53" s="90" t="s">
        <v>17</v>
      </c>
      <c r="D53" s="91" t="s">
        <v>2</v>
      </c>
      <c r="E53" s="92"/>
      <c r="F53" s="92" t="s">
        <v>25</v>
      </c>
      <c r="G53" s="93" t="s">
        <v>145</v>
      </c>
      <c r="H53" s="92"/>
      <c r="I53" s="91"/>
      <c r="J53" s="92"/>
      <c r="K53" s="94">
        <f>SUBTOTAL(9,K54:K59)</f>
        <v>0</v>
      </c>
      <c r="L53" s="95">
        <f>SUBTOTAL(9,L54:L59)</f>
        <v>0</v>
      </c>
      <c r="M53" s="95">
        <f>SUBTOTAL(9,M54:M59)</f>
        <v>0</v>
      </c>
      <c r="N53" s="95">
        <f>SUBTOTAL(9,N54:N59)</f>
        <v>0</v>
      </c>
      <c r="O53" s="95">
        <f>SUBTOTAL(9,O54:O59)</f>
        <v>0</v>
      </c>
      <c r="P53" s="96">
        <f>SUMPRODUCT(P54:P59,H54:H59)</f>
        <v>0</v>
      </c>
      <c r="Q53" s="96">
        <f>SUMPRODUCT(Q54:Q59,H54:H59)</f>
        <v>0</v>
      </c>
      <c r="R53" s="96">
        <f>SUMPRODUCT(R54:R59,H54:H59)</f>
        <v>0</v>
      </c>
      <c r="S53" s="97">
        <f>SUMPRODUCT(S54:S59,K54:K59)/100</f>
        <v>0</v>
      </c>
      <c r="T53" s="97">
        <f>K53+S53</f>
        <v>0</v>
      </c>
      <c r="U53" s="88"/>
    </row>
    <row r="54" spans="1:21" ht="12.75" outlineLevel="2">
      <c r="A54" s="3"/>
      <c r="B54" s="98"/>
      <c r="C54" s="99"/>
      <c r="D54" s="100"/>
      <c r="E54" s="101" t="s">
        <v>161</v>
      </c>
      <c r="F54" s="102"/>
      <c r="G54" s="103"/>
      <c r="H54" s="102"/>
      <c r="I54" s="100"/>
      <c r="J54" s="102"/>
      <c r="K54" s="104"/>
      <c r="L54" s="105"/>
      <c r="M54" s="105"/>
      <c r="N54" s="105"/>
      <c r="O54" s="105"/>
      <c r="P54" s="106"/>
      <c r="Q54" s="106"/>
      <c r="R54" s="106"/>
      <c r="S54" s="107"/>
      <c r="T54" s="107"/>
      <c r="U54" s="88"/>
    </row>
    <row r="55" spans="1:21" ht="12.75" outlineLevel="2">
      <c r="A55" s="3"/>
      <c r="B55" s="88"/>
      <c r="C55" s="88"/>
      <c r="D55" s="108" t="s">
        <v>3</v>
      </c>
      <c r="E55" s="109">
        <v>1</v>
      </c>
      <c r="F55" s="110" t="s">
        <v>61</v>
      </c>
      <c r="G55" s="111" t="s">
        <v>182</v>
      </c>
      <c r="H55" s="112">
        <v>1</v>
      </c>
      <c r="I55" s="113" t="s">
        <v>42</v>
      </c>
      <c r="J55" s="114"/>
      <c r="K55" s="115">
        <f>H55*J55</f>
        <v>0</v>
      </c>
      <c r="L55" s="116">
        <f>IF(D55="S",K55,"")</f>
      </c>
      <c r="M55" s="117">
        <f>IF(OR(D55="P",D55="U"),K55,"")</f>
        <v>0</v>
      </c>
      <c r="N55" s="117">
        <f>IF(D55="H",K55,"")</f>
      </c>
      <c r="O55" s="117">
        <f>IF(D55="V",K55,"")</f>
      </c>
      <c r="P55" s="118">
        <v>0</v>
      </c>
      <c r="Q55" s="118">
        <v>0</v>
      </c>
      <c r="R55" s="118">
        <v>0</v>
      </c>
      <c r="S55" s="119">
        <v>21</v>
      </c>
      <c r="T55" s="120">
        <f>K55*(S55+100)/100</f>
        <v>0</v>
      </c>
      <c r="U55" s="121"/>
    </row>
    <row r="56" spans="1:21" ht="12.75" outlineLevel="2">
      <c r="A56" s="3"/>
      <c r="B56" s="88"/>
      <c r="C56" s="88"/>
      <c r="D56" s="108" t="s">
        <v>3</v>
      </c>
      <c r="E56" s="109">
        <v>2</v>
      </c>
      <c r="F56" s="110" t="s">
        <v>62</v>
      </c>
      <c r="G56" s="111" t="s">
        <v>185</v>
      </c>
      <c r="H56" s="112">
        <v>1</v>
      </c>
      <c r="I56" s="113" t="s">
        <v>42</v>
      </c>
      <c r="J56" s="114"/>
      <c r="K56" s="115">
        <f>H56*J56</f>
        <v>0</v>
      </c>
      <c r="L56" s="116">
        <f>IF(D56="S",K56,"")</f>
      </c>
      <c r="M56" s="117">
        <f>IF(OR(D56="P",D56="U"),K56,"")</f>
        <v>0</v>
      </c>
      <c r="N56" s="117">
        <f>IF(D56="H",K56,"")</f>
      </c>
      <c r="O56" s="117">
        <f>IF(D56="V",K56,"")</f>
      </c>
      <c r="P56" s="118">
        <v>0</v>
      </c>
      <c r="Q56" s="118">
        <v>0</v>
      </c>
      <c r="R56" s="118">
        <v>0</v>
      </c>
      <c r="S56" s="119">
        <v>21</v>
      </c>
      <c r="T56" s="120">
        <f>K56*(S56+100)/100</f>
        <v>0</v>
      </c>
      <c r="U56" s="121"/>
    </row>
    <row r="57" spans="1:21" ht="12.75" outlineLevel="2">
      <c r="A57" s="3"/>
      <c r="B57" s="88"/>
      <c r="C57" s="88"/>
      <c r="D57" s="108" t="s">
        <v>3</v>
      </c>
      <c r="E57" s="109">
        <v>3</v>
      </c>
      <c r="F57" s="110" t="s">
        <v>63</v>
      </c>
      <c r="G57" s="111" t="s">
        <v>188</v>
      </c>
      <c r="H57" s="112">
        <v>1</v>
      </c>
      <c r="I57" s="113" t="s">
        <v>42</v>
      </c>
      <c r="J57" s="114"/>
      <c r="K57" s="115">
        <f>H57*J57</f>
        <v>0</v>
      </c>
      <c r="L57" s="116">
        <f>IF(D57="S",K57,"")</f>
      </c>
      <c r="M57" s="117">
        <f>IF(OR(D57="P",D57="U"),K57,"")</f>
        <v>0</v>
      </c>
      <c r="N57" s="117">
        <f>IF(D57="H",K57,"")</f>
      </c>
      <c r="O57" s="117">
        <f>IF(D57="V",K57,"")</f>
      </c>
      <c r="P57" s="118">
        <v>0</v>
      </c>
      <c r="Q57" s="118">
        <v>0</v>
      </c>
      <c r="R57" s="118">
        <v>0</v>
      </c>
      <c r="S57" s="119">
        <v>21</v>
      </c>
      <c r="T57" s="120">
        <f>K57*(S57+100)/100</f>
        <v>0</v>
      </c>
      <c r="U57" s="121"/>
    </row>
    <row r="58" spans="1:21" ht="12.75" outlineLevel="2">
      <c r="A58" s="3"/>
      <c r="B58" s="88"/>
      <c r="C58" s="88"/>
      <c r="D58" s="108" t="s">
        <v>3</v>
      </c>
      <c r="E58" s="109">
        <v>4</v>
      </c>
      <c r="F58" s="110" t="s">
        <v>64</v>
      </c>
      <c r="G58" s="111" t="s">
        <v>192</v>
      </c>
      <c r="H58" s="112">
        <v>1</v>
      </c>
      <c r="I58" s="113" t="s">
        <v>42</v>
      </c>
      <c r="J58" s="114"/>
      <c r="K58" s="115">
        <f>H58*J58</f>
        <v>0</v>
      </c>
      <c r="L58" s="116">
        <f>IF(D58="S",K58,"")</f>
      </c>
      <c r="M58" s="117">
        <f>IF(OR(D58="P",D58="U"),K58,"")</f>
        <v>0</v>
      </c>
      <c r="N58" s="117">
        <f>IF(D58="H",K58,"")</f>
      </c>
      <c r="O58" s="117">
        <f>IF(D58="V",K58,"")</f>
      </c>
      <c r="P58" s="118">
        <v>0</v>
      </c>
      <c r="Q58" s="118">
        <v>0</v>
      </c>
      <c r="R58" s="118">
        <v>0</v>
      </c>
      <c r="S58" s="119">
        <v>21</v>
      </c>
      <c r="T58" s="120">
        <f>K58*(S58+100)/100</f>
        <v>0</v>
      </c>
      <c r="U58" s="121"/>
    </row>
    <row r="59" spans="1:21" ht="12.75" outlineLevel="2">
      <c r="A59" s="3"/>
      <c r="B59" s="88"/>
      <c r="C59" s="88"/>
      <c r="D59" s="108" t="s">
        <v>3</v>
      </c>
      <c r="E59" s="109">
        <v>5</v>
      </c>
      <c r="F59" s="110" t="s">
        <v>65</v>
      </c>
      <c r="G59" s="111" t="s">
        <v>194</v>
      </c>
      <c r="H59" s="112">
        <v>1</v>
      </c>
      <c r="I59" s="113" t="s">
        <v>42</v>
      </c>
      <c r="J59" s="114"/>
      <c r="K59" s="115">
        <f>H59*J59</f>
        <v>0</v>
      </c>
      <c r="L59" s="116">
        <f>IF(D59="S",K59,"")</f>
      </c>
      <c r="M59" s="117">
        <f>IF(OR(D59="P",D59="U"),K59,"")</f>
        <v>0</v>
      </c>
      <c r="N59" s="117">
        <f>IF(D59="H",K59,"")</f>
      </c>
      <c r="O59" s="117">
        <f>IF(D59="V",K59,"")</f>
      </c>
      <c r="P59" s="118">
        <v>0</v>
      </c>
      <c r="Q59" s="118">
        <v>0</v>
      </c>
      <c r="R59" s="118">
        <v>0</v>
      </c>
      <c r="S59" s="119">
        <v>21</v>
      </c>
      <c r="T59" s="120">
        <f>K59*(S59+100)/100</f>
        <v>0</v>
      </c>
      <c r="U59" s="121"/>
    </row>
    <row r="60" spans="1:21" ht="12.75" outlineLevel="1">
      <c r="A60" s="3"/>
      <c r="B60" s="89"/>
      <c r="C60" s="90" t="s">
        <v>18</v>
      </c>
      <c r="D60" s="91" t="s">
        <v>2</v>
      </c>
      <c r="E60" s="92"/>
      <c r="F60" s="92" t="s">
        <v>27</v>
      </c>
      <c r="G60" s="93" t="s">
        <v>144</v>
      </c>
      <c r="H60" s="92"/>
      <c r="I60" s="91"/>
      <c r="J60" s="92"/>
      <c r="K60" s="94">
        <f>SUBTOTAL(9,K61:K63)</f>
        <v>0</v>
      </c>
      <c r="L60" s="95">
        <f>SUBTOTAL(9,L61:L63)</f>
        <v>0</v>
      </c>
      <c r="M60" s="95">
        <f>SUBTOTAL(9,M61:M63)</f>
        <v>0</v>
      </c>
      <c r="N60" s="95">
        <f>SUBTOTAL(9,N61:N63)</f>
        <v>0</v>
      </c>
      <c r="O60" s="95">
        <f>SUBTOTAL(9,O61:O63)</f>
        <v>0</v>
      </c>
      <c r="P60" s="96">
        <f>SUMPRODUCT(P61:P63,H61:H63)</f>
        <v>0</v>
      </c>
      <c r="Q60" s="96">
        <f>SUMPRODUCT(Q61:Q63,H61:H63)</f>
        <v>0</v>
      </c>
      <c r="R60" s="96">
        <f>SUMPRODUCT(R61:R63,H61:H63)</f>
        <v>0</v>
      </c>
      <c r="S60" s="97">
        <f>SUMPRODUCT(S61:S63,K61:K63)/100</f>
        <v>0</v>
      </c>
      <c r="T60" s="97">
        <f>K60+S60</f>
        <v>0</v>
      </c>
      <c r="U60" s="88"/>
    </row>
    <row r="61" spans="1:21" ht="12.75" outlineLevel="2">
      <c r="A61" s="3"/>
      <c r="B61" s="98"/>
      <c r="C61" s="99"/>
      <c r="D61" s="100"/>
      <c r="E61" s="101" t="s">
        <v>161</v>
      </c>
      <c r="F61" s="102"/>
      <c r="G61" s="103"/>
      <c r="H61" s="102"/>
      <c r="I61" s="100"/>
      <c r="J61" s="102"/>
      <c r="K61" s="104"/>
      <c r="L61" s="105"/>
      <c r="M61" s="105"/>
      <c r="N61" s="105"/>
      <c r="O61" s="105"/>
      <c r="P61" s="106"/>
      <c r="Q61" s="106"/>
      <c r="R61" s="106"/>
      <c r="S61" s="107"/>
      <c r="T61" s="107"/>
      <c r="U61" s="88"/>
    </row>
    <row r="62" spans="1:21" ht="12.75" outlineLevel="2">
      <c r="A62" s="3"/>
      <c r="B62" s="88"/>
      <c r="C62" s="88"/>
      <c r="D62" s="108" t="s">
        <v>3</v>
      </c>
      <c r="E62" s="109">
        <v>1</v>
      </c>
      <c r="F62" s="110" t="s">
        <v>68</v>
      </c>
      <c r="G62" s="111" t="s">
        <v>176</v>
      </c>
      <c r="H62" s="112">
        <v>1</v>
      </c>
      <c r="I62" s="113" t="s">
        <v>42</v>
      </c>
      <c r="J62" s="114"/>
      <c r="K62" s="115">
        <f>H62*J62</f>
        <v>0</v>
      </c>
      <c r="L62" s="116">
        <f>IF(D62="S",K62,"")</f>
      </c>
      <c r="M62" s="117">
        <f>IF(OR(D62="P",D62="U"),K62,"")</f>
        <v>0</v>
      </c>
      <c r="N62" s="117">
        <f>IF(D62="H",K62,"")</f>
      </c>
      <c r="O62" s="117">
        <f>IF(D62="V",K62,"")</f>
      </c>
      <c r="P62" s="118">
        <v>0</v>
      </c>
      <c r="Q62" s="118">
        <v>0</v>
      </c>
      <c r="R62" s="118">
        <v>0</v>
      </c>
      <c r="S62" s="119">
        <v>21</v>
      </c>
      <c r="T62" s="120">
        <f>K62*(S62+100)/100</f>
        <v>0</v>
      </c>
      <c r="U62" s="121"/>
    </row>
    <row r="63" spans="1:21" ht="25.5" outlineLevel="2">
      <c r="A63" s="3"/>
      <c r="B63" s="88"/>
      <c r="C63" s="88"/>
      <c r="D63" s="108" t="s">
        <v>3</v>
      </c>
      <c r="E63" s="109">
        <v>2</v>
      </c>
      <c r="F63" s="110" t="s">
        <v>67</v>
      </c>
      <c r="G63" s="111" t="s">
        <v>198</v>
      </c>
      <c r="H63" s="112">
        <v>1</v>
      </c>
      <c r="I63" s="113" t="s">
        <v>42</v>
      </c>
      <c r="J63" s="114"/>
      <c r="K63" s="115">
        <f>H63*J63</f>
        <v>0</v>
      </c>
      <c r="L63" s="116">
        <f>IF(D63="S",K63,"")</f>
      </c>
      <c r="M63" s="117">
        <f>IF(OR(D63="P",D63="U"),K63,"")</f>
        <v>0</v>
      </c>
      <c r="N63" s="117">
        <f>IF(D63="H",K63,"")</f>
      </c>
      <c r="O63" s="117">
        <f>IF(D63="V",K63,"")</f>
      </c>
      <c r="P63" s="118">
        <v>0</v>
      </c>
      <c r="Q63" s="118">
        <v>0</v>
      </c>
      <c r="R63" s="118">
        <v>0</v>
      </c>
      <c r="S63" s="119">
        <v>21</v>
      </c>
      <c r="T63" s="120">
        <f>K63*(S63+100)/100</f>
        <v>0</v>
      </c>
      <c r="U63" s="121"/>
    </row>
    <row r="64" spans="1:21" ht="12.75" outlineLevel="1">
      <c r="A64" s="3"/>
      <c r="B64" s="89"/>
      <c r="C64" s="90" t="s">
        <v>19</v>
      </c>
      <c r="D64" s="91" t="s">
        <v>2</v>
      </c>
      <c r="E64" s="92"/>
      <c r="F64" s="92" t="s">
        <v>27</v>
      </c>
      <c r="G64" s="93" t="s">
        <v>114</v>
      </c>
      <c r="H64" s="92"/>
      <c r="I64" s="91"/>
      <c r="J64" s="92"/>
      <c r="K64" s="94">
        <f>SUBTOTAL(9,K65:K68)</f>
        <v>0</v>
      </c>
      <c r="L64" s="95">
        <f>SUBTOTAL(9,L65:L68)</f>
        <v>0</v>
      </c>
      <c r="M64" s="95">
        <f>SUBTOTAL(9,M65:M68)</f>
        <v>0</v>
      </c>
      <c r="N64" s="95">
        <f>SUBTOTAL(9,N65:N68)</f>
        <v>0</v>
      </c>
      <c r="O64" s="95">
        <f>SUBTOTAL(9,O65:O68)</f>
        <v>0</v>
      </c>
      <c r="P64" s="96">
        <f>SUMPRODUCT(P65:P68,H65:H68)</f>
        <v>0</v>
      </c>
      <c r="Q64" s="96">
        <f>SUMPRODUCT(Q65:Q68,H65:H68)</f>
        <v>0</v>
      </c>
      <c r="R64" s="96">
        <f>SUMPRODUCT(R65:R68,H65:H68)</f>
        <v>0</v>
      </c>
      <c r="S64" s="97">
        <f>SUMPRODUCT(S65:S68,K65:K68)/100</f>
        <v>0</v>
      </c>
      <c r="T64" s="97">
        <f>K64+S64</f>
        <v>0</v>
      </c>
      <c r="U64" s="88"/>
    </row>
    <row r="65" spans="1:21" ht="12.75" outlineLevel="2">
      <c r="A65" s="3"/>
      <c r="B65" s="98"/>
      <c r="C65" s="99"/>
      <c r="D65" s="100"/>
      <c r="E65" s="101" t="s">
        <v>161</v>
      </c>
      <c r="F65" s="102"/>
      <c r="G65" s="103"/>
      <c r="H65" s="102"/>
      <c r="I65" s="100"/>
      <c r="J65" s="102"/>
      <c r="K65" s="104"/>
      <c r="L65" s="105"/>
      <c r="M65" s="105"/>
      <c r="N65" s="105"/>
      <c r="O65" s="105"/>
      <c r="P65" s="106"/>
      <c r="Q65" s="106"/>
      <c r="R65" s="106"/>
      <c r="S65" s="107"/>
      <c r="T65" s="107"/>
      <c r="U65" s="88"/>
    </row>
    <row r="66" spans="1:21" ht="12.75" outlineLevel="2">
      <c r="A66" s="3"/>
      <c r="B66" s="88"/>
      <c r="C66" s="88"/>
      <c r="D66" s="108" t="s">
        <v>3</v>
      </c>
      <c r="E66" s="109">
        <v>1</v>
      </c>
      <c r="F66" s="110" t="s">
        <v>69</v>
      </c>
      <c r="G66" s="111" t="s">
        <v>183</v>
      </c>
      <c r="H66" s="112">
        <v>27.6192</v>
      </c>
      <c r="I66" s="113" t="s">
        <v>9</v>
      </c>
      <c r="J66" s="114"/>
      <c r="K66" s="115">
        <f>H66*J66</f>
        <v>0</v>
      </c>
      <c r="L66" s="116">
        <f>IF(D66="S",K66,"")</f>
      </c>
      <c r="M66" s="117">
        <f>IF(OR(D66="P",D66="U"),K66,"")</f>
        <v>0</v>
      </c>
      <c r="N66" s="117">
        <f>IF(D66="H",K66,"")</f>
      </c>
      <c r="O66" s="117">
        <f>IF(D66="V",K66,"")</f>
      </c>
      <c r="P66" s="118">
        <v>0</v>
      </c>
      <c r="Q66" s="118">
        <v>0</v>
      </c>
      <c r="R66" s="118">
        <v>0</v>
      </c>
      <c r="S66" s="119">
        <v>21</v>
      </c>
      <c r="T66" s="120">
        <f>K66*(S66+100)/100</f>
        <v>0</v>
      </c>
      <c r="U66" s="121"/>
    </row>
    <row r="67" spans="1:21" s="39" customFormat="1" ht="10.5" customHeight="1" outlineLevel="3">
      <c r="A67" s="38"/>
      <c r="B67" s="122"/>
      <c r="C67" s="122"/>
      <c r="D67" s="122"/>
      <c r="E67" s="122"/>
      <c r="F67" s="122"/>
      <c r="G67" s="122" t="s">
        <v>137</v>
      </c>
      <c r="H67" s="123">
        <v>13.8492</v>
      </c>
      <c r="I67" s="124"/>
      <c r="J67" s="122"/>
      <c r="K67" s="122"/>
      <c r="L67" s="125"/>
      <c r="M67" s="125"/>
      <c r="N67" s="125"/>
      <c r="O67" s="125"/>
      <c r="P67" s="125"/>
      <c r="Q67" s="125"/>
      <c r="R67" s="125"/>
      <c r="S67" s="126"/>
      <c r="T67" s="126"/>
      <c r="U67" s="122"/>
    </row>
    <row r="68" spans="1:21" s="39" customFormat="1" ht="10.5" customHeight="1" outlineLevel="3">
      <c r="A68" s="38"/>
      <c r="B68" s="122"/>
      <c r="C68" s="122"/>
      <c r="D68" s="122"/>
      <c r="E68" s="122"/>
      <c r="F68" s="122"/>
      <c r="G68" s="122" t="s">
        <v>120</v>
      </c>
      <c r="H68" s="123">
        <v>13.77</v>
      </c>
      <c r="I68" s="124"/>
      <c r="J68" s="122"/>
      <c r="K68" s="122"/>
      <c r="L68" s="125"/>
      <c r="M68" s="125"/>
      <c r="N68" s="125"/>
      <c r="O68" s="125"/>
      <c r="P68" s="125"/>
      <c r="Q68" s="125"/>
      <c r="R68" s="125"/>
      <c r="S68" s="126"/>
      <c r="T68" s="126"/>
      <c r="U68" s="122"/>
    </row>
    <row r="69" spans="1:21" ht="12.75" outlineLevel="1">
      <c r="A69" s="3"/>
      <c r="B69" s="89"/>
      <c r="C69" s="90" t="s">
        <v>20</v>
      </c>
      <c r="D69" s="91" t="s">
        <v>2</v>
      </c>
      <c r="E69" s="92"/>
      <c r="F69" s="92" t="s">
        <v>27</v>
      </c>
      <c r="G69" s="93" t="s">
        <v>37</v>
      </c>
      <c r="H69" s="92"/>
      <c r="I69" s="91"/>
      <c r="J69" s="92"/>
      <c r="K69" s="94">
        <f>SUBTOTAL(9,K70:K74)</f>
        <v>0</v>
      </c>
      <c r="L69" s="95">
        <f>SUBTOTAL(9,L70:L74)</f>
        <v>0</v>
      </c>
      <c r="M69" s="95">
        <f>SUBTOTAL(9,M70:M74)</f>
        <v>0</v>
      </c>
      <c r="N69" s="95">
        <f>SUBTOTAL(9,N70:N74)</f>
        <v>0</v>
      </c>
      <c r="O69" s="95">
        <f>SUBTOTAL(9,O70:O74)</f>
        <v>0</v>
      </c>
      <c r="P69" s="96">
        <f>SUMPRODUCT(P70:P74,H70:H74)</f>
        <v>0</v>
      </c>
      <c r="Q69" s="96">
        <f>SUMPRODUCT(Q70:Q74,H70:H74)</f>
        <v>0</v>
      </c>
      <c r="R69" s="96">
        <f>SUMPRODUCT(R70:R74,H70:H74)</f>
        <v>0</v>
      </c>
      <c r="S69" s="97">
        <f>SUMPRODUCT(S70:S74,K70:K74)/100</f>
        <v>0</v>
      </c>
      <c r="T69" s="97">
        <f>K69+S69</f>
        <v>0</v>
      </c>
      <c r="U69" s="88"/>
    </row>
    <row r="70" spans="1:21" ht="12.75" outlineLevel="2">
      <c r="A70" s="3"/>
      <c r="B70" s="98"/>
      <c r="C70" s="99"/>
      <c r="D70" s="100"/>
      <c r="E70" s="101" t="s">
        <v>161</v>
      </c>
      <c r="F70" s="102"/>
      <c r="G70" s="103"/>
      <c r="H70" s="102"/>
      <c r="I70" s="100"/>
      <c r="J70" s="102"/>
      <c r="K70" s="104"/>
      <c r="L70" s="105"/>
      <c r="M70" s="105"/>
      <c r="N70" s="105"/>
      <c r="O70" s="105"/>
      <c r="P70" s="106"/>
      <c r="Q70" s="106"/>
      <c r="R70" s="106"/>
      <c r="S70" s="107"/>
      <c r="T70" s="107"/>
      <c r="U70" s="88"/>
    </row>
    <row r="71" spans="1:21" ht="25.5" outlineLevel="2">
      <c r="A71" s="3"/>
      <c r="B71" s="88"/>
      <c r="C71" s="88"/>
      <c r="D71" s="108" t="s">
        <v>3</v>
      </c>
      <c r="E71" s="109">
        <v>1</v>
      </c>
      <c r="F71" s="110" t="s">
        <v>70</v>
      </c>
      <c r="G71" s="111" t="s">
        <v>197</v>
      </c>
      <c r="H71" s="112">
        <v>61.00919999999999</v>
      </c>
      <c r="I71" s="113" t="s">
        <v>9</v>
      </c>
      <c r="J71" s="114"/>
      <c r="K71" s="115">
        <f>H71*J71</f>
        <v>0</v>
      </c>
      <c r="L71" s="116">
        <f>IF(D71="S",K71,"")</f>
      </c>
      <c r="M71" s="117">
        <f>IF(OR(D71="P",D71="U"),K71,"")</f>
        <v>0</v>
      </c>
      <c r="N71" s="117">
        <f>IF(D71="H",K71,"")</f>
      </c>
      <c r="O71" s="117">
        <f>IF(D71="V",K71,"")</f>
      </c>
      <c r="P71" s="118">
        <v>0</v>
      </c>
      <c r="Q71" s="118">
        <v>0</v>
      </c>
      <c r="R71" s="118">
        <v>0</v>
      </c>
      <c r="S71" s="119">
        <v>21</v>
      </c>
      <c r="T71" s="120">
        <f>K71*(S71+100)/100</f>
        <v>0</v>
      </c>
      <c r="U71" s="121"/>
    </row>
    <row r="72" spans="1:21" s="39" customFormat="1" ht="10.5" customHeight="1" outlineLevel="3">
      <c r="A72" s="38"/>
      <c r="B72" s="122"/>
      <c r="C72" s="122"/>
      <c r="D72" s="122"/>
      <c r="E72" s="122"/>
      <c r="F72" s="122"/>
      <c r="G72" s="122" t="s">
        <v>137</v>
      </c>
      <c r="H72" s="123">
        <v>13.8492</v>
      </c>
      <c r="I72" s="124"/>
      <c r="J72" s="122"/>
      <c r="K72" s="122"/>
      <c r="L72" s="125"/>
      <c r="M72" s="125"/>
      <c r="N72" s="125"/>
      <c r="O72" s="125"/>
      <c r="P72" s="125"/>
      <c r="Q72" s="125"/>
      <c r="R72" s="125"/>
      <c r="S72" s="126"/>
      <c r="T72" s="126"/>
      <c r="U72" s="122"/>
    </row>
    <row r="73" spans="1:21" s="39" customFormat="1" ht="10.5" customHeight="1" outlineLevel="3">
      <c r="A73" s="38"/>
      <c r="B73" s="122"/>
      <c r="C73" s="122"/>
      <c r="D73" s="122"/>
      <c r="E73" s="122"/>
      <c r="F73" s="122"/>
      <c r="G73" s="122" t="s">
        <v>129</v>
      </c>
      <c r="H73" s="123">
        <v>47.16</v>
      </c>
      <c r="I73" s="124"/>
      <c r="J73" s="122"/>
      <c r="K73" s="122"/>
      <c r="L73" s="125"/>
      <c r="M73" s="125"/>
      <c r="N73" s="125"/>
      <c r="O73" s="125"/>
      <c r="P73" s="125"/>
      <c r="Q73" s="125"/>
      <c r="R73" s="125"/>
      <c r="S73" s="126"/>
      <c r="T73" s="126"/>
      <c r="U73" s="122"/>
    </row>
    <row r="74" spans="1:21" ht="12.75" outlineLevel="2">
      <c r="A74" s="3"/>
      <c r="B74" s="88"/>
      <c r="C74" s="88"/>
      <c r="D74" s="108" t="s">
        <v>3</v>
      </c>
      <c r="E74" s="109">
        <v>2</v>
      </c>
      <c r="F74" s="110" t="s">
        <v>71</v>
      </c>
      <c r="G74" s="111" t="s">
        <v>156</v>
      </c>
      <c r="H74" s="112">
        <v>61.00919999999999</v>
      </c>
      <c r="I74" s="113" t="s">
        <v>9</v>
      </c>
      <c r="J74" s="114"/>
      <c r="K74" s="115">
        <f>H74*J74</f>
        <v>0</v>
      </c>
      <c r="L74" s="116">
        <f>IF(D74="S",K74,"")</f>
      </c>
      <c r="M74" s="117">
        <f>IF(OR(D74="P",D74="U"),K74,"")</f>
        <v>0</v>
      </c>
      <c r="N74" s="117">
        <f>IF(D74="H",K74,"")</f>
      </c>
      <c r="O74" s="117">
        <f>IF(D74="V",K74,"")</f>
      </c>
      <c r="P74" s="118">
        <v>0</v>
      </c>
      <c r="Q74" s="118">
        <v>0</v>
      </c>
      <c r="R74" s="118">
        <v>0</v>
      </c>
      <c r="S74" s="119">
        <v>21</v>
      </c>
      <c r="T74" s="120">
        <f>K74*(S74+100)/100</f>
        <v>0</v>
      </c>
      <c r="U74" s="121"/>
    </row>
    <row r="75" spans="1:21" ht="12.75" outlineLevel="1">
      <c r="A75" s="3"/>
      <c r="B75" s="89"/>
      <c r="C75" s="90" t="s">
        <v>21</v>
      </c>
      <c r="D75" s="91" t="s">
        <v>2</v>
      </c>
      <c r="E75" s="92"/>
      <c r="F75" s="92" t="s">
        <v>28</v>
      </c>
      <c r="G75" s="93" t="s">
        <v>127</v>
      </c>
      <c r="H75" s="92"/>
      <c r="I75" s="91"/>
      <c r="J75" s="92"/>
      <c r="K75" s="94">
        <f>SUBTOTAL(9,K76:K81)</f>
        <v>0</v>
      </c>
      <c r="L75" s="95">
        <f>SUBTOTAL(9,L76:L81)</f>
        <v>0</v>
      </c>
      <c r="M75" s="95">
        <f>SUBTOTAL(9,M76:M81)</f>
        <v>0</v>
      </c>
      <c r="N75" s="95">
        <f>SUBTOTAL(9,N76:N81)</f>
        <v>0</v>
      </c>
      <c r="O75" s="95">
        <f>SUBTOTAL(9,O76:O81)</f>
        <v>0</v>
      </c>
      <c r="P75" s="96">
        <f>SUMPRODUCT(P76:P81,H76:H81)</f>
        <v>0</v>
      </c>
      <c r="Q75" s="96">
        <f>SUMPRODUCT(Q76:Q81,H76:H81)</f>
        <v>0</v>
      </c>
      <c r="R75" s="96">
        <f>SUMPRODUCT(R76:R81,H76:H81)</f>
        <v>0</v>
      </c>
      <c r="S75" s="97">
        <f>SUMPRODUCT(S76:S81,K76:K81)/100</f>
        <v>0</v>
      </c>
      <c r="T75" s="97">
        <f>K75+S75</f>
        <v>0</v>
      </c>
      <c r="U75" s="88"/>
    </row>
    <row r="76" spans="1:21" ht="12.75" outlineLevel="2">
      <c r="A76" s="3"/>
      <c r="B76" s="98"/>
      <c r="C76" s="99"/>
      <c r="D76" s="100"/>
      <c r="E76" s="101" t="s">
        <v>161</v>
      </c>
      <c r="F76" s="102"/>
      <c r="G76" s="103"/>
      <c r="H76" s="102"/>
      <c r="I76" s="100"/>
      <c r="J76" s="102"/>
      <c r="K76" s="104"/>
      <c r="L76" s="105"/>
      <c r="M76" s="105"/>
      <c r="N76" s="105"/>
      <c r="O76" s="105"/>
      <c r="P76" s="106"/>
      <c r="Q76" s="106"/>
      <c r="R76" s="106"/>
      <c r="S76" s="107"/>
      <c r="T76" s="107"/>
      <c r="U76" s="88"/>
    </row>
    <row r="77" spans="1:21" ht="12.75" outlineLevel="2">
      <c r="A77" s="3"/>
      <c r="B77" s="88"/>
      <c r="C77" s="88"/>
      <c r="D77" s="108" t="s">
        <v>3</v>
      </c>
      <c r="E77" s="109">
        <v>1</v>
      </c>
      <c r="F77" s="110" t="s">
        <v>85</v>
      </c>
      <c r="G77" s="111" t="s">
        <v>164</v>
      </c>
      <c r="H77" s="112">
        <v>1</v>
      </c>
      <c r="I77" s="113" t="s">
        <v>42</v>
      </c>
      <c r="J77" s="114"/>
      <c r="K77" s="115">
        <f>H77*J77</f>
        <v>0</v>
      </c>
      <c r="L77" s="116">
        <f>IF(D77="S",K77,"")</f>
      </c>
      <c r="M77" s="117">
        <f>IF(OR(D77="P",D77="U"),K77,"")</f>
        <v>0</v>
      </c>
      <c r="N77" s="117">
        <f>IF(D77="H",K77,"")</f>
      </c>
      <c r="O77" s="117">
        <f>IF(D77="V",K77,"")</f>
      </c>
      <c r="P77" s="118">
        <v>0</v>
      </c>
      <c r="Q77" s="118">
        <v>0</v>
      </c>
      <c r="R77" s="118">
        <v>0</v>
      </c>
      <c r="S77" s="119">
        <v>21</v>
      </c>
      <c r="T77" s="120">
        <f>K77*(S77+100)/100</f>
        <v>0</v>
      </c>
      <c r="U77" s="121"/>
    </row>
    <row r="78" spans="1:21" ht="25.5" outlineLevel="2">
      <c r="A78" s="3"/>
      <c r="B78" s="88"/>
      <c r="C78" s="88"/>
      <c r="D78" s="108" t="s">
        <v>3</v>
      </c>
      <c r="E78" s="109">
        <v>2</v>
      </c>
      <c r="F78" s="110" t="s">
        <v>86</v>
      </c>
      <c r="G78" s="111" t="s">
        <v>195</v>
      </c>
      <c r="H78" s="112">
        <v>1</v>
      </c>
      <c r="I78" s="113" t="s">
        <v>42</v>
      </c>
      <c r="J78" s="114"/>
      <c r="K78" s="115">
        <f>H78*J78</f>
        <v>0</v>
      </c>
      <c r="L78" s="116">
        <f>IF(D78="S",K78,"")</f>
      </c>
      <c r="M78" s="117">
        <f>IF(OR(D78="P",D78="U"),K78,"")</f>
        <v>0</v>
      </c>
      <c r="N78" s="117">
        <f>IF(D78="H",K78,"")</f>
      </c>
      <c r="O78" s="117">
        <f>IF(D78="V",K78,"")</f>
      </c>
      <c r="P78" s="118">
        <v>0</v>
      </c>
      <c r="Q78" s="118">
        <v>0</v>
      </c>
      <c r="R78" s="118">
        <v>0</v>
      </c>
      <c r="S78" s="119">
        <v>21</v>
      </c>
      <c r="T78" s="120">
        <f>K78*(S78+100)/100</f>
        <v>0</v>
      </c>
      <c r="U78" s="121"/>
    </row>
    <row r="79" spans="1:21" ht="12.75" outlineLevel="2">
      <c r="A79" s="3"/>
      <c r="B79" s="88"/>
      <c r="C79" s="88"/>
      <c r="D79" s="108" t="s">
        <v>3</v>
      </c>
      <c r="E79" s="109">
        <v>3</v>
      </c>
      <c r="F79" s="110" t="s">
        <v>87</v>
      </c>
      <c r="G79" s="111" t="s">
        <v>165</v>
      </c>
      <c r="H79" s="112">
        <v>1</v>
      </c>
      <c r="I79" s="113" t="s">
        <v>42</v>
      </c>
      <c r="J79" s="114"/>
      <c r="K79" s="115">
        <f>H79*J79</f>
        <v>0</v>
      </c>
      <c r="L79" s="116">
        <f>IF(D79="S",K79,"")</f>
      </c>
      <c r="M79" s="117">
        <f>IF(OR(D79="P",D79="U"),K79,"")</f>
        <v>0</v>
      </c>
      <c r="N79" s="117">
        <f>IF(D79="H",K79,"")</f>
      </c>
      <c r="O79" s="117">
        <f>IF(D79="V",K79,"")</f>
      </c>
      <c r="P79" s="118">
        <v>0</v>
      </c>
      <c r="Q79" s="118">
        <v>0</v>
      </c>
      <c r="R79" s="118">
        <v>0</v>
      </c>
      <c r="S79" s="119">
        <v>21</v>
      </c>
      <c r="T79" s="120">
        <f>K79*(S79+100)/100</f>
        <v>0</v>
      </c>
      <c r="U79" s="121"/>
    </row>
    <row r="80" spans="1:21" ht="12.75" outlineLevel="2">
      <c r="A80" s="3"/>
      <c r="B80" s="88"/>
      <c r="C80" s="88"/>
      <c r="D80" s="108" t="s">
        <v>3</v>
      </c>
      <c r="E80" s="109">
        <v>4</v>
      </c>
      <c r="F80" s="110" t="s">
        <v>88</v>
      </c>
      <c r="G80" s="111" t="s">
        <v>205</v>
      </c>
      <c r="H80" s="112">
        <v>1</v>
      </c>
      <c r="I80" s="113" t="s">
        <v>42</v>
      </c>
      <c r="J80" s="114"/>
      <c r="K80" s="115">
        <f>H80*J80</f>
        <v>0</v>
      </c>
      <c r="L80" s="116">
        <f>IF(D80="S",K80,"")</f>
      </c>
      <c r="M80" s="117">
        <f>IF(OR(D80="P",D80="U"),K80,"")</f>
        <v>0</v>
      </c>
      <c r="N80" s="117">
        <f>IF(D80="H",K80,"")</f>
      </c>
      <c r="O80" s="117">
        <f>IF(D80="V",K80,"")</f>
      </c>
      <c r="P80" s="118">
        <v>0</v>
      </c>
      <c r="Q80" s="118">
        <v>0</v>
      </c>
      <c r="R80" s="118">
        <v>0</v>
      </c>
      <c r="S80" s="119">
        <v>21</v>
      </c>
      <c r="T80" s="120">
        <f>K80*(S80+100)/100</f>
        <v>0</v>
      </c>
      <c r="U80" s="121"/>
    </row>
    <row r="81" spans="1:21" ht="12.75" outlineLevel="2">
      <c r="A81" s="3"/>
      <c r="B81" s="88"/>
      <c r="C81" s="88"/>
      <c r="D81" s="108" t="s">
        <v>3</v>
      </c>
      <c r="E81" s="109">
        <v>5</v>
      </c>
      <c r="F81" s="110" t="s">
        <v>89</v>
      </c>
      <c r="G81" s="111" t="s">
        <v>206</v>
      </c>
      <c r="H81" s="112">
        <v>1</v>
      </c>
      <c r="I81" s="113" t="s">
        <v>42</v>
      </c>
      <c r="J81" s="114"/>
      <c r="K81" s="115">
        <f>H81*J81</f>
        <v>0</v>
      </c>
      <c r="L81" s="116">
        <f>IF(D81="S",K81,"")</f>
      </c>
      <c r="M81" s="117">
        <f>IF(OR(D81="P",D81="U"),K81,"")</f>
        <v>0</v>
      </c>
      <c r="N81" s="117">
        <f>IF(D81="H",K81,"")</f>
      </c>
      <c r="O81" s="117">
        <f>IF(D81="V",K81,"")</f>
      </c>
      <c r="P81" s="118">
        <v>0</v>
      </c>
      <c r="Q81" s="118">
        <v>0</v>
      </c>
      <c r="R81" s="118">
        <v>0</v>
      </c>
      <c r="S81" s="119">
        <v>21</v>
      </c>
      <c r="T81" s="120">
        <f>K81*(S81+100)/100</f>
        <v>0</v>
      </c>
      <c r="U81" s="121"/>
    </row>
  </sheetData>
  <sheetProtection selectLockedCells="1" selectUnlockedCells="1"/>
  <mergeCells count="5">
    <mergeCell ref="G2:K2"/>
    <mergeCell ref="D3:F3"/>
    <mergeCell ref="D4:F4"/>
    <mergeCell ref="H4:I4"/>
    <mergeCell ref="G3:I3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Kaspřáková Hana</cp:lastModifiedBy>
  <dcterms:created xsi:type="dcterms:W3CDTF">2019-03-14T13:48:04Z</dcterms:created>
  <dcterms:modified xsi:type="dcterms:W3CDTF">2019-03-20T07:51:08Z</dcterms:modified>
  <cp:category/>
  <cp:version/>
  <cp:contentType/>
  <cp:contentStatus/>
</cp:coreProperties>
</file>