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1 REALIZACE\214 P. CINGRA\VŘ\DI_1\"/>
    </mc:Choice>
  </mc:AlternateContent>
  <bookViews>
    <workbookView xWindow="0" yWindow="0" windowWidth="28800" windowHeight="12480" activeTab="2"/>
  </bookViews>
  <sheets>
    <sheet name="Rekapitulace stavby" sheetId="1" r:id="rId1"/>
    <sheet name="01 - Ostatní a vedlejší n..." sheetId="2" r:id="rId2"/>
    <sheet name="02 - Hřiště" sheetId="3" r:id="rId3"/>
  </sheets>
  <definedNames>
    <definedName name="_xlnm._FilterDatabase" localSheetId="1" hidden="1">'01 - Ostatní a vedlejší n...'!$C$119:$K$127</definedName>
    <definedName name="_xlnm._FilterDatabase" localSheetId="2" hidden="1">'02 - Hřiště'!$C$121:$K$208</definedName>
    <definedName name="_xlnm.Print_Titles" localSheetId="1">'01 - Ostatní a vedlejší n...'!$119:$119</definedName>
    <definedName name="_xlnm.Print_Titles" localSheetId="2">'02 - Hřiště'!$121:$121</definedName>
    <definedName name="_xlnm.Print_Titles" localSheetId="0">'Rekapitulace stavby'!$92:$92</definedName>
    <definedName name="_xlnm.Print_Area" localSheetId="1">'01 - Ostatní a vedlejší n...'!$C$4:$J$76,'01 - Ostatní a vedlejší n...'!$C$82:$J$101,'01 - Ostatní a vedlejší n...'!$C$107:$J$127</definedName>
    <definedName name="_xlnm.Print_Area" localSheetId="2">'02 - Hřiště'!$C$4:$J$76,'02 - Hřiště'!$C$82:$J$103,'02 - Hřiště'!$C$109:$J$208</definedName>
    <definedName name="_xlnm.Print_Area" localSheetId="0">'Rekapitulace stavby'!$D$4:$AO$76,'Rekapitulace stavby'!$C$82:$AQ$104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BI125" i="3"/>
  <c r="BH125" i="3"/>
  <c r="BG125" i="3"/>
  <c r="BF125" i="3"/>
  <c r="T125" i="3"/>
  <c r="T124" i="3" s="1"/>
  <c r="R125" i="3"/>
  <c r="R124" i="3"/>
  <c r="P125" i="3"/>
  <c r="P124" i="3" s="1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/>
  <c r="J17" i="3"/>
  <c r="J12" i="3"/>
  <c r="J116" i="3" s="1"/>
  <c r="E7" i="3"/>
  <c r="E85" i="3"/>
  <c r="J37" i="2"/>
  <c r="J36" i="2"/>
  <c r="AY95" i="1"/>
  <c r="J35" i="2"/>
  <c r="AX95" i="1"/>
  <c r="BI127" i="2"/>
  <c r="BH127" i="2"/>
  <c r="BG127" i="2"/>
  <c r="BF127" i="2"/>
  <c r="T127" i="2"/>
  <c r="T126" i="2"/>
  <c r="R127" i="2"/>
  <c r="R126" i="2"/>
  <c r="R121" i="2" s="1"/>
  <c r="R120" i="2" s="1"/>
  <c r="P127" i="2"/>
  <c r="P126" i="2"/>
  <c r="BI125" i="2"/>
  <c r="BH125" i="2"/>
  <c r="BG125" i="2"/>
  <c r="BF125" i="2"/>
  <c r="T125" i="2"/>
  <c r="T124" i="2"/>
  <c r="T121" i="2" s="1"/>
  <c r="T120" i="2" s="1"/>
  <c r="R125" i="2"/>
  <c r="R124" i="2"/>
  <c r="P125" i="2"/>
  <c r="P124" i="2"/>
  <c r="P121" i="2" s="1"/>
  <c r="P120" i="2" s="1"/>
  <c r="AU95" i="1" s="1"/>
  <c r="BI123" i="2"/>
  <c r="BH123" i="2"/>
  <c r="BG123" i="2"/>
  <c r="BF123" i="2"/>
  <c r="T123" i="2"/>
  <c r="T122" i="2"/>
  <c r="R123" i="2"/>
  <c r="R122" i="2"/>
  <c r="P123" i="2"/>
  <c r="P122" i="2"/>
  <c r="J117" i="2"/>
  <c r="J116" i="2"/>
  <c r="F116" i="2"/>
  <c r="F114" i="2"/>
  <c r="E112" i="2"/>
  <c r="J92" i="2"/>
  <c r="J91" i="2"/>
  <c r="F91" i="2"/>
  <c r="F89" i="2"/>
  <c r="E87" i="2"/>
  <c r="J18" i="2"/>
  <c r="E18" i="2"/>
  <c r="F117" i="2"/>
  <c r="J17" i="2"/>
  <c r="J12" i="2"/>
  <c r="J114" i="2" s="1"/>
  <c r="E7" i="2"/>
  <c r="E110" i="2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J204" i="3"/>
  <c r="BK200" i="3"/>
  <c r="J196" i="3"/>
  <c r="J188" i="3"/>
  <c r="BK183" i="3"/>
  <c r="BK175" i="3"/>
  <c r="J170" i="3"/>
  <c r="BK166" i="3"/>
  <c r="BK145" i="3"/>
  <c r="BK140" i="3"/>
  <c r="J125" i="3"/>
  <c r="J125" i="2"/>
  <c r="BK169" i="3"/>
  <c r="J157" i="3"/>
  <c r="BK130" i="3"/>
  <c r="BK179" i="3"/>
  <c r="J166" i="3"/>
  <c r="J161" i="3"/>
  <c r="J123" i="2"/>
  <c r="BK204" i="3"/>
  <c r="J192" i="3"/>
  <c r="J183" i="3"/>
  <c r="BK170" i="3"/>
  <c r="J165" i="3"/>
  <c r="BK153" i="3"/>
  <c r="J140" i="3"/>
  <c r="BK196" i="3"/>
  <c r="BK188" i="3"/>
  <c r="J179" i="3"/>
  <c r="J171" i="3"/>
  <c r="BK165" i="3"/>
  <c r="BK161" i="3"/>
  <c r="J130" i="3"/>
  <c r="J208" i="3"/>
  <c r="J175" i="3"/>
  <c r="BK171" i="3"/>
  <c r="J169" i="3"/>
  <c r="BK157" i="3"/>
  <c r="J153" i="3"/>
  <c r="BK150" i="3"/>
  <c r="BK208" i="3"/>
  <c r="J200" i="3"/>
  <c r="BK192" i="3"/>
  <c r="J150" i="3"/>
  <c r="J145" i="3"/>
  <c r="J127" i="2"/>
  <c r="BK135" i="3"/>
  <c r="BK127" i="2"/>
  <c r="BK125" i="2"/>
  <c r="AS94" i="1"/>
  <c r="BK125" i="3"/>
  <c r="J135" i="3"/>
  <c r="BK123" i="2"/>
  <c r="T129" i="3" l="1"/>
  <c r="P129" i="3"/>
  <c r="P123" i="3" s="1"/>
  <c r="P122" i="3" s="1"/>
  <c r="AU96" i="1" s="1"/>
  <c r="AU94" i="1" s="1"/>
  <c r="T156" i="3"/>
  <c r="T123" i="3" s="1"/>
  <c r="T122" i="3" s="1"/>
  <c r="P164" i="3"/>
  <c r="R129" i="3"/>
  <c r="P156" i="3"/>
  <c r="T164" i="3"/>
  <c r="R164" i="3"/>
  <c r="BK129" i="3"/>
  <c r="J129" i="3" s="1"/>
  <c r="J99" i="3" s="1"/>
  <c r="R156" i="3"/>
  <c r="R123" i="3" s="1"/>
  <c r="R122" i="3" s="1"/>
  <c r="R187" i="3"/>
  <c r="BK156" i="3"/>
  <c r="J156" i="3"/>
  <c r="J100" i="3"/>
  <c r="BK164" i="3"/>
  <c r="J164" i="3" s="1"/>
  <c r="J101" i="3" s="1"/>
  <c r="BK187" i="3"/>
  <c r="J187" i="3"/>
  <c r="J102" i="3" s="1"/>
  <c r="P187" i="3"/>
  <c r="T187" i="3"/>
  <c r="E85" i="2"/>
  <c r="F92" i="2"/>
  <c r="BE125" i="2"/>
  <c r="F92" i="3"/>
  <c r="BE125" i="3"/>
  <c r="BE145" i="3"/>
  <c r="E112" i="3"/>
  <c r="BE171" i="3"/>
  <c r="BE179" i="3"/>
  <c r="BE183" i="3"/>
  <c r="BE188" i="3"/>
  <c r="BE123" i="2"/>
  <c r="BE135" i="3"/>
  <c r="BK126" i="2"/>
  <c r="J126" i="2"/>
  <c r="J100" i="2"/>
  <c r="BE140" i="3"/>
  <c r="BE150" i="3"/>
  <c r="BE175" i="3"/>
  <c r="J89" i="2"/>
  <c r="BE161" i="3"/>
  <c r="BE166" i="3"/>
  <c r="BE169" i="3"/>
  <c r="BK124" i="3"/>
  <c r="J124" i="3"/>
  <c r="J98" i="3" s="1"/>
  <c r="BK122" i="2"/>
  <c r="BK121" i="2"/>
  <c r="J121" i="2"/>
  <c r="J97" i="2" s="1"/>
  <c r="BK124" i="2"/>
  <c r="J124" i="2"/>
  <c r="J99" i="2"/>
  <c r="BE153" i="3"/>
  <c r="BE165" i="3"/>
  <c r="BE204" i="3"/>
  <c r="BE170" i="3"/>
  <c r="BE196" i="3"/>
  <c r="BE200" i="3"/>
  <c r="BE127" i="2"/>
  <c r="J89" i="3"/>
  <c r="BE130" i="3"/>
  <c r="BE157" i="3"/>
  <c r="BE192" i="3"/>
  <c r="BE208" i="3"/>
  <c r="J34" i="2"/>
  <c r="AW95" i="1"/>
  <c r="F35" i="2"/>
  <c r="BB95" i="1"/>
  <c r="F35" i="3"/>
  <c r="BB96" i="1" s="1"/>
  <c r="F36" i="2"/>
  <c r="BC95" i="1"/>
  <c r="F34" i="3"/>
  <c r="BA96" i="1" s="1"/>
  <c r="F34" i="2"/>
  <c r="BA95" i="1"/>
  <c r="F37" i="3"/>
  <c r="BD96" i="1" s="1"/>
  <c r="F37" i="2"/>
  <c r="BD95" i="1"/>
  <c r="J34" i="3"/>
  <c r="AW96" i="1" s="1"/>
  <c r="F36" i="3"/>
  <c r="BC96" i="1"/>
  <c r="J122" i="2" l="1"/>
  <c r="J98" i="2"/>
  <c r="BK120" i="2"/>
  <c r="J120" i="2"/>
  <c r="J96" i="2" s="1"/>
  <c r="BK123" i="3"/>
  <c r="BK122" i="3"/>
  <c r="J122" i="3"/>
  <c r="J30" i="3" s="1"/>
  <c r="AG96" i="1" s="1"/>
  <c r="BC94" i="1"/>
  <c r="W35" i="1"/>
  <c r="J33" i="2"/>
  <c r="AV95" i="1"/>
  <c r="AT95" i="1" s="1"/>
  <c r="BD94" i="1"/>
  <c r="W36" i="1"/>
  <c r="BA94" i="1"/>
  <c r="AW94" i="1" s="1"/>
  <c r="AK33" i="1" s="1"/>
  <c r="F33" i="2"/>
  <c r="AZ95" i="1"/>
  <c r="J33" i="3"/>
  <c r="AV96" i="1"/>
  <c r="AT96" i="1" s="1"/>
  <c r="BB94" i="1"/>
  <c r="AX94" i="1"/>
  <c r="F33" i="3"/>
  <c r="AZ96" i="1" s="1"/>
  <c r="J39" i="3" l="1"/>
  <c r="J96" i="3"/>
  <c r="J123" i="3"/>
  <c r="J97" i="3"/>
  <c r="AN96" i="1"/>
  <c r="AZ94" i="1"/>
  <c r="AY94" i="1"/>
  <c r="W33" i="1"/>
  <c r="W34" i="1"/>
  <c r="J30" i="2"/>
  <c r="AG95" i="1"/>
  <c r="AN95" i="1"/>
  <c r="J39" i="2" l="1"/>
  <c r="AV94" i="1"/>
  <c r="AG94" i="1"/>
  <c r="AG99" i="1"/>
  <c r="AV99" i="1" s="1"/>
  <c r="BY99" i="1" s="1"/>
  <c r="CD99" i="1" l="1"/>
  <c r="AG102" i="1"/>
  <c r="AK26" i="1"/>
  <c r="AN99" i="1"/>
  <c r="AG101" i="1"/>
  <c r="AV101" i="1"/>
  <c r="BY101" i="1" s="1"/>
  <c r="AT94" i="1"/>
  <c r="AG100" i="1"/>
  <c r="CD100" i="1"/>
  <c r="AN94" i="1" l="1"/>
  <c r="CD101" i="1"/>
  <c r="W32" i="1" s="1"/>
  <c r="CD102" i="1"/>
  <c r="AN101" i="1"/>
  <c r="AG98" i="1"/>
  <c r="AK27" i="1" s="1"/>
  <c r="AV100" i="1"/>
  <c r="BY100" i="1"/>
  <c r="AV102" i="1"/>
  <c r="BY102" i="1" s="1"/>
  <c r="AK32" i="1" l="1"/>
  <c r="AN102" i="1"/>
  <c r="AK29" i="1"/>
  <c r="AN100" i="1"/>
  <c r="AG104" i="1"/>
  <c r="AK38" i="1" l="1"/>
  <c r="AN98" i="1"/>
  <c r="AN104" i="1"/>
</calcChain>
</file>

<file path=xl/sharedStrings.xml><?xml version="1.0" encoding="utf-8"?>
<sst xmlns="http://schemas.openxmlformats.org/spreadsheetml/2006/main" count="1364" uniqueCount="279">
  <si>
    <t>Export Komplet</t>
  </si>
  <si>
    <t/>
  </si>
  <si>
    <t>2.0</t>
  </si>
  <si>
    <t>False</t>
  </si>
  <si>
    <t>{8ecb376a-5bbe-438c-9594-3f31b4198971}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</si>
  <si>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</si>
  <si>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</si>
  <si>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</si>
  <si>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</si>
  <si>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</si>
  <si>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</si>
  <si>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</si>
  <si>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</si>
  <si>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</si>
  <si>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</si>
  <si>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</si>
  <si>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</si>
  <si>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Hřiště II. pro větší děti 6-10let na lokalitě Petra Cingra</t>
  </si>
  <si>
    <t>KSO:</t>
  </si>
  <si>
    <t>CC-CZ:</t>
  </si>
  <si>
    <t>Místo:</t>
  </si>
  <si>
    <t>Bohumín</t>
  </si>
  <si>
    <t>Datum:</t>
  </si>
  <si>
    <t>17. 4. 2018</t>
  </si>
  <si>
    <t>Zadavatel:</t>
  </si>
  <si>
    <t>IČ:</t>
  </si>
  <si>
    <t>00297569</t>
  </si>
  <si>
    <t>Město Bohumín</t>
  </si>
  <si>
    <t>DIČ:</t>
  </si>
  <si>
    <t>Uchazeč:</t>
  </si>
  <si>
    <t>Vyplň údaj</t>
  </si>
  <si>
    <t>Projektant:</t>
  </si>
  <si>
    <t>SPAN,s.r.o.</t>
  </si>
  <si>
    <t>True</t>
  </si>
  <si>
    <t>Zpracovatel:</t>
  </si>
  <si>
    <t>69221189</t>
  </si>
  <si>
    <t>Ing.Magda Cigánková Fialová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</si>
  <si>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</si>
  <si>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</si>
  <si>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</si>
  <si>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</si>
  <si>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</si>
  <si>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</si>
  <si>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</si>
  <si>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</si>
  <si>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</si>
  <si>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</si>
  <si>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</si>
  <si>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</si>
  <si>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</si>
  <si>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</si>
  <si>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</si>
  <si>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</si>
  <si>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</si>
  <si>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</si>
  <si>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</si>
  <si>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</si>
  <si>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</si>
  <si>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</si>
  <si>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</si>
  <si>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</si>
  <si>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</si>
  <si>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</si>
  <si>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</si>
  <si>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</si>
  <si>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</si>
  <si>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</si>
  <si>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</si>
  <si>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</si>
  <si>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</si>
  <si>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</si>
  <si>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</si>
  <si>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</si>
  <si>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</si>
  <si>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</si>
  <si>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</si>
  <si>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</si>
  <si>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</si>
  <si>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</si>
  <si>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</si>
  <si>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</si>
  <si>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</si>
  <si>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</si>
  <si>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</si>
  <si>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</si>
  <si>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</si>
  <si>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Ostatní a vedlejší náklady</t>
  </si>
  <si>
    <t>STA</t>
  </si>
  <si>
    <t>1</t>
  </si>
  <si>
    <t>{ae44c28c-0181-485f-b819-c6833593230c}</t>
  </si>
  <si>
    <t>2</t>
  </si>
  <si>
    <t>02</t>
  </si>
  <si>
    <t>Hřiště</t>
  </si>
  <si>
    <t>{a512429c-f1a4-4923-92c5-491571f1e680}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</si>
  <si>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</si>
  <si>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</si>
  <si>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</si>
  <si>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</si>
  <si>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</si>
  <si>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</si>
  <si>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</si>
  <si>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</si>
  <si>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</si>
  <si>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</si>
  <si>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</si>
  <si>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</si>
  <si>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</si>
  <si>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</si>
  <si>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</si>
  <si>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</si>
  <si>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</si>
  <si>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</si>
  <si>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Geodetické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</si>
  <si>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</si>
  <si>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</si>
  <si>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</si>
  <si>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</si>
  <si>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</si>
  <si>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</si>
  <si>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</si>
  <si>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</si>
  <si>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</si>
  <si>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</si>
  <si>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</si>
  <si>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</si>
  <si>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</si>
  <si>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</si>
  <si>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</si>
  <si>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</si>
  <si>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</si>
  <si>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</si>
  <si>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</si>
  <si>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</si>
  <si>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Geodetické práce</t>
  </si>
  <si>
    <t>K</t>
  </si>
  <si>
    <t>012002000</t>
  </si>
  <si>
    <t>kpt</t>
  </si>
  <si>
    <t>4</t>
  </si>
  <si>
    <t>2144840791</t>
  </si>
  <si>
    <t>VRN3</t>
  </si>
  <si>
    <t>Zařízení staveniště</t>
  </si>
  <si>
    <t>032002000</t>
  </si>
  <si>
    <t>Vybavení staveniště</t>
  </si>
  <si>
    <t>1050345432</t>
  </si>
  <si>
    <t>VRN4</t>
  </si>
  <si>
    <t>Inženýrská činnost</t>
  </si>
  <si>
    <t>3</t>
  </si>
  <si>
    <t>045002000</t>
  </si>
  <si>
    <t>Kompletační a koordinační činnost - dokumentace skutečného provedení</t>
  </si>
  <si>
    <t>-213120309</t>
  </si>
  <si>
    <t>02 - Hřiště</t>
  </si>
  <si>
    <t>HSV - Práce a dodávky HSV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</si>
  <si>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</si>
  <si>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</si>
  <si>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</si>
  <si>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D - Herní prvky</t>
  </si>
  <si>
    <t xml:space="preserve">    10 - Mobiliář</t>
  </si>
  <si>
    <t>HSV</t>
  </si>
  <si>
    <t>Práce a dodávky HSV</t>
  </si>
  <si>
    <t>Vodorovné konstrukce</t>
  </si>
  <si>
    <t>451577877</t>
  </si>
  <si>
    <t>Podklad nebo lože pod pryžový povrch vodorovný nebo do sklonu 1:5 ze štěrkopísku tl do 100 mm</t>
  </si>
  <si>
    <t>m2</t>
  </si>
  <si>
    <t>161581463</t>
  </si>
  <si>
    <t>VV</t>
  </si>
  <si>
    <t>"celková výměra dopadové plochy viz. výkres č.II.2"</t>
  </si>
  <si>
    <t>"(32,7*20,6)/2=336,810, po zaokrouhlení" 337</t>
  </si>
  <si>
    <t>Součet</t>
  </si>
  <si>
    <t>Komunikace pozemní</t>
  </si>
  <si>
    <t>564831111</t>
  </si>
  <si>
    <t>Podklad ze štěrkodrtě ŠD tl 100 mm</t>
  </si>
  <si>
    <t>1479809295</t>
  </si>
  <si>
    <t xml:space="preserve">"(32,7*20,6)/2=336,810, po zaokrouhlení" </t>
  </si>
  <si>
    <t>"drcené kamenivo fr.8-16" 337</t>
  </si>
  <si>
    <t>564861111</t>
  </si>
  <si>
    <t>Podklad ze štěrkodrtě ŠD tl 200 mm</t>
  </si>
  <si>
    <t>-1069195247</t>
  </si>
  <si>
    <t>"štěrkodrť fr.4-32" 337</t>
  </si>
  <si>
    <t>593111132-v</t>
  </si>
  <si>
    <t>Dopadová plocha z pryže tl 30 mm barevná kladená do štěrkopískového lože tl 40mm</t>
  </si>
  <si>
    <t>407964835</t>
  </si>
  <si>
    <t>"povrch bude mít parametry dle normy pro výšku pádu s podkladní vrstvou dle technologie založení, dle zvoleného dodavatele"</t>
  </si>
  <si>
    <t>"Plocha byla vypočtena na základě odečtení plochy nutné k pádu vyššímu než 1m"</t>
  </si>
  <si>
    <t>"plocha do pádu 1m" 337-133</t>
  </si>
  <si>
    <t>593111133-v</t>
  </si>
  <si>
    <t>Dopadová plocha z pryže tl 90 mm barevná kladená do štěrkopískového lože tl 40mm</t>
  </si>
  <si>
    <t>1015769056</t>
  </si>
  <si>
    <t>"Velikost dopadové plochy je určena tvarem herních prvků, které vyžadují dopadovou plochu v parametrech výšky pádu 2,5m, viz výkres č.II.3"</t>
  </si>
  <si>
    <t>"plocha do pádu 2,5m, herní plocha prvku +dvojhrazda" 116+17</t>
  </si>
  <si>
    <t>6</t>
  </si>
  <si>
    <t>M</t>
  </si>
  <si>
    <t>583373440</t>
  </si>
  <si>
    <t>štěrkopísek frakce 0-32 včetně dopravy</t>
  </si>
  <si>
    <t>t</t>
  </si>
  <si>
    <t>8</t>
  </si>
  <si>
    <t>792784347</t>
  </si>
  <si>
    <t>0,2*337</t>
  </si>
  <si>
    <t>7</t>
  </si>
  <si>
    <t>583438720</t>
  </si>
  <si>
    <t>kamenivo drcené hrubé frakce 8-16</t>
  </si>
  <si>
    <t>1154900187</t>
  </si>
  <si>
    <t>9</t>
  </si>
  <si>
    <t>Ostatní konstrukce a práce, bourání</t>
  </si>
  <si>
    <t>916131213</t>
  </si>
  <si>
    <t>Osazení plastové obruby do lože z betonu prostého C16/20 (max. zrno 4 mm)</t>
  </si>
  <si>
    <t>m</t>
  </si>
  <si>
    <t>-265132927</t>
  </si>
  <si>
    <t>"délka obrubníku viz.rozměr výkres č. II.2, hrana u travnaté části"</t>
  </si>
  <si>
    <t>"obrubník z recyklovaného plastu 1000x250x50mm" 23,6</t>
  </si>
  <si>
    <t>592174110-v</t>
  </si>
  <si>
    <t>obrubník plastový chodníkový ABO 15-10 100x5x25 cm</t>
  </si>
  <si>
    <t>kus</t>
  </si>
  <si>
    <t>2137131180</t>
  </si>
  <si>
    <t>Herní prvky</t>
  </si>
  <si>
    <t>10</t>
  </si>
  <si>
    <t>DP</t>
  </si>
  <si>
    <t>Doprava montážní čety a prvků</t>
  </si>
  <si>
    <t>mj</t>
  </si>
  <si>
    <t>-129302620</t>
  </si>
  <si>
    <t>11</t>
  </si>
  <si>
    <t>HP2</t>
  </si>
  <si>
    <t>Kličkovací kůl akátový s úpravou stakato s proměnnou výškou 2,2-3,4m</t>
  </si>
  <si>
    <t>ks</t>
  </si>
  <si>
    <t>931190380</t>
  </si>
  <si>
    <t>"specifikace prvku a rozměry v technické zprávě na str.7 a na výkrese č.II.3" 4</t>
  </si>
  <si>
    <t>12</t>
  </si>
  <si>
    <t>Kličkovací kůl akátový - montáž dodavatele prvku</t>
  </si>
  <si>
    <t>703322858</t>
  </si>
  <si>
    <t>13</t>
  </si>
  <si>
    <t>sp2</t>
  </si>
  <si>
    <t>Kličkovací kůl akátový - spodní stavba</t>
  </si>
  <si>
    <t>-1303640576</t>
  </si>
  <si>
    <t>14</t>
  </si>
  <si>
    <t>HP3</t>
  </si>
  <si>
    <t xml:space="preserve">Herní sestava akátová velká z dřevěných hranolů a sítí </t>
  </si>
  <si>
    <t>1388160865</t>
  </si>
  <si>
    <t>"cena obsahuje montáž, dovoz, kotvení(spodní stavby) včetně materiálu"</t>
  </si>
  <si>
    <t>"specifikace prvku a rozměry v technické zprávě na str.6 a na výkrese č.II.3" 1</t>
  </si>
  <si>
    <t>HP4</t>
  </si>
  <si>
    <t>Kládová houpačkal, materiál akát</t>
  </si>
  <si>
    <t>-1672417823</t>
  </si>
  <si>
    <t>"specifikace prvku a rozměry v technické zprávě na str.6 a na výkrese č.II.3" 2</t>
  </si>
  <si>
    <t>16</t>
  </si>
  <si>
    <t>HP5</t>
  </si>
  <si>
    <t>Houpací síť, závěsná houpací síť s akátovými rozpěrami</t>
  </si>
  <si>
    <t>-1924185350</t>
  </si>
  <si>
    <t>17</t>
  </si>
  <si>
    <t>HP6</t>
  </si>
  <si>
    <t>Dvoj-hrazda, materiál akát 2x rovné kovové madlo</t>
  </si>
  <si>
    <t>1081608928</t>
  </si>
  <si>
    <t>"specifikace prvku a rozměry v technické zprávě na str.7 a na výkrese č.II.3" 1</t>
  </si>
  <si>
    <t>Mobiliář</t>
  </si>
  <si>
    <t>18</t>
  </si>
  <si>
    <t>M1</t>
  </si>
  <si>
    <t>Lavice ke stolu parková, délka 1,8m, konstrukce hliníková slitina, sedák dřevo akát, bez opěradla</t>
  </si>
  <si>
    <t>1640771453</t>
  </si>
  <si>
    <t>"specifikace prvku a rozměry v technické zprávě na str.8 " 6</t>
  </si>
  <si>
    <t>19</t>
  </si>
  <si>
    <t>M2</t>
  </si>
  <si>
    <t>Stůl k lavicím, obdelníkový stůl na hranaté noze, ocelová konstrukce, desky dřevo akát, délka 1,8m</t>
  </si>
  <si>
    <t>-948602713</t>
  </si>
  <si>
    <t>"specifikace prvku a rozměry v technické zprávě na str.8 " 3</t>
  </si>
  <si>
    <t>20</t>
  </si>
  <si>
    <t>M3</t>
  </si>
  <si>
    <t>Odpadkový koš se stříškou, 45l, ocelové tělo, výplň z akátového dřeva</t>
  </si>
  <si>
    <t>1418074110</t>
  </si>
  <si>
    <t>"specifikace prvku a rozměry v technické zprávě na str.8 " 1</t>
  </si>
  <si>
    <t>M5</t>
  </si>
  <si>
    <t>Stojan na kola, ocelová konstrukce s L profilu</t>
  </si>
  <si>
    <t>218004314</t>
  </si>
  <si>
    <t>"specifikace prvku a rozměry v technické zprávě na str.9 " 3</t>
  </si>
  <si>
    <t>22</t>
  </si>
  <si>
    <t>M4</t>
  </si>
  <si>
    <t>Tabule naučná s jednou nohou z akátového dřeva</t>
  </si>
  <si>
    <t>1443667141</t>
  </si>
  <si>
    <t>"specifikace prvku a rozměry v technické zprávě na str.9 a na výkrese č.I.3" 1</t>
  </si>
  <si>
    <t>23</t>
  </si>
  <si>
    <t>DP2</t>
  </si>
  <si>
    <t>585060540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</si>
</sst>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opLeftCell="A16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1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18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2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19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9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9"/>
      <c r="BS8" s="17" t="s">
        <v>6</v>
      </c>
    </row>
    <row r="9" spans="1:74" s="1" customFormat="1" ht="14.45" customHeight="1">
      <c r="B9" s="20"/>
      <c r="AR9" s="20"/>
      <c r="BE9" s="219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19"/>
      <c r="BS10" s="17" t="s">
        <v>6</v>
      </c>
    </row>
    <row r="11" spans="1:74" s="1" customFormat="1" ht="18.399999999999999" customHeight="1">
      <c r="B11" s="20"/>
      <c r="E11" s="25" t="s">
        <v>27</v>
      </c>
      <c r="AK11" s="27" t="s">
        <v>28</v>
      </c>
      <c r="AN11" s="25" t="s">
        <v>1</v>
      </c>
      <c r="AR11" s="20"/>
      <c r="BE11" s="219"/>
      <c r="BS11" s="17" t="s">
        <v>6</v>
      </c>
    </row>
    <row r="12" spans="1:74" s="1" customFormat="1" ht="6.95" customHeight="1">
      <c r="B12" s="20"/>
      <c r="AR12" s="20"/>
      <c r="BE12" s="219"/>
      <c r="BS12" s="17" t="s">
        <v>6</v>
      </c>
    </row>
    <row r="13" spans="1:74" s="1" customFormat="1" ht="12" customHeight="1">
      <c r="B13" s="20"/>
      <c r="D13" s="27" t="s">
        <v>29</v>
      </c>
      <c r="AK13" s="27" t="s">
        <v>25</v>
      </c>
      <c r="AN13" s="29" t="s">
        <v>30</v>
      </c>
      <c r="AR13" s="20"/>
      <c r="BE13" s="219"/>
      <c r="BS13" s="17" t="s">
        <v>6</v>
      </c>
    </row>
    <row r="14" spans="1:74" ht="12.75">
      <c r="B14" s="20"/>
      <c r="E14" s="223" t="s">
        <v>30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7" t="s">
        <v>28</v>
      </c>
      <c r="AN14" s="29" t="s">
        <v>30</v>
      </c>
      <c r="AR14" s="20"/>
      <c r="BE14" s="219"/>
      <c r="BS14" s="17" t="s">
        <v>6</v>
      </c>
    </row>
    <row r="15" spans="1:74" s="1" customFormat="1" ht="6.95" customHeight="1">
      <c r="B15" s="20"/>
      <c r="AR15" s="20"/>
      <c r="BE15" s="219"/>
      <c r="BS15" s="17" t="s">
        <v>3</v>
      </c>
    </row>
    <row r="16" spans="1:74" s="1" customFormat="1" ht="12" customHeight="1">
      <c r="B16" s="20"/>
      <c r="D16" s="27" t="s">
        <v>31</v>
      </c>
      <c r="AK16" s="27" t="s">
        <v>25</v>
      </c>
      <c r="AN16" s="25" t="s">
        <v>1</v>
      </c>
      <c r="AR16" s="20"/>
      <c r="BE16" s="219"/>
      <c r="BS16" s="17" t="s">
        <v>3</v>
      </c>
    </row>
    <row r="17" spans="1:71" s="1" customFormat="1" ht="18.399999999999999" customHeight="1">
      <c r="B17" s="20"/>
      <c r="E17" s="25" t="s">
        <v>32</v>
      </c>
      <c r="AK17" s="27" t="s">
        <v>28</v>
      </c>
      <c r="AN17" s="25" t="s">
        <v>1</v>
      </c>
      <c r="AR17" s="20"/>
      <c r="BE17" s="219"/>
      <c r="BS17" s="17" t="s">
        <v>33</v>
      </c>
    </row>
    <row r="18" spans="1:71" s="1" customFormat="1" ht="6.95" customHeight="1">
      <c r="B18" s="20"/>
      <c r="AR18" s="20"/>
      <c r="BE18" s="219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35</v>
      </c>
      <c r="AR19" s="20"/>
      <c r="BE19" s="219"/>
      <c r="BS19" s="17" t="s">
        <v>6</v>
      </c>
    </row>
    <row r="20" spans="1:71" s="1" customFormat="1" ht="18.399999999999999" customHeight="1">
      <c r="B20" s="20"/>
      <c r="E20" s="25" t="s">
        <v>36</v>
      </c>
      <c r="AK20" s="27" t="s">
        <v>28</v>
      </c>
      <c r="AN20" s="25" t="s">
        <v>1</v>
      </c>
      <c r="AR20" s="20"/>
      <c r="BE20" s="219"/>
      <c r="BS20" s="17" t="s">
        <v>33</v>
      </c>
    </row>
    <row r="21" spans="1:71" s="1" customFormat="1" ht="6.95" customHeight="1">
      <c r="B21" s="20"/>
      <c r="AR21" s="20"/>
      <c r="BE21" s="219"/>
    </row>
    <row r="22" spans="1:71" s="1" customFormat="1" ht="12" customHeight="1">
      <c r="B22" s="20"/>
      <c r="D22" s="27" t="s">
        <v>37</v>
      </c>
      <c r="AR22" s="20"/>
      <c r="BE22" s="219"/>
    </row>
    <row r="23" spans="1:71" s="1" customFormat="1" ht="16.5" customHeight="1">
      <c r="B23" s="20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20"/>
      <c r="BE23" s="219"/>
    </row>
    <row r="24" spans="1:71" s="1" customFormat="1" ht="6.95" customHeight="1">
      <c r="B24" s="20"/>
      <c r="AR24" s="20"/>
      <c r="BE24" s="219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9"/>
    </row>
    <row r="26" spans="1:71" s="1" customFormat="1" ht="14.45" customHeight="1">
      <c r="B26" s="20"/>
      <c r="D26" s="32" t="s">
        <v>38</v>
      </c>
      <c r="AK26" s="226">
        <f>ROUND(AG94,2)</f>
        <v>0</v>
      </c>
      <c r="AL26" s="213"/>
      <c r="AM26" s="213"/>
      <c r="AN26" s="213"/>
      <c r="AO26" s="213"/>
      <c r="AR26" s="20"/>
      <c r="BE26" s="219"/>
    </row>
    <row r="27" spans="1:71" s="1" customFormat="1" ht="14.45" customHeight="1">
      <c r="B27" s="20"/>
      <c r="D27" s="32" t="s">
        <v>39</v>
      </c>
      <c r="AK27" s="226">
        <f>ROUND(AG98, 2)</f>
        <v>0</v>
      </c>
      <c r="AL27" s="226"/>
      <c r="AM27" s="226"/>
      <c r="AN27" s="226"/>
      <c r="AO27" s="226"/>
      <c r="AR27" s="20"/>
      <c r="BE27" s="219"/>
    </row>
    <row r="28" spans="1:7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219"/>
    </row>
    <row r="29" spans="1:71" s="2" customFormat="1" ht="25.9" customHeight="1">
      <c r="A29" s="33"/>
      <c r="B29" s="34"/>
      <c r="C29" s="33"/>
      <c r="D29" s="35" t="s">
        <v>40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27">
        <f>ROUND(AK26 + AK27, 2)</f>
        <v>0</v>
      </c>
      <c r="AL29" s="228"/>
      <c r="AM29" s="228"/>
      <c r="AN29" s="228"/>
      <c r="AO29" s="228"/>
      <c r="AP29" s="33"/>
      <c r="AQ29" s="33"/>
      <c r="AR29" s="34"/>
      <c r="BE29" s="219"/>
    </row>
    <row r="30" spans="1:7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E30" s="219"/>
    </row>
    <row r="31" spans="1:71" s="2" customFormat="1" ht="12.75">
      <c r="A31" s="33"/>
      <c r="B31" s="34"/>
      <c r="C31" s="33"/>
      <c r="D31" s="33"/>
      <c r="E31" s="33"/>
      <c r="F31" s="33"/>
      <c r="G31" s="33"/>
      <c r="H31" s="33"/>
      <c r="I31" s="33"/>
      <c r="J31" s="33"/>
      <c r="K31" s="33"/>
      <c r="L31" s="229" t="s">
        <v>41</v>
      </c>
      <c r="M31" s="229"/>
      <c r="N31" s="229"/>
      <c r="O31" s="229"/>
      <c r="P31" s="229"/>
      <c r="Q31" s="33"/>
      <c r="R31" s="33"/>
      <c r="S31" s="33"/>
      <c r="T31" s="33"/>
      <c r="U31" s="33"/>
      <c r="V31" s="33"/>
      <c r="W31" s="229" t="s">
        <v>42</v>
      </c>
      <c r="X31" s="229"/>
      <c r="Y31" s="229"/>
      <c r="Z31" s="229"/>
      <c r="AA31" s="229"/>
      <c r="AB31" s="229"/>
      <c r="AC31" s="229"/>
      <c r="AD31" s="229"/>
      <c r="AE31" s="229"/>
      <c r="AF31" s="33"/>
      <c r="AG31" s="33"/>
      <c r="AH31" s="33"/>
      <c r="AI31" s="33"/>
      <c r="AJ31" s="33"/>
      <c r="AK31" s="229" t="s">
        <v>43</v>
      </c>
      <c r="AL31" s="229"/>
      <c r="AM31" s="229"/>
      <c r="AN31" s="229"/>
      <c r="AO31" s="229"/>
      <c r="AP31" s="33"/>
      <c r="AQ31" s="33"/>
      <c r="AR31" s="34"/>
      <c r="BE31" s="219"/>
    </row>
    <row r="32" spans="1:71" s="3" customFormat="1" ht="14.45" customHeight="1">
      <c r="B32" s="38"/>
      <c r="D32" s="27" t="s">
        <v>44</v>
      </c>
      <c r="F32" s="27" t="s">
        <v>45</v>
      </c>
      <c r="L32" s="216">
        <v>0.21</v>
      </c>
      <c r="M32" s="215"/>
      <c r="N32" s="215"/>
      <c r="O32" s="215"/>
      <c r="P32" s="215"/>
      <c r="W32" s="214">
        <f>ROUND(AZ94 + SUM(CD98:CD102),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4">
        <f>ROUND(AV94 + SUM(BY98:BY102), 2)</f>
        <v>0</v>
      </c>
      <c r="AL32" s="215"/>
      <c r="AM32" s="215"/>
      <c r="AN32" s="215"/>
      <c r="AO32" s="215"/>
      <c r="AR32" s="38"/>
      <c r="BE32" s="220"/>
    </row>
    <row r="33" spans="1:57" s="3" customFormat="1" ht="14.45" customHeight="1">
      <c r="B33" s="38"/>
      <c r="F33" s="27" t="s">
        <v>46</v>
      </c>
      <c r="L33" s="216">
        <v>0.15</v>
      </c>
      <c r="M33" s="215"/>
      <c r="N33" s="215"/>
      <c r="O33" s="215"/>
      <c r="P33" s="215"/>
      <c r="W33" s="214">
        <f>ROUND(BA94 + SUM(CE98:CE102), 2)</f>
        <v>0</v>
      </c>
      <c r="X33" s="215"/>
      <c r="Y33" s="215"/>
      <c r="Z33" s="215"/>
      <c r="AA33" s="215"/>
      <c r="AB33" s="215"/>
      <c r="AC33" s="215"/>
      <c r="AD33" s="215"/>
      <c r="AE33" s="215"/>
      <c r="AK33" s="214">
        <f>ROUND(AW94 + SUM(BZ98:BZ102), 2)</f>
        <v>0</v>
      </c>
      <c r="AL33" s="215"/>
      <c r="AM33" s="215"/>
      <c r="AN33" s="215"/>
      <c r="AO33" s="215"/>
      <c r="AR33" s="38"/>
      <c r="BE33" s="220"/>
    </row>
    <row r="34" spans="1:57" s="3" customFormat="1" ht="14.45" hidden="1" customHeight="1">
      <c r="B34" s="38"/>
      <c r="F34" s="27" t="s">
        <v>47</v>
      </c>
      <c r="L34" s="216">
        <v>0.21</v>
      </c>
      <c r="M34" s="215"/>
      <c r="N34" s="215"/>
      <c r="O34" s="215"/>
      <c r="P34" s="215"/>
      <c r="W34" s="214">
        <f>ROUND(BB94 + SUM(CF98:CF102), 2)</f>
        <v>0</v>
      </c>
      <c r="X34" s="215"/>
      <c r="Y34" s="215"/>
      <c r="Z34" s="215"/>
      <c r="AA34" s="215"/>
      <c r="AB34" s="215"/>
      <c r="AC34" s="215"/>
      <c r="AD34" s="215"/>
      <c r="AE34" s="215"/>
      <c r="AK34" s="214">
        <v>0</v>
      </c>
      <c r="AL34" s="215"/>
      <c r="AM34" s="215"/>
      <c r="AN34" s="215"/>
      <c r="AO34" s="215"/>
      <c r="AR34" s="38"/>
      <c r="BE34" s="220"/>
    </row>
    <row r="35" spans="1:57" s="3" customFormat="1" ht="14.45" hidden="1" customHeight="1">
      <c r="B35" s="38"/>
      <c r="F35" s="27" t="s">
        <v>48</v>
      </c>
      <c r="L35" s="216">
        <v>0.15</v>
      </c>
      <c r="M35" s="215"/>
      <c r="N35" s="215"/>
      <c r="O35" s="215"/>
      <c r="P35" s="215"/>
      <c r="W35" s="214">
        <f>ROUND(BC94 + SUM(CG98:CG102), 2)</f>
        <v>0</v>
      </c>
      <c r="X35" s="215"/>
      <c r="Y35" s="215"/>
      <c r="Z35" s="215"/>
      <c r="AA35" s="215"/>
      <c r="AB35" s="215"/>
      <c r="AC35" s="215"/>
      <c r="AD35" s="215"/>
      <c r="AE35" s="215"/>
      <c r="AK35" s="214">
        <v>0</v>
      </c>
      <c r="AL35" s="215"/>
      <c r="AM35" s="215"/>
      <c r="AN35" s="215"/>
      <c r="AO35" s="215"/>
      <c r="AR35" s="38"/>
    </row>
    <row r="36" spans="1:57" s="3" customFormat="1" ht="14.45" hidden="1" customHeight="1">
      <c r="B36" s="38"/>
      <c r="F36" s="27" t="s">
        <v>49</v>
      </c>
      <c r="L36" s="216">
        <v>0</v>
      </c>
      <c r="M36" s="215"/>
      <c r="N36" s="215"/>
      <c r="O36" s="215"/>
      <c r="P36" s="215"/>
      <c r="W36" s="214">
        <f>ROUND(BD94 + SUM(CH98:CH102), 2)</f>
        <v>0</v>
      </c>
      <c r="X36" s="215"/>
      <c r="Y36" s="215"/>
      <c r="Z36" s="215"/>
      <c r="AA36" s="215"/>
      <c r="AB36" s="215"/>
      <c r="AC36" s="215"/>
      <c r="AD36" s="215"/>
      <c r="AE36" s="215"/>
      <c r="AK36" s="214">
        <v>0</v>
      </c>
      <c r="AL36" s="215"/>
      <c r="AM36" s="215"/>
      <c r="AN36" s="215"/>
      <c r="AO36" s="215"/>
      <c r="AR36" s="38"/>
    </row>
    <row r="37" spans="1:57" s="2" customFormat="1" ht="6.9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2" customFormat="1" ht="25.9" customHeight="1">
      <c r="A38" s="33"/>
      <c r="B38" s="34"/>
      <c r="C38" s="39"/>
      <c r="D38" s="40" t="s">
        <v>50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2" t="s">
        <v>51</v>
      </c>
      <c r="U38" s="41"/>
      <c r="V38" s="41"/>
      <c r="W38" s="41"/>
      <c r="X38" s="211" t="s">
        <v>52</v>
      </c>
      <c r="Y38" s="209"/>
      <c r="Z38" s="209"/>
      <c r="AA38" s="209"/>
      <c r="AB38" s="209"/>
      <c r="AC38" s="41"/>
      <c r="AD38" s="41"/>
      <c r="AE38" s="41"/>
      <c r="AF38" s="41"/>
      <c r="AG38" s="41"/>
      <c r="AH38" s="41"/>
      <c r="AI38" s="41"/>
      <c r="AJ38" s="41"/>
      <c r="AK38" s="208">
        <f>SUM(AK29:AK36)</f>
        <v>0</v>
      </c>
      <c r="AL38" s="209"/>
      <c r="AM38" s="209"/>
      <c r="AN38" s="209"/>
      <c r="AO38" s="210"/>
      <c r="AP38" s="39"/>
      <c r="AQ38" s="39"/>
      <c r="AR38" s="34"/>
      <c r="BE38" s="33"/>
    </row>
    <row r="39" spans="1:57" s="2" customFormat="1" ht="6.95" customHeight="1">
      <c r="A39" s="33"/>
      <c r="B39" s="34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E39" s="33"/>
    </row>
    <row r="40" spans="1:57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4"/>
      <c r="BE40" s="33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3"/>
      <c r="D49" s="44" t="s">
        <v>53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54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3"/>
      <c r="B60" s="34"/>
      <c r="C60" s="33"/>
      <c r="D60" s="46" t="s">
        <v>55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56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55</v>
      </c>
      <c r="AI60" s="36"/>
      <c r="AJ60" s="36"/>
      <c r="AK60" s="36"/>
      <c r="AL60" s="36"/>
      <c r="AM60" s="46" t="s">
        <v>56</v>
      </c>
      <c r="AN60" s="36"/>
      <c r="AO60" s="36"/>
      <c r="AP60" s="33"/>
      <c r="AQ60" s="33"/>
      <c r="AR60" s="34"/>
      <c r="BE60" s="33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3"/>
      <c r="B64" s="34"/>
      <c r="C64" s="33"/>
      <c r="D64" s="44" t="s">
        <v>57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58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3"/>
      <c r="B75" s="34"/>
      <c r="C75" s="33"/>
      <c r="D75" s="46" t="s">
        <v>55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56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55</v>
      </c>
      <c r="AI75" s="36"/>
      <c r="AJ75" s="36"/>
      <c r="AK75" s="36"/>
      <c r="AL75" s="36"/>
      <c r="AM75" s="46" t="s">
        <v>56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1" t="s">
        <v>59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7" t="s">
        <v>13</v>
      </c>
      <c r="L84" s="4" t="str">
        <f>K5</f>
        <v>201805</v>
      </c>
      <c r="AR84" s="52"/>
    </row>
    <row r="85" spans="1:91" s="5" customFormat="1" ht="36.950000000000003" customHeight="1">
      <c r="B85" s="53"/>
      <c r="C85" s="54" t="s">
        <v>16</v>
      </c>
      <c r="L85" s="244" t="str">
        <f>K6</f>
        <v>Hřiště II. pro větší děti 6-10let na lokalitě Petra Cingra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Bohumín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46" t="str">
        <f>IF(AN8= "","",AN8)</f>
        <v>17. 4. 2018</v>
      </c>
      <c r="AN87" s="246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Bohumín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31</v>
      </c>
      <c r="AJ89" s="33"/>
      <c r="AK89" s="33"/>
      <c r="AL89" s="33"/>
      <c r="AM89" s="251" t="str">
        <f>IF(E17="","",E17)</f>
        <v>SPAN,s.r.o.</v>
      </c>
      <c r="AN89" s="252"/>
      <c r="AO89" s="252"/>
      <c r="AP89" s="252"/>
      <c r="AQ89" s="33"/>
      <c r="AR89" s="34"/>
      <c r="AS89" s="247" t="s">
        <v>60</v>
      </c>
      <c r="AT89" s="248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25.7" customHeight="1">
      <c r="A90" s="33"/>
      <c r="B90" s="34"/>
      <c r="C90" s="27" t="s">
        <v>29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34</v>
      </c>
      <c r="AJ90" s="33"/>
      <c r="AK90" s="33"/>
      <c r="AL90" s="33"/>
      <c r="AM90" s="251" t="str">
        <f>IF(E20="","",E20)</f>
        <v>Ing.Magda Cigánková Fialová</v>
      </c>
      <c r="AN90" s="252"/>
      <c r="AO90" s="252"/>
      <c r="AP90" s="252"/>
      <c r="AQ90" s="33"/>
      <c r="AR90" s="34"/>
      <c r="AS90" s="249"/>
      <c r="AT90" s="250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9"/>
      <c r="AT91" s="250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43" t="s">
        <v>61</v>
      </c>
      <c r="D92" s="240"/>
      <c r="E92" s="240"/>
      <c r="F92" s="240"/>
      <c r="G92" s="240"/>
      <c r="H92" s="61"/>
      <c r="I92" s="241" t="s">
        <v>62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39" t="s">
        <v>63</v>
      </c>
      <c r="AH92" s="240"/>
      <c r="AI92" s="240"/>
      <c r="AJ92" s="240"/>
      <c r="AK92" s="240"/>
      <c r="AL92" s="240"/>
      <c r="AM92" s="240"/>
      <c r="AN92" s="241" t="s">
        <v>64</v>
      </c>
      <c r="AO92" s="240"/>
      <c r="AP92" s="242"/>
      <c r="AQ92" s="62" t="s">
        <v>65</v>
      </c>
      <c r="AR92" s="34"/>
      <c r="AS92" s="63" t="s">
        <v>66</v>
      </c>
      <c r="AT92" s="64" t="s">
        <v>67</v>
      </c>
      <c r="AU92" s="64" t="s">
        <v>68</v>
      </c>
      <c r="AV92" s="64" t="s">
        <v>69</v>
      </c>
      <c r="AW92" s="64" t="s">
        <v>70</v>
      </c>
      <c r="AX92" s="64" t="s">
        <v>71</v>
      </c>
      <c r="AY92" s="64" t="s">
        <v>72</v>
      </c>
      <c r="AZ92" s="64" t="s">
        <v>73</v>
      </c>
      <c r="BA92" s="64" t="s">
        <v>74</v>
      </c>
      <c r="BB92" s="64" t="s">
        <v>75</v>
      </c>
      <c r="BC92" s="64" t="s">
        <v>76</v>
      </c>
      <c r="BD92" s="65" t="s">
        <v>77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78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4">
        <f>ROUND(SUM(AG95:AG96),2)</f>
        <v>0</v>
      </c>
      <c r="AH94" s="234"/>
      <c r="AI94" s="234"/>
      <c r="AJ94" s="234"/>
      <c r="AK94" s="234"/>
      <c r="AL94" s="234"/>
      <c r="AM94" s="234"/>
      <c r="AN94" s="235">
        <f>SUM(AG94,AT94)</f>
        <v>0</v>
      </c>
      <c r="AO94" s="235"/>
      <c r="AP94" s="235"/>
      <c r="AQ94" s="73" t="s">
        <v>1</v>
      </c>
      <c r="AR94" s="69"/>
      <c r="AS94" s="74">
        <f>ROUND(SUM(AS95:AS96),2)</f>
        <v>0</v>
      </c>
      <c r="AT94" s="75">
        <f>ROUND(SUM(AV94:AW94),2)</f>
        <v>0</v>
      </c>
      <c r="AU94" s="76">
        <f>ROUND(SUM(AU95:AU96),5)</f>
        <v>0</v>
      </c>
      <c r="AV94" s="75">
        <f>ROUND(AZ94*L32,2)</f>
        <v>0</v>
      </c>
      <c r="AW94" s="75">
        <f>ROUND(BA94*L33,2)</f>
        <v>0</v>
      </c>
      <c r="AX94" s="75">
        <f>ROUND(BB94*L32,2)</f>
        <v>0</v>
      </c>
      <c r="AY94" s="75">
        <f>ROUND(BC94*L33,2)</f>
        <v>0</v>
      </c>
      <c r="AZ94" s="75">
        <f>ROUND(SUM(AZ95:AZ96),2)</f>
        <v>0</v>
      </c>
      <c r="BA94" s="75">
        <f>ROUND(SUM(BA95:BA96),2)</f>
        <v>0</v>
      </c>
      <c r="BB94" s="75">
        <f>ROUND(SUM(BB95:BB96),2)</f>
        <v>0</v>
      </c>
      <c r="BC94" s="75">
        <f>ROUND(SUM(BC95:BC96),2)</f>
        <v>0</v>
      </c>
      <c r="BD94" s="77">
        <f>ROUND(SUM(BD95:BD96),2)</f>
        <v>0</v>
      </c>
      <c r="BS94" s="78" t="s">
        <v>79</v>
      </c>
      <c r="BT94" s="78" t="s">
        <v>80</v>
      </c>
      <c r="BU94" s="79" t="s">
        <v>81</v>
      </c>
      <c r="BV94" s="78" t="s">
        <v>82</v>
      </c>
      <c r="BW94" s="78" t="s">
        <v>4</v>
      </c>
      <c r="BX94" s="78" t="s">
        <v>83</v>
      </c>
      <c r="CL94" s="78" t="s">
        <v>1</v>
      </c>
    </row>
    <row r="95" spans="1:91" s="7" customFormat="1" ht="16.5" customHeight="1">
      <c r="A95" s="80" t="s">
        <v>84</v>
      </c>
      <c r="B95" s="81"/>
      <c r="C95" s="82"/>
      <c r="D95" s="236" t="s">
        <v>85</v>
      </c>
      <c r="E95" s="236"/>
      <c r="F95" s="236"/>
      <c r="G95" s="236"/>
      <c r="H95" s="236"/>
      <c r="I95" s="83"/>
      <c r="J95" s="236" t="s">
        <v>86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7">
        <f>'01 - Ostatní a vedlejší n...'!J30</f>
        <v>0</v>
      </c>
      <c r="AH95" s="238"/>
      <c r="AI95" s="238"/>
      <c r="AJ95" s="238"/>
      <c r="AK95" s="238"/>
      <c r="AL95" s="238"/>
      <c r="AM95" s="238"/>
      <c r="AN95" s="237">
        <f>SUM(AG95,AT95)</f>
        <v>0</v>
      </c>
      <c r="AO95" s="238"/>
      <c r="AP95" s="238"/>
      <c r="AQ95" s="84" t="s">
        <v>87</v>
      </c>
      <c r="AR95" s="81"/>
      <c r="AS95" s="85">
        <v>0</v>
      </c>
      <c r="AT95" s="86">
        <f>ROUND(SUM(AV95:AW95),2)</f>
        <v>0</v>
      </c>
      <c r="AU95" s="87">
        <f>'01 - Ostatní a vedlejší n...'!P120</f>
        <v>0</v>
      </c>
      <c r="AV95" s="86">
        <f>'01 - Ostatní a vedlejší n...'!J33</f>
        <v>0</v>
      </c>
      <c r="AW95" s="86">
        <f>'01 - Ostatní a vedlejší n...'!J34</f>
        <v>0</v>
      </c>
      <c r="AX95" s="86">
        <f>'01 - Ostatní a vedlejší n...'!J35</f>
        <v>0</v>
      </c>
      <c r="AY95" s="86">
        <f>'01 - Ostatní a vedlejší n...'!J36</f>
        <v>0</v>
      </c>
      <c r="AZ95" s="86">
        <f>'01 - Ostatní a vedlejší n...'!F33</f>
        <v>0</v>
      </c>
      <c r="BA95" s="86">
        <f>'01 - Ostatní a vedlejší n...'!F34</f>
        <v>0</v>
      </c>
      <c r="BB95" s="86">
        <f>'01 - Ostatní a vedlejší n...'!F35</f>
        <v>0</v>
      </c>
      <c r="BC95" s="86">
        <f>'01 - Ostatní a vedlejší n...'!F36</f>
        <v>0</v>
      </c>
      <c r="BD95" s="88">
        <f>'01 - Ostatní a vedlejší n...'!F37</f>
        <v>0</v>
      </c>
      <c r="BT95" s="89" t="s">
        <v>88</v>
      </c>
      <c r="BV95" s="89" t="s">
        <v>82</v>
      </c>
      <c r="BW95" s="89" t="s">
        <v>89</v>
      </c>
      <c r="BX95" s="89" t="s">
        <v>4</v>
      </c>
      <c r="CL95" s="89" t="s">
        <v>1</v>
      </c>
      <c r="CM95" s="89" t="s">
        <v>90</v>
      </c>
    </row>
    <row r="96" spans="1:91" s="7" customFormat="1" ht="16.5" customHeight="1">
      <c r="A96" s="80" t="s">
        <v>84</v>
      </c>
      <c r="B96" s="81"/>
      <c r="C96" s="82"/>
      <c r="D96" s="236" t="s">
        <v>91</v>
      </c>
      <c r="E96" s="236"/>
      <c r="F96" s="236"/>
      <c r="G96" s="236"/>
      <c r="H96" s="236"/>
      <c r="I96" s="83"/>
      <c r="J96" s="236" t="s">
        <v>92</v>
      </c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37">
        <f>'02 - Hřiště'!J30</f>
        <v>0</v>
      </c>
      <c r="AH96" s="238"/>
      <c r="AI96" s="238"/>
      <c r="AJ96" s="238"/>
      <c r="AK96" s="238"/>
      <c r="AL96" s="238"/>
      <c r="AM96" s="238"/>
      <c r="AN96" s="237">
        <f>SUM(AG96,AT96)</f>
        <v>0</v>
      </c>
      <c r="AO96" s="238"/>
      <c r="AP96" s="238"/>
      <c r="AQ96" s="84" t="s">
        <v>87</v>
      </c>
      <c r="AR96" s="81"/>
      <c r="AS96" s="90">
        <v>0</v>
      </c>
      <c r="AT96" s="91">
        <f>ROUND(SUM(AV96:AW96),2)</f>
        <v>0</v>
      </c>
      <c r="AU96" s="92">
        <f>'02 - Hřiště'!P122</f>
        <v>0</v>
      </c>
      <c r="AV96" s="91">
        <f>'02 - Hřiště'!J33</f>
        <v>0</v>
      </c>
      <c r="AW96" s="91">
        <f>'02 - Hřiště'!J34</f>
        <v>0</v>
      </c>
      <c r="AX96" s="91">
        <f>'02 - Hřiště'!J35</f>
        <v>0</v>
      </c>
      <c r="AY96" s="91">
        <f>'02 - Hřiště'!J36</f>
        <v>0</v>
      </c>
      <c r="AZ96" s="91">
        <f>'02 - Hřiště'!F33</f>
        <v>0</v>
      </c>
      <c r="BA96" s="91">
        <f>'02 - Hřiště'!F34</f>
        <v>0</v>
      </c>
      <c r="BB96" s="91">
        <f>'02 - Hřiště'!F35</f>
        <v>0</v>
      </c>
      <c r="BC96" s="91">
        <f>'02 - Hřiště'!F36</f>
        <v>0</v>
      </c>
      <c r="BD96" s="93">
        <f>'02 - Hřiště'!F37</f>
        <v>0</v>
      </c>
      <c r="BT96" s="89" t="s">
        <v>88</v>
      </c>
      <c r="BV96" s="89" t="s">
        <v>82</v>
      </c>
      <c r="BW96" s="89" t="s">
        <v>93</v>
      </c>
      <c r="BX96" s="89" t="s">
        <v>4</v>
      </c>
      <c r="CL96" s="89" t="s">
        <v>1</v>
      </c>
      <c r="CM96" s="89" t="s">
        <v>90</v>
      </c>
    </row>
    <row r="97" spans="1:89">
      <c r="B97" s="20"/>
      <c r="AR97" s="20"/>
    </row>
    <row r="98" spans="1:89" s="2" customFormat="1" ht="30" customHeight="1">
      <c r="A98" s="33"/>
      <c r="B98" s="34"/>
      <c r="C98" s="70" t="s">
        <v>94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235">
        <f>ROUND(SUM(AG99:AG102), 2)</f>
        <v>0</v>
      </c>
      <c r="AH98" s="235"/>
      <c r="AI98" s="235"/>
      <c r="AJ98" s="235"/>
      <c r="AK98" s="235"/>
      <c r="AL98" s="235"/>
      <c r="AM98" s="235"/>
      <c r="AN98" s="235">
        <f>ROUND(SUM(AN99:AN102), 2)</f>
        <v>0</v>
      </c>
      <c r="AO98" s="235"/>
      <c r="AP98" s="235"/>
      <c r="AQ98" s="94"/>
      <c r="AR98" s="34"/>
      <c r="AS98" s="63" t="s">
        <v>95</v>
      </c>
      <c r="AT98" s="64" t="s">
        <v>96</v>
      </c>
      <c r="AU98" s="64" t="s">
        <v>44</v>
      </c>
      <c r="AV98" s="65" t="s">
        <v>67</v>
      </c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89" s="2" customFormat="1" ht="19.899999999999999" customHeight="1">
      <c r="A99" s="33"/>
      <c r="B99" s="34"/>
      <c r="C99" s="33"/>
      <c r="D99" s="231" t="s">
        <v>97</v>
      </c>
      <c r="E99" s="231"/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31"/>
      <c r="Z99" s="231"/>
      <c r="AA99" s="231"/>
      <c r="AB99" s="231"/>
      <c r="AC99" s="33"/>
      <c r="AD99" s="33"/>
      <c r="AE99" s="33"/>
      <c r="AF99" s="33"/>
      <c r="AG99" s="232">
        <f>ROUND(AG94 * AS99, 2)</f>
        <v>0</v>
      </c>
      <c r="AH99" s="233"/>
      <c r="AI99" s="233"/>
      <c r="AJ99" s="233"/>
      <c r="AK99" s="233"/>
      <c r="AL99" s="233"/>
      <c r="AM99" s="233"/>
      <c r="AN99" s="233">
        <f>ROUND(AG99 + AV99, 2)</f>
        <v>0</v>
      </c>
      <c r="AO99" s="233"/>
      <c r="AP99" s="233"/>
      <c r="AQ99" s="33"/>
      <c r="AR99" s="34"/>
      <c r="AS99" s="95">
        <v>0</v>
      </c>
      <c r="AT99" s="96" t="s">
        <v>98</v>
      </c>
      <c r="AU99" s="96" t="s">
        <v>45</v>
      </c>
      <c r="AV99" s="97">
        <f>ROUND(IF(AU99="základní",AG99*L32,IF(AU99="snížená",AG99*L33,0)), 2)</f>
        <v>0</v>
      </c>
      <c r="AW99" s="33"/>
      <c r="AX99" s="33"/>
      <c r="AY99" s="33"/>
      <c r="AZ99" s="33"/>
      <c r="BA99" s="33"/>
      <c r="BB99" s="33"/>
      <c r="BC99" s="33"/>
      <c r="BD99" s="33"/>
      <c r="BE99" s="33"/>
      <c r="BV99" s="17" t="s">
        <v>99</v>
      </c>
      <c r="BY99" s="98">
        <f>IF(AU99="základní",AV99,0)</f>
        <v>0</v>
      </c>
      <c r="BZ99" s="98">
        <f>IF(AU99="snížená",AV99,0)</f>
        <v>0</v>
      </c>
      <c r="CA99" s="98">
        <v>0</v>
      </c>
      <c r="CB99" s="98">
        <v>0</v>
      </c>
      <c r="CC99" s="98">
        <v>0</v>
      </c>
      <c r="CD99" s="98">
        <f>IF(AU99="základní",AG99,0)</f>
        <v>0</v>
      </c>
      <c r="CE99" s="98">
        <f>IF(AU99="snížená",AG99,0)</f>
        <v>0</v>
      </c>
      <c r="CF99" s="98">
        <f>IF(AU99="zákl. přenesená",AG99,0)</f>
        <v>0</v>
      </c>
      <c r="CG99" s="98">
        <f>IF(AU99="sníž. přenesená",AG99,0)</f>
        <v>0</v>
      </c>
      <c r="CH99" s="98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pans="1:89" s="2" customFormat="1" ht="19.899999999999999" customHeight="1">
      <c r="A100" s="33"/>
      <c r="B100" s="34"/>
      <c r="C100" s="33"/>
      <c r="D100" s="230" t="s">
        <v>100</v>
      </c>
      <c r="E100" s="231"/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31"/>
      <c r="Z100" s="231"/>
      <c r="AA100" s="231"/>
      <c r="AB100" s="231"/>
      <c r="AC100" s="33"/>
      <c r="AD100" s="33"/>
      <c r="AE100" s="33"/>
      <c r="AF100" s="33"/>
      <c r="AG100" s="232">
        <f>ROUND(AG94 * AS100, 2)</f>
        <v>0</v>
      </c>
      <c r="AH100" s="233"/>
      <c r="AI100" s="233"/>
      <c r="AJ100" s="233"/>
      <c r="AK100" s="233"/>
      <c r="AL100" s="233"/>
      <c r="AM100" s="233"/>
      <c r="AN100" s="233">
        <f>ROUND(AG100 + AV100, 2)</f>
        <v>0</v>
      </c>
      <c r="AO100" s="233"/>
      <c r="AP100" s="233"/>
      <c r="AQ100" s="33"/>
      <c r="AR100" s="34"/>
      <c r="AS100" s="95">
        <v>0</v>
      </c>
      <c r="AT100" s="96" t="s">
        <v>98</v>
      </c>
      <c r="AU100" s="96" t="s">
        <v>45</v>
      </c>
      <c r="AV100" s="97">
        <f>ROUND(IF(AU100="základní",AG100*L32,IF(AU100="snížená",AG100*L33,0)), 2)</f>
        <v>0</v>
      </c>
      <c r="AW100" s="33"/>
      <c r="AX100" s="33"/>
      <c r="AY100" s="33"/>
      <c r="AZ100" s="33"/>
      <c r="BA100" s="33"/>
      <c r="BB100" s="33"/>
      <c r="BC100" s="33"/>
      <c r="BD100" s="33"/>
      <c r="BE100" s="33"/>
      <c r="BV100" s="17" t="s">
        <v>101</v>
      </c>
      <c r="BY100" s="98">
        <f>IF(AU100="základní",AV100,0)</f>
        <v>0</v>
      </c>
      <c r="BZ100" s="98">
        <f>IF(AU100="snížená",AV100,0)</f>
        <v>0</v>
      </c>
      <c r="CA100" s="98">
        <v>0</v>
      </c>
      <c r="CB100" s="98">
        <v>0</v>
      </c>
      <c r="CC100" s="98">
        <v>0</v>
      </c>
      <c r="CD100" s="98">
        <f>IF(AU100="základní",AG100,0)</f>
        <v>0</v>
      </c>
      <c r="CE100" s="98">
        <f>IF(AU100="snížená",AG100,0)</f>
        <v>0</v>
      </c>
      <c r="CF100" s="98">
        <f>IF(AU100="zákl. přenesená",AG100,0)</f>
        <v>0</v>
      </c>
      <c r="CG100" s="98">
        <f>IF(AU100="sníž. přenesená",AG100,0)</f>
        <v>0</v>
      </c>
      <c r="CH100" s="98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3"/>
      <c r="B101" s="34"/>
      <c r="C101" s="33"/>
      <c r="D101" s="230" t="s">
        <v>100</v>
      </c>
      <c r="E101" s="231"/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31"/>
      <c r="Z101" s="231"/>
      <c r="AA101" s="231"/>
      <c r="AB101" s="231"/>
      <c r="AC101" s="33"/>
      <c r="AD101" s="33"/>
      <c r="AE101" s="33"/>
      <c r="AF101" s="33"/>
      <c r="AG101" s="232">
        <f>ROUND(AG94 * AS101, 2)</f>
        <v>0</v>
      </c>
      <c r="AH101" s="233"/>
      <c r="AI101" s="233"/>
      <c r="AJ101" s="233"/>
      <c r="AK101" s="233"/>
      <c r="AL101" s="233"/>
      <c r="AM101" s="233"/>
      <c r="AN101" s="233">
        <f>ROUND(AG101 + AV101, 2)</f>
        <v>0</v>
      </c>
      <c r="AO101" s="233"/>
      <c r="AP101" s="233"/>
      <c r="AQ101" s="33"/>
      <c r="AR101" s="34"/>
      <c r="AS101" s="95">
        <v>0</v>
      </c>
      <c r="AT101" s="96" t="s">
        <v>98</v>
      </c>
      <c r="AU101" s="96" t="s">
        <v>45</v>
      </c>
      <c r="AV101" s="97">
        <f>ROUND(IF(AU101="základní",AG101*L32,IF(AU101="snížená",AG101*L33,0)), 2)</f>
        <v>0</v>
      </c>
      <c r="AW101" s="33"/>
      <c r="AX101" s="33"/>
      <c r="AY101" s="33"/>
      <c r="AZ101" s="33"/>
      <c r="BA101" s="33"/>
      <c r="BB101" s="33"/>
      <c r="BC101" s="33"/>
      <c r="BD101" s="33"/>
      <c r="BE101" s="33"/>
      <c r="BV101" s="17" t="s">
        <v>101</v>
      </c>
      <c r="BY101" s="98">
        <f>IF(AU101="základní",AV101,0)</f>
        <v>0</v>
      </c>
      <c r="BZ101" s="98">
        <f>IF(AU101="snížená",AV101,0)</f>
        <v>0</v>
      </c>
      <c r="CA101" s="98">
        <v>0</v>
      </c>
      <c r="CB101" s="98">
        <v>0</v>
      </c>
      <c r="CC101" s="98">
        <v>0</v>
      </c>
      <c r="CD101" s="98">
        <f>IF(AU101="základní",AG101,0)</f>
        <v>0</v>
      </c>
      <c r="CE101" s="98">
        <f>IF(AU101="snížená",AG101,0)</f>
        <v>0</v>
      </c>
      <c r="CF101" s="98">
        <f>IF(AU101="zákl. přenesená",AG101,0)</f>
        <v>0</v>
      </c>
      <c r="CG101" s="98">
        <f>IF(AU101="sníž. přenesená",AG101,0)</f>
        <v>0</v>
      </c>
      <c r="CH101" s="98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9.899999999999999" customHeight="1">
      <c r="A102" s="33"/>
      <c r="B102" s="34"/>
      <c r="C102" s="33"/>
      <c r="D102" s="230" t="s">
        <v>100</v>
      </c>
      <c r="E102" s="231"/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31"/>
      <c r="Z102" s="231"/>
      <c r="AA102" s="231"/>
      <c r="AB102" s="231"/>
      <c r="AC102" s="33"/>
      <c r="AD102" s="33"/>
      <c r="AE102" s="33"/>
      <c r="AF102" s="33"/>
      <c r="AG102" s="232">
        <f>ROUND(AG94 * AS102, 2)</f>
        <v>0</v>
      </c>
      <c r="AH102" s="233"/>
      <c r="AI102" s="233"/>
      <c r="AJ102" s="233"/>
      <c r="AK102" s="233"/>
      <c r="AL102" s="233"/>
      <c r="AM102" s="233"/>
      <c r="AN102" s="233">
        <f>ROUND(AG102 + AV102, 2)</f>
        <v>0</v>
      </c>
      <c r="AO102" s="233"/>
      <c r="AP102" s="233"/>
      <c r="AQ102" s="33"/>
      <c r="AR102" s="34"/>
      <c r="AS102" s="99">
        <v>0</v>
      </c>
      <c r="AT102" s="100" t="s">
        <v>98</v>
      </c>
      <c r="AU102" s="100" t="s">
        <v>45</v>
      </c>
      <c r="AV102" s="101">
        <f>ROUND(IF(AU102="základní",AG102*L32,IF(AU102="snížená",AG102*L33,0)), 2)</f>
        <v>0</v>
      </c>
      <c r="AW102" s="33"/>
      <c r="AX102" s="33"/>
      <c r="AY102" s="33"/>
      <c r="AZ102" s="33"/>
      <c r="BA102" s="33"/>
      <c r="BB102" s="33"/>
      <c r="BC102" s="33"/>
      <c r="BD102" s="33"/>
      <c r="BE102" s="33"/>
      <c r="BV102" s="17" t="s">
        <v>101</v>
      </c>
      <c r="BY102" s="98">
        <f>IF(AU102="základní",AV102,0)</f>
        <v>0</v>
      </c>
      <c r="BZ102" s="98">
        <f>IF(AU102="snížená",AV102,0)</f>
        <v>0</v>
      </c>
      <c r="CA102" s="98">
        <v>0</v>
      </c>
      <c r="CB102" s="98">
        <v>0</v>
      </c>
      <c r="CC102" s="98">
        <v>0</v>
      </c>
      <c r="CD102" s="98">
        <f>IF(AU102="základní",AG102,0)</f>
        <v>0</v>
      </c>
      <c r="CE102" s="98">
        <f>IF(AU102="snížená",AG102,0)</f>
        <v>0</v>
      </c>
      <c r="CF102" s="98">
        <f>IF(AU102="zákl. přenesená",AG102,0)</f>
        <v>0</v>
      </c>
      <c r="CG102" s="98">
        <f>IF(AU102="sníž. přenesená",AG102,0)</f>
        <v>0</v>
      </c>
      <c r="CH102" s="98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89" s="2" customFormat="1" ht="10.9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4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89" s="2" customFormat="1" ht="30" customHeight="1">
      <c r="A104" s="33"/>
      <c r="B104" s="34"/>
      <c r="C104" s="102" t="s">
        <v>102</v>
      </c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217">
        <f>ROUND(AG94 + AG98, 2)</f>
        <v>0</v>
      </c>
      <c r="AH104" s="217"/>
      <c r="AI104" s="217"/>
      <c r="AJ104" s="217"/>
      <c r="AK104" s="217"/>
      <c r="AL104" s="217"/>
      <c r="AM104" s="217"/>
      <c r="AN104" s="217">
        <f>ROUND(AN94 + AN98, 2)</f>
        <v>0</v>
      </c>
      <c r="AO104" s="217"/>
      <c r="AP104" s="217"/>
      <c r="AQ104" s="103"/>
      <c r="AR104" s="34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89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mergeCells count="64">
    <mergeCell ref="L85:AO85"/>
    <mergeCell ref="AM87:AN87"/>
    <mergeCell ref="AS89:AT91"/>
    <mergeCell ref="AM89:AP89"/>
    <mergeCell ref="AM90:AP90"/>
    <mergeCell ref="J96:AF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6:H96"/>
    <mergeCell ref="AG96:AM96"/>
    <mergeCell ref="AN96:AP96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01 - Ostatní a vedlejší n...'!C2" display="/"/>
    <hyperlink ref="A96" location="'02 - Hřiště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1:46" s="1" customFormat="1" ht="24.95" customHeight="1">
      <c r="B4" s="20"/>
      <c r="D4" s="21" t="s">
        <v>103</v>
      </c>
      <c r="L4" s="20"/>
      <c r="M4" s="10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4" t="str">
        <f>'Rekapitulace stavby'!K6</f>
        <v>Hřiště II. pro větší děti 6-10let na lokalitě Petra Cingra</v>
      </c>
      <c r="F7" s="255"/>
      <c r="G7" s="255"/>
      <c r="H7" s="255"/>
      <c r="L7" s="20"/>
    </row>
    <row r="8" spans="1:46" s="2" customFormat="1" ht="12" customHeight="1">
      <c r="A8" s="33"/>
      <c r="B8" s="34"/>
      <c r="C8" s="33"/>
      <c r="D8" s="27" t="s">
        <v>104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4" t="s">
        <v>105</v>
      </c>
      <c r="F9" s="253"/>
      <c r="G9" s="253"/>
      <c r="H9" s="25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 t="str">
        <f>'Rekapitulace stavby'!AN8</f>
        <v>17. 4. 2018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24</v>
      </c>
      <c r="E14" s="33"/>
      <c r="F14" s="33"/>
      <c r="G14" s="33"/>
      <c r="H14" s="33"/>
      <c r="I14" s="27" t="s">
        <v>25</v>
      </c>
      <c r="J14" s="25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27</v>
      </c>
      <c r="F15" s="33"/>
      <c r="G15" s="33"/>
      <c r="H15" s="33"/>
      <c r="I15" s="27" t="s">
        <v>28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29</v>
      </c>
      <c r="E17" s="33"/>
      <c r="F17" s="33"/>
      <c r="G17" s="33"/>
      <c r="H17" s="33"/>
      <c r="I17" s="27" t="s">
        <v>25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6" t="str">
        <f>'Rekapitulace stavby'!E14</f>
        <v>Vyplň údaj</v>
      </c>
      <c r="F18" s="221"/>
      <c r="G18" s="221"/>
      <c r="H18" s="221"/>
      <c r="I18" s="27" t="s">
        <v>28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31</v>
      </c>
      <c r="E20" s="33"/>
      <c r="F20" s="33"/>
      <c r="G20" s="33"/>
      <c r="H20" s="33"/>
      <c r="I20" s="27" t="s">
        <v>25</v>
      </c>
      <c r="J20" s="25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32</v>
      </c>
      <c r="F21" s="33"/>
      <c r="G21" s="33"/>
      <c r="H21" s="33"/>
      <c r="I21" s="27" t="s">
        <v>28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34</v>
      </c>
      <c r="E23" s="33"/>
      <c r="F23" s="33"/>
      <c r="G23" s="33"/>
      <c r="H23" s="33"/>
      <c r="I23" s="27" t="s">
        <v>25</v>
      </c>
      <c r="J23" s="25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36</v>
      </c>
      <c r="F24" s="33"/>
      <c r="G24" s="33"/>
      <c r="H24" s="33"/>
      <c r="I24" s="27" t="s">
        <v>28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5"/>
      <c r="B27" s="106"/>
      <c r="C27" s="105"/>
      <c r="D27" s="105"/>
      <c r="E27" s="225" t="s">
        <v>1</v>
      </c>
      <c r="F27" s="225"/>
      <c r="G27" s="225"/>
      <c r="H27" s="22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8" t="s">
        <v>40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42</v>
      </c>
      <c r="G32" s="33"/>
      <c r="H32" s="33"/>
      <c r="I32" s="37" t="s">
        <v>41</v>
      </c>
      <c r="J32" s="37" t="s">
        <v>43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9" t="s">
        <v>44</v>
      </c>
      <c r="E33" s="27" t="s">
        <v>45</v>
      </c>
      <c r="F33" s="110">
        <f>ROUND((SUM(BE120:BE127)),  2)</f>
        <v>0</v>
      </c>
      <c r="G33" s="33"/>
      <c r="H33" s="33"/>
      <c r="I33" s="111">
        <v>0.21</v>
      </c>
      <c r="J33" s="110">
        <f>ROUND(((SUM(BE120:BE127))*I33),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46</v>
      </c>
      <c r="F34" s="110">
        <f>ROUND((SUM(BF120:BF127)),  2)</f>
        <v>0</v>
      </c>
      <c r="G34" s="33"/>
      <c r="H34" s="33"/>
      <c r="I34" s="111">
        <v>0.15</v>
      </c>
      <c r="J34" s="110">
        <f>ROUND(((SUM(BF120:BF127))*I34),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47</v>
      </c>
      <c r="F35" s="110">
        <f>ROUND((SUM(BG120:BG127)),  2)</f>
        <v>0</v>
      </c>
      <c r="G35" s="33"/>
      <c r="H35" s="33"/>
      <c r="I35" s="111">
        <v>0.21</v>
      </c>
      <c r="J35" s="11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48</v>
      </c>
      <c r="F36" s="110">
        <f>ROUND((SUM(BH120:BH127)),  2)</f>
        <v>0</v>
      </c>
      <c r="G36" s="33"/>
      <c r="H36" s="33"/>
      <c r="I36" s="111">
        <v>0.15</v>
      </c>
      <c r="J36" s="11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49</v>
      </c>
      <c r="F37" s="110">
        <f>ROUND((SUM(BI120:BI127)),  2)</f>
        <v>0</v>
      </c>
      <c r="G37" s="33"/>
      <c r="H37" s="33"/>
      <c r="I37" s="111">
        <v>0</v>
      </c>
      <c r="J37" s="11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12" t="s">
        <v>50</v>
      </c>
      <c r="E39" s="61"/>
      <c r="F39" s="61"/>
      <c r="G39" s="113" t="s">
        <v>51</v>
      </c>
      <c r="H39" s="114" t="s">
        <v>52</v>
      </c>
      <c r="I39" s="61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53</v>
      </c>
      <c r="E50" s="45"/>
      <c r="F50" s="45"/>
      <c r="G50" s="44" t="s">
        <v>54</v>
      </c>
      <c r="H50" s="45"/>
      <c r="I50" s="45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55</v>
      </c>
      <c r="E61" s="36"/>
      <c r="F61" s="117" t="s">
        <v>56</v>
      </c>
      <c r="G61" s="46" t="s">
        <v>55</v>
      </c>
      <c r="H61" s="36"/>
      <c r="I61" s="36"/>
      <c r="J61" s="118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55</v>
      </c>
      <c r="E76" s="36"/>
      <c r="F76" s="117" t="s">
        <v>56</v>
      </c>
      <c r="G76" s="46" t="s">
        <v>55</v>
      </c>
      <c r="H76" s="36"/>
      <c r="I76" s="36"/>
      <c r="J76" s="118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106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4" t="str">
        <f>E7</f>
        <v>Hřiště II. pro větší děti 6-10let na lokalitě Petra Cingra</v>
      </c>
      <c r="F85" s="255"/>
      <c r="G85" s="255"/>
      <c r="H85" s="25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104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4" t="str">
        <f>E9</f>
        <v>01 - Ostatní a vedlejší náklady</v>
      </c>
      <c r="F87" s="253"/>
      <c r="G87" s="253"/>
      <c r="H87" s="25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>Bohumín</v>
      </c>
      <c r="G89" s="33"/>
      <c r="H89" s="33"/>
      <c r="I89" s="27" t="s">
        <v>22</v>
      </c>
      <c r="J89" s="56" t="str">
        <f>IF(J12="","",J12)</f>
        <v>17. 4. 2018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24</v>
      </c>
      <c r="D91" s="33"/>
      <c r="E91" s="33"/>
      <c r="F91" s="25" t="str">
        <f>E15</f>
        <v>Město Bohumín</v>
      </c>
      <c r="G91" s="33"/>
      <c r="H91" s="33"/>
      <c r="I91" s="27" t="s">
        <v>31</v>
      </c>
      <c r="J91" s="30" t="str">
        <f>E21</f>
        <v>SPAN,s.r.o.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7" t="s">
        <v>29</v>
      </c>
      <c r="D92" s="33"/>
      <c r="E92" s="33"/>
      <c r="F92" s="25" t="str">
        <f>IF(E18="","",E18)</f>
        <v>Vyplň údaj</v>
      </c>
      <c r="G92" s="33"/>
      <c r="H92" s="33"/>
      <c r="I92" s="27" t="s">
        <v>34</v>
      </c>
      <c r="J92" s="30" t="str">
        <f>E24</f>
        <v>Ing.Magda Cigánková Fialová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9" t="s">
        <v>107</v>
      </c>
      <c r="D94" s="103"/>
      <c r="E94" s="103"/>
      <c r="F94" s="103"/>
      <c r="G94" s="103"/>
      <c r="H94" s="103"/>
      <c r="I94" s="103"/>
      <c r="J94" s="120" t="s">
        <v>108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1" t="s">
        <v>109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110</v>
      </c>
    </row>
    <row r="97" spans="1:31" s="9" customFormat="1" ht="24.95" customHeight="1">
      <c r="B97" s="122"/>
      <c r="D97" s="123" t="s">
        <v>111</v>
      </c>
      <c r="E97" s="124"/>
      <c r="F97" s="124"/>
      <c r="G97" s="124"/>
      <c r="H97" s="124"/>
      <c r="I97" s="124"/>
      <c r="J97" s="125">
        <f>J121</f>
        <v>0</v>
      </c>
      <c r="L97" s="122"/>
    </row>
    <row r="98" spans="1:31" s="10" customFormat="1" ht="19.899999999999999" customHeight="1">
      <c r="B98" s="126"/>
      <c r="D98" s="127" t="s">
        <v>112</v>
      </c>
      <c r="E98" s="128"/>
      <c r="F98" s="128"/>
      <c r="G98" s="128"/>
      <c r="H98" s="128"/>
      <c r="I98" s="128"/>
      <c r="J98" s="129">
        <f>J122</f>
        <v>0</v>
      </c>
      <c r="L98" s="126"/>
    </row>
    <row r="99" spans="1:31" s="10" customFormat="1" ht="19.899999999999999" customHeight="1">
      <c r="B99" s="126"/>
      <c r="D99" s="127" t="s">
        <v>113</v>
      </c>
      <c r="E99" s="128"/>
      <c r="F99" s="128"/>
      <c r="G99" s="128"/>
      <c r="H99" s="128"/>
      <c r="I99" s="128"/>
      <c r="J99" s="129">
        <f>J124</f>
        <v>0</v>
      </c>
      <c r="L99" s="126"/>
    </row>
    <row r="100" spans="1:31" s="10" customFormat="1" ht="19.899999999999999" customHeight="1">
      <c r="B100" s="126"/>
      <c r="D100" s="127" t="s">
        <v>114</v>
      </c>
      <c r="E100" s="128"/>
      <c r="F100" s="128"/>
      <c r="G100" s="128"/>
      <c r="H100" s="128"/>
      <c r="I100" s="128"/>
      <c r="J100" s="129">
        <f>J126</f>
        <v>0</v>
      </c>
      <c r="L100" s="126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1" t="s">
        <v>115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7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3"/>
      <c r="D110" s="33"/>
      <c r="E110" s="254" t="str">
        <f>E7</f>
        <v>Hřiště II. pro větší děti 6-10let na lokalitě Petra Cingra</v>
      </c>
      <c r="F110" s="255"/>
      <c r="G110" s="255"/>
      <c r="H110" s="255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7" t="s">
        <v>104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4" t="str">
        <f>E9</f>
        <v>01 - Ostatní a vedlejší náklady</v>
      </c>
      <c r="F112" s="253"/>
      <c r="G112" s="253"/>
      <c r="H112" s="25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7" t="s">
        <v>20</v>
      </c>
      <c r="D114" s="33"/>
      <c r="E114" s="33"/>
      <c r="F114" s="25" t="str">
        <f>F12</f>
        <v>Bohumín</v>
      </c>
      <c r="G114" s="33"/>
      <c r="H114" s="33"/>
      <c r="I114" s="27" t="s">
        <v>22</v>
      </c>
      <c r="J114" s="56" t="str">
        <f>IF(J12="","",J12)</f>
        <v>17. 4. 2018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7" t="s">
        <v>24</v>
      </c>
      <c r="D116" s="33"/>
      <c r="E116" s="33"/>
      <c r="F116" s="25" t="str">
        <f>E15</f>
        <v>Město Bohumín</v>
      </c>
      <c r="G116" s="33"/>
      <c r="H116" s="33"/>
      <c r="I116" s="27" t="s">
        <v>31</v>
      </c>
      <c r="J116" s="30" t="str">
        <f>E21</f>
        <v>SPAN,s.r.o.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7" t="s">
        <v>29</v>
      </c>
      <c r="D117" s="33"/>
      <c r="E117" s="33"/>
      <c r="F117" s="25" t="str">
        <f>IF(E18="","",E18)</f>
        <v>Vyplň údaj</v>
      </c>
      <c r="G117" s="33"/>
      <c r="H117" s="33"/>
      <c r="I117" s="27" t="s">
        <v>34</v>
      </c>
      <c r="J117" s="30" t="str">
        <f>E24</f>
        <v>Ing.Magda Cigánková Fialová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30"/>
      <c r="B119" s="131"/>
      <c r="C119" s="132" t="s">
        <v>116</v>
      </c>
      <c r="D119" s="133" t="s">
        <v>65</v>
      </c>
      <c r="E119" s="133" t="s">
        <v>61</v>
      </c>
      <c r="F119" s="133" t="s">
        <v>62</v>
      </c>
      <c r="G119" s="133" t="s">
        <v>117</v>
      </c>
      <c r="H119" s="133" t="s">
        <v>118</v>
      </c>
      <c r="I119" s="133" t="s">
        <v>119</v>
      </c>
      <c r="J119" s="134" t="s">
        <v>108</v>
      </c>
      <c r="K119" s="135" t="s">
        <v>120</v>
      </c>
      <c r="L119" s="136"/>
      <c r="M119" s="63" t="s">
        <v>1</v>
      </c>
      <c r="N119" s="64" t="s">
        <v>44</v>
      </c>
      <c r="O119" s="64" t="s">
        <v>121</v>
      </c>
      <c r="P119" s="64" t="s">
        <v>122</v>
      </c>
      <c r="Q119" s="64" t="s">
        <v>123</v>
      </c>
      <c r="R119" s="64" t="s">
        <v>124</v>
      </c>
      <c r="S119" s="64" t="s">
        <v>125</v>
      </c>
      <c r="T119" s="65" t="s">
        <v>126</v>
      </c>
      <c r="U119" s="130"/>
      <c r="V119" s="130"/>
      <c r="W119" s="130"/>
      <c r="X119" s="130"/>
      <c r="Y119" s="130"/>
      <c r="Z119" s="130"/>
      <c r="AA119" s="130"/>
      <c r="AB119" s="130"/>
      <c r="AC119" s="130"/>
      <c r="AD119" s="130"/>
      <c r="AE119" s="130"/>
    </row>
    <row r="120" spans="1:65" s="2" customFormat="1" ht="22.9" customHeight="1">
      <c r="A120" s="33"/>
      <c r="B120" s="34"/>
      <c r="C120" s="70" t="s">
        <v>127</v>
      </c>
      <c r="D120" s="33"/>
      <c r="E120" s="33"/>
      <c r="F120" s="33"/>
      <c r="G120" s="33"/>
      <c r="H120" s="33"/>
      <c r="I120" s="33"/>
      <c r="J120" s="137">
        <f>BK120</f>
        <v>0</v>
      </c>
      <c r="K120" s="33"/>
      <c r="L120" s="34"/>
      <c r="M120" s="66"/>
      <c r="N120" s="57"/>
      <c r="O120" s="67"/>
      <c r="P120" s="138">
        <f>P121</f>
        <v>0</v>
      </c>
      <c r="Q120" s="67"/>
      <c r="R120" s="138">
        <f>R121</f>
        <v>0</v>
      </c>
      <c r="S120" s="67"/>
      <c r="T120" s="139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7" t="s">
        <v>79</v>
      </c>
      <c r="AU120" s="17" t="s">
        <v>110</v>
      </c>
      <c r="BK120" s="140">
        <f>BK121</f>
        <v>0</v>
      </c>
    </row>
    <row r="121" spans="1:65" s="12" customFormat="1" ht="25.9" customHeight="1">
      <c r="B121" s="141"/>
      <c r="D121" s="142" t="s">
        <v>79</v>
      </c>
      <c r="E121" s="143" t="s">
        <v>128</v>
      </c>
      <c r="F121" s="143" t="s">
        <v>129</v>
      </c>
      <c r="I121" s="144"/>
      <c r="J121" s="145">
        <f>BK121</f>
        <v>0</v>
      </c>
      <c r="L121" s="141"/>
      <c r="M121" s="146"/>
      <c r="N121" s="147"/>
      <c r="O121" s="147"/>
      <c r="P121" s="148">
        <f>P122+P124+P126</f>
        <v>0</v>
      </c>
      <c r="Q121" s="147"/>
      <c r="R121" s="148">
        <f>R122+R124+R126</f>
        <v>0</v>
      </c>
      <c r="S121" s="147"/>
      <c r="T121" s="149">
        <f>T122+T124+T126</f>
        <v>0</v>
      </c>
      <c r="AR121" s="142" t="s">
        <v>130</v>
      </c>
      <c r="AT121" s="150" t="s">
        <v>79</v>
      </c>
      <c r="AU121" s="150" t="s">
        <v>80</v>
      </c>
      <c r="AY121" s="142" t="s">
        <v>131</v>
      </c>
      <c r="BK121" s="151">
        <f>BK122+BK124+BK126</f>
        <v>0</v>
      </c>
    </row>
    <row r="122" spans="1:65" s="12" customFormat="1" ht="22.9" customHeight="1">
      <c r="B122" s="141"/>
      <c r="D122" s="142" t="s">
        <v>79</v>
      </c>
      <c r="E122" s="152" t="s">
        <v>132</v>
      </c>
      <c r="F122" s="152" t="s">
        <v>133</v>
      </c>
      <c r="I122" s="144"/>
      <c r="J122" s="153">
        <f>BK122</f>
        <v>0</v>
      </c>
      <c r="L122" s="141"/>
      <c r="M122" s="146"/>
      <c r="N122" s="147"/>
      <c r="O122" s="147"/>
      <c r="P122" s="148">
        <f>P123</f>
        <v>0</v>
      </c>
      <c r="Q122" s="147"/>
      <c r="R122" s="148">
        <f>R123</f>
        <v>0</v>
      </c>
      <c r="S122" s="147"/>
      <c r="T122" s="149">
        <f>T123</f>
        <v>0</v>
      </c>
      <c r="AR122" s="142" t="s">
        <v>130</v>
      </c>
      <c r="AT122" s="150" t="s">
        <v>79</v>
      </c>
      <c r="AU122" s="150" t="s">
        <v>88</v>
      </c>
      <c r="AY122" s="142" t="s">
        <v>131</v>
      </c>
      <c r="BK122" s="151">
        <f>BK123</f>
        <v>0</v>
      </c>
    </row>
    <row r="123" spans="1:65" s="2" customFormat="1" ht="16.5" customHeight="1">
      <c r="A123" s="33"/>
      <c r="B123" s="154"/>
      <c r="C123" s="155" t="s">
        <v>88</v>
      </c>
      <c r="D123" s="155" t="s">
        <v>134</v>
      </c>
      <c r="E123" s="156" t="s">
        <v>135</v>
      </c>
      <c r="F123" s="157" t="s">
        <v>133</v>
      </c>
      <c r="G123" s="158" t="s">
        <v>136</v>
      </c>
      <c r="H123" s="159">
        <v>1</v>
      </c>
      <c r="I123" s="160"/>
      <c r="J123" s="161">
        <f>ROUND(I123*H123,2)</f>
        <v>0</v>
      </c>
      <c r="K123" s="162"/>
      <c r="L123" s="34"/>
      <c r="M123" s="163" t="s">
        <v>1</v>
      </c>
      <c r="N123" s="164" t="s">
        <v>45</v>
      </c>
      <c r="O123" s="59"/>
      <c r="P123" s="165">
        <f>O123*H123</f>
        <v>0</v>
      </c>
      <c r="Q123" s="165">
        <v>0</v>
      </c>
      <c r="R123" s="165">
        <f>Q123*H123</f>
        <v>0</v>
      </c>
      <c r="S123" s="165">
        <v>0</v>
      </c>
      <c r="T123" s="16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7" t="s">
        <v>137</v>
      </c>
      <c r="AT123" s="167" t="s">
        <v>134</v>
      </c>
      <c r="AU123" s="167" t="s">
        <v>90</v>
      </c>
      <c r="AY123" s="17" t="s">
        <v>131</v>
      </c>
      <c r="BE123" s="98">
        <f>IF(N123="základní",J123,0)</f>
        <v>0</v>
      </c>
      <c r="BF123" s="98">
        <f>IF(N123="snížená",J123,0)</f>
        <v>0</v>
      </c>
      <c r="BG123" s="98">
        <f>IF(N123="zákl. přenesená",J123,0)</f>
        <v>0</v>
      </c>
      <c r="BH123" s="98">
        <f>IF(N123="sníž. přenesená",J123,0)</f>
        <v>0</v>
      </c>
      <c r="BI123" s="98">
        <f>IF(N123="nulová",J123,0)</f>
        <v>0</v>
      </c>
      <c r="BJ123" s="17" t="s">
        <v>88</v>
      </c>
      <c r="BK123" s="98">
        <f>ROUND(I123*H123,2)</f>
        <v>0</v>
      </c>
      <c r="BL123" s="17" t="s">
        <v>137</v>
      </c>
      <c r="BM123" s="167" t="s">
        <v>138</v>
      </c>
    </row>
    <row r="124" spans="1:65" s="12" customFormat="1" ht="22.9" customHeight="1">
      <c r="B124" s="141"/>
      <c r="D124" s="142" t="s">
        <v>79</v>
      </c>
      <c r="E124" s="152" t="s">
        <v>139</v>
      </c>
      <c r="F124" s="152" t="s">
        <v>140</v>
      </c>
      <c r="I124" s="144"/>
      <c r="J124" s="153">
        <f>BK124</f>
        <v>0</v>
      </c>
      <c r="L124" s="141"/>
      <c r="M124" s="146"/>
      <c r="N124" s="147"/>
      <c r="O124" s="147"/>
      <c r="P124" s="148">
        <f>P125</f>
        <v>0</v>
      </c>
      <c r="Q124" s="147"/>
      <c r="R124" s="148">
        <f>R125</f>
        <v>0</v>
      </c>
      <c r="S124" s="147"/>
      <c r="T124" s="149">
        <f>T125</f>
        <v>0</v>
      </c>
      <c r="AR124" s="142" t="s">
        <v>130</v>
      </c>
      <c r="AT124" s="150" t="s">
        <v>79</v>
      </c>
      <c r="AU124" s="150" t="s">
        <v>88</v>
      </c>
      <c r="AY124" s="142" t="s">
        <v>131</v>
      </c>
      <c r="BK124" s="151">
        <f>BK125</f>
        <v>0</v>
      </c>
    </row>
    <row r="125" spans="1:65" s="2" customFormat="1" ht="16.5" customHeight="1">
      <c r="A125" s="33"/>
      <c r="B125" s="154"/>
      <c r="C125" s="155" t="s">
        <v>90</v>
      </c>
      <c r="D125" s="155" t="s">
        <v>134</v>
      </c>
      <c r="E125" s="156" t="s">
        <v>141</v>
      </c>
      <c r="F125" s="157" t="s">
        <v>142</v>
      </c>
      <c r="G125" s="158" t="s">
        <v>136</v>
      </c>
      <c r="H125" s="159">
        <v>1</v>
      </c>
      <c r="I125" s="160"/>
      <c r="J125" s="161">
        <f>ROUND(I125*H125,2)</f>
        <v>0</v>
      </c>
      <c r="K125" s="162"/>
      <c r="L125" s="34"/>
      <c r="M125" s="163" t="s">
        <v>1</v>
      </c>
      <c r="N125" s="164" t="s">
        <v>45</v>
      </c>
      <c r="O125" s="59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137</v>
      </c>
      <c r="AT125" s="167" t="s">
        <v>134</v>
      </c>
      <c r="AU125" s="167" t="s">
        <v>90</v>
      </c>
      <c r="AY125" s="17" t="s">
        <v>131</v>
      </c>
      <c r="BE125" s="98">
        <f>IF(N125="základní",J125,0)</f>
        <v>0</v>
      </c>
      <c r="BF125" s="98">
        <f>IF(N125="snížená",J125,0)</f>
        <v>0</v>
      </c>
      <c r="BG125" s="98">
        <f>IF(N125="zákl. přenesená",J125,0)</f>
        <v>0</v>
      </c>
      <c r="BH125" s="98">
        <f>IF(N125="sníž. přenesená",J125,0)</f>
        <v>0</v>
      </c>
      <c r="BI125" s="98">
        <f>IF(N125="nulová",J125,0)</f>
        <v>0</v>
      </c>
      <c r="BJ125" s="17" t="s">
        <v>88</v>
      </c>
      <c r="BK125" s="98">
        <f>ROUND(I125*H125,2)</f>
        <v>0</v>
      </c>
      <c r="BL125" s="17" t="s">
        <v>137</v>
      </c>
      <c r="BM125" s="167" t="s">
        <v>143</v>
      </c>
    </row>
    <row r="126" spans="1:65" s="12" customFormat="1" ht="22.9" customHeight="1">
      <c r="B126" s="141"/>
      <c r="D126" s="142" t="s">
        <v>79</v>
      </c>
      <c r="E126" s="152" t="s">
        <v>144</v>
      </c>
      <c r="F126" s="152" t="s">
        <v>145</v>
      </c>
      <c r="I126" s="144"/>
      <c r="J126" s="153">
        <f>BK126</f>
        <v>0</v>
      </c>
      <c r="L126" s="141"/>
      <c r="M126" s="146"/>
      <c r="N126" s="147"/>
      <c r="O126" s="147"/>
      <c r="P126" s="148">
        <f>P127</f>
        <v>0</v>
      </c>
      <c r="Q126" s="147"/>
      <c r="R126" s="148">
        <f>R127</f>
        <v>0</v>
      </c>
      <c r="S126" s="147"/>
      <c r="T126" s="149">
        <f>T127</f>
        <v>0</v>
      </c>
      <c r="AR126" s="142" t="s">
        <v>130</v>
      </c>
      <c r="AT126" s="150" t="s">
        <v>79</v>
      </c>
      <c r="AU126" s="150" t="s">
        <v>88</v>
      </c>
      <c r="AY126" s="142" t="s">
        <v>131</v>
      </c>
      <c r="BK126" s="151">
        <f>BK127</f>
        <v>0</v>
      </c>
    </row>
    <row r="127" spans="1:65" s="2" customFormat="1" ht="21.75" customHeight="1">
      <c r="A127" s="33"/>
      <c r="B127" s="154"/>
      <c r="C127" s="155" t="s">
        <v>146</v>
      </c>
      <c r="D127" s="155" t="s">
        <v>134</v>
      </c>
      <c r="E127" s="156" t="s">
        <v>147</v>
      </c>
      <c r="F127" s="157" t="s">
        <v>148</v>
      </c>
      <c r="G127" s="158" t="s">
        <v>136</v>
      </c>
      <c r="H127" s="159">
        <v>1</v>
      </c>
      <c r="I127" s="160"/>
      <c r="J127" s="161">
        <f>ROUND(I127*H127,2)</f>
        <v>0</v>
      </c>
      <c r="K127" s="162"/>
      <c r="L127" s="34"/>
      <c r="M127" s="168" t="s">
        <v>1</v>
      </c>
      <c r="N127" s="169" t="s">
        <v>45</v>
      </c>
      <c r="O127" s="170"/>
      <c r="P127" s="171">
        <f>O127*H127</f>
        <v>0</v>
      </c>
      <c r="Q127" s="171">
        <v>0</v>
      </c>
      <c r="R127" s="171">
        <f>Q127*H127</f>
        <v>0</v>
      </c>
      <c r="S127" s="171">
        <v>0</v>
      </c>
      <c r="T127" s="17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7" t="s">
        <v>137</v>
      </c>
      <c r="AT127" s="167" t="s">
        <v>134</v>
      </c>
      <c r="AU127" s="167" t="s">
        <v>90</v>
      </c>
      <c r="AY127" s="17" t="s">
        <v>131</v>
      </c>
      <c r="BE127" s="98">
        <f>IF(N127="základní",J127,0)</f>
        <v>0</v>
      </c>
      <c r="BF127" s="98">
        <f>IF(N127="snížená",J127,0)</f>
        <v>0</v>
      </c>
      <c r="BG127" s="98">
        <f>IF(N127="zákl. přenesená",J127,0)</f>
        <v>0</v>
      </c>
      <c r="BH127" s="98">
        <f>IF(N127="sníž. přenesená",J127,0)</f>
        <v>0</v>
      </c>
      <c r="BI127" s="98">
        <f>IF(N127="nulová",J127,0)</f>
        <v>0</v>
      </c>
      <c r="BJ127" s="17" t="s">
        <v>88</v>
      </c>
      <c r="BK127" s="98">
        <f>ROUND(I127*H127,2)</f>
        <v>0</v>
      </c>
      <c r="BL127" s="17" t="s">
        <v>137</v>
      </c>
      <c r="BM127" s="167" t="s">
        <v>149</v>
      </c>
    </row>
    <row r="128" spans="1:65" s="2" customFormat="1" ht="6.95" customHeight="1">
      <c r="A128" s="33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34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autoFilter ref="C119:K12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9"/>
  <sheetViews>
    <sheetView showGridLines="0" tabSelected="1" topLeftCell="A11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1:46" s="1" customFormat="1" ht="24.95" customHeight="1">
      <c r="B4" s="20"/>
      <c r="D4" s="21" t="s">
        <v>103</v>
      </c>
      <c r="L4" s="20"/>
      <c r="M4" s="10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54" t="str">
        <f>'Rekapitulace stavby'!K6</f>
        <v>Hřiště II. pro větší děti 6-10let na lokalitě Petra Cingra</v>
      </c>
      <c r="F7" s="255"/>
      <c r="G7" s="255"/>
      <c r="H7" s="255"/>
      <c r="L7" s="20"/>
    </row>
    <row r="8" spans="1:46" s="2" customFormat="1" ht="12" customHeight="1">
      <c r="A8" s="33"/>
      <c r="B8" s="34"/>
      <c r="C8" s="33"/>
      <c r="D8" s="27" t="s">
        <v>104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4" t="s">
        <v>150</v>
      </c>
      <c r="F9" s="253"/>
      <c r="G9" s="253"/>
      <c r="H9" s="25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 t="str">
        <f>'Rekapitulace stavby'!AN8</f>
        <v>17. 4. 2018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24</v>
      </c>
      <c r="E14" s="33"/>
      <c r="F14" s="33"/>
      <c r="G14" s="33"/>
      <c r="H14" s="33"/>
      <c r="I14" s="27" t="s">
        <v>25</v>
      </c>
      <c r="J14" s="25" t="s">
        <v>26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27</v>
      </c>
      <c r="F15" s="33"/>
      <c r="G15" s="33"/>
      <c r="H15" s="33"/>
      <c r="I15" s="27" t="s">
        <v>28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29</v>
      </c>
      <c r="E17" s="33"/>
      <c r="F17" s="33"/>
      <c r="G17" s="33"/>
      <c r="H17" s="33"/>
      <c r="I17" s="27" t="s">
        <v>25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6" t="str">
        <f>'Rekapitulace stavby'!E14</f>
        <v>Vyplň údaj</v>
      </c>
      <c r="F18" s="221"/>
      <c r="G18" s="221"/>
      <c r="H18" s="221"/>
      <c r="I18" s="27" t="s">
        <v>28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31</v>
      </c>
      <c r="E20" s="33"/>
      <c r="F20" s="33"/>
      <c r="G20" s="33"/>
      <c r="H20" s="33"/>
      <c r="I20" s="27" t="s">
        <v>25</v>
      </c>
      <c r="J20" s="25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32</v>
      </c>
      <c r="F21" s="33"/>
      <c r="G21" s="33"/>
      <c r="H21" s="33"/>
      <c r="I21" s="27" t="s">
        <v>28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34</v>
      </c>
      <c r="E23" s="33"/>
      <c r="F23" s="33"/>
      <c r="G23" s="33"/>
      <c r="H23" s="33"/>
      <c r="I23" s="27" t="s">
        <v>25</v>
      </c>
      <c r="J23" s="25" t="s">
        <v>35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36</v>
      </c>
      <c r="F24" s="33"/>
      <c r="G24" s="33"/>
      <c r="H24" s="33"/>
      <c r="I24" s="27" t="s">
        <v>28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37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5"/>
      <c r="B27" s="106"/>
      <c r="C27" s="105"/>
      <c r="D27" s="105"/>
      <c r="E27" s="225" t="s">
        <v>1</v>
      </c>
      <c r="F27" s="225"/>
      <c r="G27" s="225"/>
      <c r="H27" s="22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8" t="s">
        <v>40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42</v>
      </c>
      <c r="G32" s="33"/>
      <c r="H32" s="33"/>
      <c r="I32" s="37" t="s">
        <v>41</v>
      </c>
      <c r="J32" s="37" t="s">
        <v>43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9" t="s">
        <v>44</v>
      </c>
      <c r="E33" s="27" t="s">
        <v>45</v>
      </c>
      <c r="F33" s="110">
        <f>ROUND((SUM(BE122:BE208)),  2)</f>
        <v>0</v>
      </c>
      <c r="G33" s="33"/>
      <c r="H33" s="33"/>
      <c r="I33" s="111">
        <v>0.21</v>
      </c>
      <c r="J33" s="110">
        <f>ROUND(((SUM(BE122:BE208))*I33),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46</v>
      </c>
      <c r="F34" s="110">
        <f>ROUND((SUM(BF122:BF208)),  2)</f>
        <v>0</v>
      </c>
      <c r="G34" s="33"/>
      <c r="H34" s="33"/>
      <c r="I34" s="111">
        <v>0.15</v>
      </c>
      <c r="J34" s="110">
        <f>ROUND(((SUM(BF122:BF208))*I34),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47</v>
      </c>
      <c r="F35" s="110">
        <f>ROUND((SUM(BG122:BG208)),  2)</f>
        <v>0</v>
      </c>
      <c r="G35" s="33"/>
      <c r="H35" s="33"/>
      <c r="I35" s="111">
        <v>0.21</v>
      </c>
      <c r="J35" s="11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48</v>
      </c>
      <c r="F36" s="110">
        <f>ROUND((SUM(BH122:BH208)),  2)</f>
        <v>0</v>
      </c>
      <c r="G36" s="33"/>
      <c r="H36" s="33"/>
      <c r="I36" s="111">
        <v>0.15</v>
      </c>
      <c r="J36" s="11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49</v>
      </c>
      <c r="F37" s="110">
        <f>ROUND((SUM(BI122:BI208)),  2)</f>
        <v>0</v>
      </c>
      <c r="G37" s="33"/>
      <c r="H37" s="33"/>
      <c r="I37" s="111">
        <v>0</v>
      </c>
      <c r="J37" s="11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3"/>
      <c r="D39" s="112" t="s">
        <v>50</v>
      </c>
      <c r="E39" s="61"/>
      <c r="F39" s="61"/>
      <c r="G39" s="113" t="s">
        <v>51</v>
      </c>
      <c r="H39" s="114" t="s">
        <v>52</v>
      </c>
      <c r="I39" s="61"/>
      <c r="J39" s="115">
        <f>SUM(J30:J37)</f>
        <v>0</v>
      </c>
      <c r="K39" s="116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53</v>
      </c>
      <c r="E50" s="45"/>
      <c r="F50" s="45"/>
      <c r="G50" s="44" t="s">
        <v>54</v>
      </c>
      <c r="H50" s="45"/>
      <c r="I50" s="45"/>
      <c r="J50" s="45"/>
      <c r="K50" s="45"/>
      <c r="L50" s="43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3"/>
      <c r="B61" s="34"/>
      <c r="C61" s="33"/>
      <c r="D61" s="46" t="s">
        <v>55</v>
      </c>
      <c r="E61" s="36"/>
      <c r="F61" s="117" t="s">
        <v>56</v>
      </c>
      <c r="G61" s="46" t="s">
        <v>55</v>
      </c>
      <c r="H61" s="36"/>
      <c r="I61" s="36"/>
      <c r="J61" s="118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3"/>
      <c r="B76" s="34"/>
      <c r="C76" s="33"/>
      <c r="D76" s="46" t="s">
        <v>55</v>
      </c>
      <c r="E76" s="36"/>
      <c r="F76" s="117" t="s">
        <v>56</v>
      </c>
      <c r="G76" s="46" t="s">
        <v>55</v>
      </c>
      <c r="H76" s="36"/>
      <c r="I76" s="36"/>
      <c r="J76" s="118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106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4" t="str">
        <f>E7</f>
        <v>Hřiště II. pro větší děti 6-10let na lokalitě Petra Cingra</v>
      </c>
      <c r="F85" s="255"/>
      <c r="G85" s="255"/>
      <c r="H85" s="25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104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4" t="str">
        <f>E9</f>
        <v>02 - Hřiště</v>
      </c>
      <c r="F87" s="253"/>
      <c r="G87" s="253"/>
      <c r="H87" s="25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>Bohumín</v>
      </c>
      <c r="G89" s="33"/>
      <c r="H89" s="33"/>
      <c r="I89" s="27" t="s">
        <v>22</v>
      </c>
      <c r="J89" s="56" t="str">
        <f>IF(J12="","",J12)</f>
        <v>17. 4. 2018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24</v>
      </c>
      <c r="D91" s="33"/>
      <c r="E91" s="33"/>
      <c r="F91" s="25" t="str">
        <f>E15</f>
        <v>Město Bohumín</v>
      </c>
      <c r="G91" s="33"/>
      <c r="H91" s="33"/>
      <c r="I91" s="27" t="s">
        <v>31</v>
      </c>
      <c r="J91" s="30" t="str">
        <f>E21</f>
        <v>SPAN,s.r.o.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7" t="s">
        <v>29</v>
      </c>
      <c r="D92" s="33"/>
      <c r="E92" s="33"/>
      <c r="F92" s="25" t="str">
        <f>IF(E18="","",E18)</f>
        <v>Vyplň údaj</v>
      </c>
      <c r="G92" s="33"/>
      <c r="H92" s="33"/>
      <c r="I92" s="27" t="s">
        <v>34</v>
      </c>
      <c r="J92" s="30" t="str">
        <f>E24</f>
        <v>Ing.Magda Cigánková Fialová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9" t="s">
        <v>107</v>
      </c>
      <c r="D94" s="103"/>
      <c r="E94" s="103"/>
      <c r="F94" s="103"/>
      <c r="G94" s="103"/>
      <c r="H94" s="103"/>
      <c r="I94" s="103"/>
      <c r="J94" s="120" t="s">
        <v>108</v>
      </c>
      <c r="K94" s="10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1" t="s">
        <v>109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110</v>
      </c>
    </row>
    <row r="97" spans="1:31" s="9" customFormat="1" ht="24.95" customHeight="1">
      <c r="B97" s="122"/>
      <c r="D97" s="123" t="s">
        <v>151</v>
      </c>
      <c r="E97" s="124"/>
      <c r="F97" s="124"/>
      <c r="G97" s="124"/>
      <c r="H97" s="124"/>
      <c r="I97" s="124"/>
      <c r="J97" s="125">
        <f>J123</f>
        <v>0</v>
      </c>
      <c r="L97" s="122"/>
    </row>
    <row r="98" spans="1:31" s="10" customFormat="1" ht="19.899999999999999" customHeight="1">
      <c r="B98" s="126"/>
      <c r="D98" s="127" t="s">
        <v>152</v>
      </c>
      <c r="E98" s="128"/>
      <c r="F98" s="128"/>
      <c r="G98" s="128"/>
      <c r="H98" s="128"/>
      <c r="I98" s="128"/>
      <c r="J98" s="129">
        <f>J124</f>
        <v>0</v>
      </c>
      <c r="L98" s="126"/>
    </row>
    <row r="99" spans="1:31" s="10" customFormat="1" ht="19.899999999999999" customHeight="1">
      <c r="B99" s="126"/>
      <c r="D99" s="127" t="s">
        <v>153</v>
      </c>
      <c r="E99" s="128"/>
      <c r="F99" s="128"/>
      <c r="G99" s="128"/>
      <c r="H99" s="128"/>
      <c r="I99" s="128"/>
      <c r="J99" s="129">
        <f>J129</f>
        <v>0</v>
      </c>
      <c r="L99" s="126"/>
    </row>
    <row r="100" spans="1:31" s="10" customFormat="1" ht="19.899999999999999" customHeight="1">
      <c r="B100" s="126"/>
      <c r="D100" s="127" t="s">
        <v>154</v>
      </c>
      <c r="E100" s="128"/>
      <c r="F100" s="128"/>
      <c r="G100" s="128"/>
      <c r="H100" s="128"/>
      <c r="I100" s="128"/>
      <c r="J100" s="129">
        <f>J156</f>
        <v>0</v>
      </c>
      <c r="L100" s="126"/>
    </row>
    <row r="101" spans="1:31" s="10" customFormat="1" ht="19.899999999999999" customHeight="1">
      <c r="B101" s="126"/>
      <c r="D101" s="127" t="s">
        <v>155</v>
      </c>
      <c r="E101" s="128"/>
      <c r="F101" s="128"/>
      <c r="G101" s="128"/>
      <c r="H101" s="128"/>
      <c r="I101" s="128"/>
      <c r="J101" s="129">
        <f>J164</f>
        <v>0</v>
      </c>
      <c r="L101" s="126"/>
    </row>
    <row r="102" spans="1:31" s="10" customFormat="1" ht="19.899999999999999" customHeight="1">
      <c r="B102" s="126"/>
      <c r="D102" s="127" t="s">
        <v>156</v>
      </c>
      <c r="E102" s="128"/>
      <c r="F102" s="128"/>
      <c r="G102" s="128"/>
      <c r="H102" s="128"/>
      <c r="I102" s="128"/>
      <c r="J102" s="129">
        <f>J187</f>
        <v>0</v>
      </c>
      <c r="L102" s="126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1" t="s">
        <v>115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7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54" t="str">
        <f>E7</f>
        <v>Hřiště II. pro větší děti 6-10let na lokalitě Petra Cingra</v>
      </c>
      <c r="F112" s="255"/>
      <c r="G112" s="255"/>
      <c r="H112" s="255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7" t="s">
        <v>104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44" t="str">
        <f>E9</f>
        <v>02 - Hřiště</v>
      </c>
      <c r="F114" s="253"/>
      <c r="G114" s="253"/>
      <c r="H114" s="25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7" t="s">
        <v>20</v>
      </c>
      <c r="D116" s="33"/>
      <c r="E116" s="33"/>
      <c r="F116" s="25" t="str">
        <f>F12</f>
        <v>Bohumín</v>
      </c>
      <c r="G116" s="33"/>
      <c r="H116" s="33"/>
      <c r="I116" s="27" t="s">
        <v>22</v>
      </c>
      <c r="J116" s="56" t="str">
        <f>IF(J12="","",J12)</f>
        <v>17. 4. 2018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7" t="s">
        <v>24</v>
      </c>
      <c r="D118" s="33"/>
      <c r="E118" s="33"/>
      <c r="F118" s="25" t="str">
        <f>E15</f>
        <v>Město Bohumín</v>
      </c>
      <c r="G118" s="33"/>
      <c r="H118" s="33"/>
      <c r="I118" s="27" t="s">
        <v>31</v>
      </c>
      <c r="J118" s="30" t="str">
        <f>E21</f>
        <v>SPAN,s.r.o.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7" t="s">
        <v>29</v>
      </c>
      <c r="D119" s="33"/>
      <c r="E119" s="33"/>
      <c r="F119" s="25" t="str">
        <f>IF(E18="","",E18)</f>
        <v>Vyplň údaj</v>
      </c>
      <c r="G119" s="33"/>
      <c r="H119" s="33"/>
      <c r="I119" s="27" t="s">
        <v>34</v>
      </c>
      <c r="J119" s="30" t="str">
        <f>E24</f>
        <v>Ing.Magda Cigánková Fialová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30"/>
      <c r="B121" s="131"/>
      <c r="C121" s="132" t="s">
        <v>116</v>
      </c>
      <c r="D121" s="133" t="s">
        <v>65</v>
      </c>
      <c r="E121" s="133" t="s">
        <v>61</v>
      </c>
      <c r="F121" s="133" t="s">
        <v>62</v>
      </c>
      <c r="G121" s="133" t="s">
        <v>117</v>
      </c>
      <c r="H121" s="133" t="s">
        <v>118</v>
      </c>
      <c r="I121" s="133" t="s">
        <v>119</v>
      </c>
      <c r="J121" s="134" t="s">
        <v>108</v>
      </c>
      <c r="K121" s="135" t="s">
        <v>120</v>
      </c>
      <c r="L121" s="136"/>
      <c r="M121" s="63" t="s">
        <v>1</v>
      </c>
      <c r="N121" s="64" t="s">
        <v>44</v>
      </c>
      <c r="O121" s="64" t="s">
        <v>121</v>
      </c>
      <c r="P121" s="64" t="s">
        <v>122</v>
      </c>
      <c r="Q121" s="64" t="s">
        <v>123</v>
      </c>
      <c r="R121" s="64" t="s">
        <v>124</v>
      </c>
      <c r="S121" s="64" t="s">
        <v>125</v>
      </c>
      <c r="T121" s="65" t="s">
        <v>126</v>
      </c>
      <c r="U121" s="130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</row>
    <row r="122" spans="1:65" s="2" customFormat="1" ht="22.9" customHeight="1">
      <c r="A122" s="33"/>
      <c r="B122" s="34"/>
      <c r="C122" s="70" t="s">
        <v>127</v>
      </c>
      <c r="D122" s="33"/>
      <c r="E122" s="33"/>
      <c r="F122" s="33"/>
      <c r="G122" s="33"/>
      <c r="H122" s="33"/>
      <c r="I122" s="33"/>
      <c r="J122" s="137">
        <f>BK122</f>
        <v>0</v>
      </c>
      <c r="K122" s="33"/>
      <c r="L122" s="34"/>
      <c r="M122" s="66"/>
      <c r="N122" s="57"/>
      <c r="O122" s="67"/>
      <c r="P122" s="138">
        <f>P123</f>
        <v>0</v>
      </c>
      <c r="Q122" s="67"/>
      <c r="R122" s="138">
        <f>R123</f>
        <v>107.32439000000001</v>
      </c>
      <c r="S122" s="67"/>
      <c r="T122" s="139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7" t="s">
        <v>79</v>
      </c>
      <c r="AU122" s="17" t="s">
        <v>110</v>
      </c>
      <c r="BK122" s="140">
        <f>BK123</f>
        <v>0</v>
      </c>
    </row>
    <row r="123" spans="1:65" s="12" customFormat="1" ht="25.9" customHeight="1">
      <c r="B123" s="141"/>
      <c r="D123" s="142" t="s">
        <v>79</v>
      </c>
      <c r="E123" s="143" t="s">
        <v>157</v>
      </c>
      <c r="F123" s="143" t="s">
        <v>158</v>
      </c>
      <c r="I123" s="144"/>
      <c r="J123" s="145">
        <f>BK123</f>
        <v>0</v>
      </c>
      <c r="L123" s="141"/>
      <c r="M123" s="146"/>
      <c r="N123" s="147"/>
      <c r="O123" s="147"/>
      <c r="P123" s="148">
        <f>P124+P129+P156+P164+P187</f>
        <v>0</v>
      </c>
      <c r="Q123" s="147"/>
      <c r="R123" s="148">
        <f>R124+R129+R156+R164+R187</f>
        <v>107.32439000000001</v>
      </c>
      <c r="S123" s="147"/>
      <c r="T123" s="149">
        <f>T124+T129+T156+T164+T187</f>
        <v>0</v>
      </c>
      <c r="AR123" s="142" t="s">
        <v>88</v>
      </c>
      <c r="AT123" s="150" t="s">
        <v>79</v>
      </c>
      <c r="AU123" s="150" t="s">
        <v>80</v>
      </c>
      <c r="AY123" s="142" t="s">
        <v>131</v>
      </c>
      <c r="BK123" s="151">
        <f>BK124+BK129+BK156+BK164+BK187</f>
        <v>0</v>
      </c>
    </row>
    <row r="124" spans="1:65" s="12" customFormat="1" ht="22.9" customHeight="1">
      <c r="B124" s="141"/>
      <c r="D124" s="142" t="s">
        <v>79</v>
      </c>
      <c r="E124" s="152" t="s">
        <v>137</v>
      </c>
      <c r="F124" s="152" t="s">
        <v>159</v>
      </c>
      <c r="I124" s="144"/>
      <c r="J124" s="153">
        <f>BK124</f>
        <v>0</v>
      </c>
      <c r="L124" s="141"/>
      <c r="M124" s="146"/>
      <c r="N124" s="147"/>
      <c r="O124" s="147"/>
      <c r="P124" s="148">
        <f>SUM(P125:P128)</f>
        <v>0</v>
      </c>
      <c r="Q124" s="147"/>
      <c r="R124" s="148">
        <f>SUM(R125:R128)</f>
        <v>0</v>
      </c>
      <c r="S124" s="147"/>
      <c r="T124" s="149">
        <f>SUM(T125:T128)</f>
        <v>0</v>
      </c>
      <c r="AR124" s="142" t="s">
        <v>88</v>
      </c>
      <c r="AT124" s="150" t="s">
        <v>79</v>
      </c>
      <c r="AU124" s="150" t="s">
        <v>88</v>
      </c>
      <c r="AY124" s="142" t="s">
        <v>131</v>
      </c>
      <c r="BK124" s="151">
        <f>SUM(BK125:BK128)</f>
        <v>0</v>
      </c>
    </row>
    <row r="125" spans="1:65" s="2" customFormat="1" ht="33" customHeight="1">
      <c r="A125" s="33"/>
      <c r="B125" s="154"/>
      <c r="C125" s="155" t="s">
        <v>88</v>
      </c>
      <c r="D125" s="155" t="s">
        <v>134</v>
      </c>
      <c r="E125" s="156" t="s">
        <v>160</v>
      </c>
      <c r="F125" s="157" t="s">
        <v>161</v>
      </c>
      <c r="G125" s="158" t="s">
        <v>162</v>
      </c>
      <c r="H125" s="159">
        <v>337</v>
      </c>
      <c r="I125" s="160"/>
      <c r="J125" s="161">
        <f>ROUND(I125*H125,2)</f>
        <v>0</v>
      </c>
      <c r="K125" s="162"/>
      <c r="L125" s="34"/>
      <c r="M125" s="163" t="s">
        <v>1</v>
      </c>
      <c r="N125" s="164" t="s">
        <v>45</v>
      </c>
      <c r="O125" s="59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7" t="s">
        <v>137</v>
      </c>
      <c r="AT125" s="167" t="s">
        <v>134</v>
      </c>
      <c r="AU125" s="167" t="s">
        <v>90</v>
      </c>
      <c r="AY125" s="17" t="s">
        <v>131</v>
      </c>
      <c r="BE125" s="98">
        <f>IF(N125="základní",J125,0)</f>
        <v>0</v>
      </c>
      <c r="BF125" s="98">
        <f>IF(N125="snížená",J125,0)</f>
        <v>0</v>
      </c>
      <c r="BG125" s="98">
        <f>IF(N125="zákl. přenesená",J125,0)</f>
        <v>0</v>
      </c>
      <c r="BH125" s="98">
        <f>IF(N125="sníž. přenesená",J125,0)</f>
        <v>0</v>
      </c>
      <c r="BI125" s="98">
        <f>IF(N125="nulová",J125,0)</f>
        <v>0</v>
      </c>
      <c r="BJ125" s="17" t="s">
        <v>88</v>
      </c>
      <c r="BK125" s="98">
        <f>ROUND(I125*H125,2)</f>
        <v>0</v>
      </c>
      <c r="BL125" s="17" t="s">
        <v>137</v>
      </c>
      <c r="BM125" s="167" t="s">
        <v>163</v>
      </c>
    </row>
    <row r="126" spans="1:65" s="13" customFormat="1">
      <c r="B126" s="173"/>
      <c r="D126" s="174" t="s">
        <v>164</v>
      </c>
      <c r="E126" s="175" t="s">
        <v>1</v>
      </c>
      <c r="F126" s="176" t="s">
        <v>165</v>
      </c>
      <c r="H126" s="175" t="s">
        <v>1</v>
      </c>
      <c r="I126" s="177"/>
      <c r="L126" s="173"/>
      <c r="M126" s="178"/>
      <c r="N126" s="179"/>
      <c r="O126" s="179"/>
      <c r="P126" s="179"/>
      <c r="Q126" s="179"/>
      <c r="R126" s="179"/>
      <c r="S126" s="179"/>
      <c r="T126" s="180"/>
      <c r="AT126" s="175" t="s">
        <v>164</v>
      </c>
      <c r="AU126" s="175" t="s">
        <v>90</v>
      </c>
      <c r="AV126" s="13" t="s">
        <v>88</v>
      </c>
      <c r="AW126" s="13" t="s">
        <v>33</v>
      </c>
      <c r="AX126" s="13" t="s">
        <v>80</v>
      </c>
      <c r="AY126" s="175" t="s">
        <v>131</v>
      </c>
    </row>
    <row r="127" spans="1:65" s="14" customFormat="1">
      <c r="B127" s="181"/>
      <c r="D127" s="174" t="s">
        <v>164</v>
      </c>
      <c r="E127" s="182" t="s">
        <v>1</v>
      </c>
      <c r="F127" s="183" t="s">
        <v>166</v>
      </c>
      <c r="H127" s="184">
        <v>337</v>
      </c>
      <c r="I127" s="185"/>
      <c r="L127" s="181"/>
      <c r="M127" s="186"/>
      <c r="N127" s="187"/>
      <c r="O127" s="187"/>
      <c r="P127" s="187"/>
      <c r="Q127" s="187"/>
      <c r="R127" s="187"/>
      <c r="S127" s="187"/>
      <c r="T127" s="188"/>
      <c r="AT127" s="182" t="s">
        <v>164</v>
      </c>
      <c r="AU127" s="182" t="s">
        <v>90</v>
      </c>
      <c r="AV127" s="14" t="s">
        <v>90</v>
      </c>
      <c r="AW127" s="14" t="s">
        <v>33</v>
      </c>
      <c r="AX127" s="14" t="s">
        <v>80</v>
      </c>
      <c r="AY127" s="182" t="s">
        <v>131</v>
      </c>
    </row>
    <row r="128" spans="1:65" s="15" customFormat="1">
      <c r="B128" s="189"/>
      <c r="D128" s="174" t="s">
        <v>164</v>
      </c>
      <c r="E128" s="190" t="s">
        <v>1</v>
      </c>
      <c r="F128" s="191" t="s">
        <v>167</v>
      </c>
      <c r="H128" s="192">
        <v>337</v>
      </c>
      <c r="I128" s="193"/>
      <c r="L128" s="189"/>
      <c r="M128" s="194"/>
      <c r="N128" s="195"/>
      <c r="O128" s="195"/>
      <c r="P128" s="195"/>
      <c r="Q128" s="195"/>
      <c r="R128" s="195"/>
      <c r="S128" s="195"/>
      <c r="T128" s="196"/>
      <c r="AT128" s="190" t="s">
        <v>164</v>
      </c>
      <c r="AU128" s="190" t="s">
        <v>90</v>
      </c>
      <c r="AV128" s="15" t="s">
        <v>137</v>
      </c>
      <c r="AW128" s="15" t="s">
        <v>33</v>
      </c>
      <c r="AX128" s="15" t="s">
        <v>88</v>
      </c>
      <c r="AY128" s="190" t="s">
        <v>131</v>
      </c>
    </row>
    <row r="129" spans="1:65" s="12" customFormat="1" ht="22.9" customHeight="1">
      <c r="B129" s="141"/>
      <c r="D129" s="142" t="s">
        <v>79</v>
      </c>
      <c r="E129" s="152" t="s">
        <v>130</v>
      </c>
      <c r="F129" s="152" t="s">
        <v>168</v>
      </c>
      <c r="I129" s="144"/>
      <c r="J129" s="153">
        <f>BK129</f>
        <v>0</v>
      </c>
      <c r="L129" s="141"/>
      <c r="M129" s="146"/>
      <c r="N129" s="147"/>
      <c r="O129" s="147"/>
      <c r="P129" s="148">
        <f>SUM(P130:P155)</f>
        <v>0</v>
      </c>
      <c r="Q129" s="147"/>
      <c r="R129" s="148">
        <f>SUM(R130:R155)</f>
        <v>107.32439000000001</v>
      </c>
      <c r="S129" s="147"/>
      <c r="T129" s="149">
        <f>SUM(T130:T155)</f>
        <v>0</v>
      </c>
      <c r="AR129" s="142" t="s">
        <v>88</v>
      </c>
      <c r="AT129" s="150" t="s">
        <v>79</v>
      </c>
      <c r="AU129" s="150" t="s">
        <v>88</v>
      </c>
      <c r="AY129" s="142" t="s">
        <v>131</v>
      </c>
      <c r="BK129" s="151">
        <f>SUM(BK130:BK155)</f>
        <v>0</v>
      </c>
    </row>
    <row r="130" spans="1:65" s="2" customFormat="1" ht="16.5" customHeight="1">
      <c r="A130" s="33"/>
      <c r="B130" s="154"/>
      <c r="C130" s="155" t="s">
        <v>90</v>
      </c>
      <c r="D130" s="155" t="s">
        <v>134</v>
      </c>
      <c r="E130" s="156" t="s">
        <v>169</v>
      </c>
      <c r="F130" s="157" t="s">
        <v>170</v>
      </c>
      <c r="G130" s="158" t="s">
        <v>162</v>
      </c>
      <c r="H130" s="159">
        <v>337</v>
      </c>
      <c r="I130" s="160"/>
      <c r="J130" s="161">
        <f>ROUND(I130*H130,2)</f>
        <v>0</v>
      </c>
      <c r="K130" s="162"/>
      <c r="L130" s="34"/>
      <c r="M130" s="163" t="s">
        <v>1</v>
      </c>
      <c r="N130" s="164" t="s">
        <v>45</v>
      </c>
      <c r="O130" s="59"/>
      <c r="P130" s="165">
        <f>O130*H130</f>
        <v>0</v>
      </c>
      <c r="Q130" s="165">
        <v>0</v>
      </c>
      <c r="R130" s="165">
        <f>Q130*H130</f>
        <v>0</v>
      </c>
      <c r="S130" s="165">
        <v>0</v>
      </c>
      <c r="T130" s="166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7" t="s">
        <v>137</v>
      </c>
      <c r="AT130" s="167" t="s">
        <v>134</v>
      </c>
      <c r="AU130" s="167" t="s">
        <v>90</v>
      </c>
      <c r="AY130" s="17" t="s">
        <v>131</v>
      </c>
      <c r="BE130" s="98">
        <f>IF(N130="základní",J130,0)</f>
        <v>0</v>
      </c>
      <c r="BF130" s="98">
        <f>IF(N130="snížená",J130,0)</f>
        <v>0</v>
      </c>
      <c r="BG130" s="98">
        <f>IF(N130="zákl. přenesená",J130,0)</f>
        <v>0</v>
      </c>
      <c r="BH130" s="98">
        <f>IF(N130="sníž. přenesená",J130,0)</f>
        <v>0</v>
      </c>
      <c r="BI130" s="98">
        <f>IF(N130="nulová",J130,0)</f>
        <v>0</v>
      </c>
      <c r="BJ130" s="17" t="s">
        <v>88</v>
      </c>
      <c r="BK130" s="98">
        <f>ROUND(I130*H130,2)</f>
        <v>0</v>
      </c>
      <c r="BL130" s="17" t="s">
        <v>137</v>
      </c>
      <c r="BM130" s="167" t="s">
        <v>171</v>
      </c>
    </row>
    <row r="131" spans="1:65" s="13" customFormat="1">
      <c r="B131" s="173"/>
      <c r="D131" s="174" t="s">
        <v>164</v>
      </c>
      <c r="E131" s="175" t="s">
        <v>1</v>
      </c>
      <c r="F131" s="176" t="s">
        <v>165</v>
      </c>
      <c r="H131" s="175" t="s">
        <v>1</v>
      </c>
      <c r="I131" s="177"/>
      <c r="L131" s="173"/>
      <c r="M131" s="178"/>
      <c r="N131" s="179"/>
      <c r="O131" s="179"/>
      <c r="P131" s="179"/>
      <c r="Q131" s="179"/>
      <c r="R131" s="179"/>
      <c r="S131" s="179"/>
      <c r="T131" s="180"/>
      <c r="AT131" s="175" t="s">
        <v>164</v>
      </c>
      <c r="AU131" s="175" t="s">
        <v>90</v>
      </c>
      <c r="AV131" s="13" t="s">
        <v>88</v>
      </c>
      <c r="AW131" s="13" t="s">
        <v>33</v>
      </c>
      <c r="AX131" s="13" t="s">
        <v>80</v>
      </c>
      <c r="AY131" s="175" t="s">
        <v>131</v>
      </c>
    </row>
    <row r="132" spans="1:65" s="13" customFormat="1">
      <c r="B132" s="173"/>
      <c r="D132" s="174" t="s">
        <v>164</v>
      </c>
      <c r="E132" s="175" t="s">
        <v>1</v>
      </c>
      <c r="F132" s="176" t="s">
        <v>172</v>
      </c>
      <c r="H132" s="175" t="s">
        <v>1</v>
      </c>
      <c r="I132" s="177"/>
      <c r="L132" s="173"/>
      <c r="M132" s="178"/>
      <c r="N132" s="179"/>
      <c r="O132" s="179"/>
      <c r="P132" s="179"/>
      <c r="Q132" s="179"/>
      <c r="R132" s="179"/>
      <c r="S132" s="179"/>
      <c r="T132" s="180"/>
      <c r="AT132" s="175" t="s">
        <v>164</v>
      </c>
      <c r="AU132" s="175" t="s">
        <v>90</v>
      </c>
      <c r="AV132" s="13" t="s">
        <v>88</v>
      </c>
      <c r="AW132" s="13" t="s">
        <v>33</v>
      </c>
      <c r="AX132" s="13" t="s">
        <v>80</v>
      </c>
      <c r="AY132" s="175" t="s">
        <v>131</v>
      </c>
    </row>
    <row r="133" spans="1:65" s="14" customFormat="1">
      <c r="B133" s="181"/>
      <c r="D133" s="174" t="s">
        <v>164</v>
      </c>
      <c r="E133" s="182" t="s">
        <v>1</v>
      </c>
      <c r="F133" s="183" t="s">
        <v>173</v>
      </c>
      <c r="H133" s="184">
        <v>337</v>
      </c>
      <c r="I133" s="185"/>
      <c r="L133" s="181"/>
      <c r="M133" s="186"/>
      <c r="N133" s="187"/>
      <c r="O133" s="187"/>
      <c r="P133" s="187"/>
      <c r="Q133" s="187"/>
      <c r="R133" s="187"/>
      <c r="S133" s="187"/>
      <c r="T133" s="188"/>
      <c r="AT133" s="182" t="s">
        <v>164</v>
      </c>
      <c r="AU133" s="182" t="s">
        <v>90</v>
      </c>
      <c r="AV133" s="14" t="s">
        <v>90</v>
      </c>
      <c r="AW133" s="14" t="s">
        <v>33</v>
      </c>
      <c r="AX133" s="14" t="s">
        <v>80</v>
      </c>
      <c r="AY133" s="182" t="s">
        <v>131</v>
      </c>
    </row>
    <row r="134" spans="1:65" s="15" customFormat="1">
      <c r="B134" s="189"/>
      <c r="D134" s="174" t="s">
        <v>164</v>
      </c>
      <c r="E134" s="190" t="s">
        <v>1</v>
      </c>
      <c r="F134" s="191" t="s">
        <v>167</v>
      </c>
      <c r="H134" s="192">
        <v>337</v>
      </c>
      <c r="I134" s="193"/>
      <c r="L134" s="189"/>
      <c r="M134" s="194"/>
      <c r="N134" s="195"/>
      <c r="O134" s="195"/>
      <c r="P134" s="195"/>
      <c r="Q134" s="195"/>
      <c r="R134" s="195"/>
      <c r="S134" s="195"/>
      <c r="T134" s="196"/>
      <c r="AT134" s="190" t="s">
        <v>164</v>
      </c>
      <c r="AU134" s="190" t="s">
        <v>90</v>
      </c>
      <c r="AV134" s="15" t="s">
        <v>137</v>
      </c>
      <c r="AW134" s="15" t="s">
        <v>33</v>
      </c>
      <c r="AX134" s="15" t="s">
        <v>88</v>
      </c>
      <c r="AY134" s="190" t="s">
        <v>131</v>
      </c>
    </row>
    <row r="135" spans="1:65" s="2" customFormat="1" ht="16.5" customHeight="1">
      <c r="A135" s="33"/>
      <c r="B135" s="154"/>
      <c r="C135" s="155" t="s">
        <v>146</v>
      </c>
      <c r="D135" s="155" t="s">
        <v>134</v>
      </c>
      <c r="E135" s="156" t="s">
        <v>174</v>
      </c>
      <c r="F135" s="157" t="s">
        <v>175</v>
      </c>
      <c r="G135" s="158" t="s">
        <v>162</v>
      </c>
      <c r="H135" s="159">
        <v>337</v>
      </c>
      <c r="I135" s="160"/>
      <c r="J135" s="161">
        <f>ROUND(I135*H135,2)</f>
        <v>0</v>
      </c>
      <c r="K135" s="162"/>
      <c r="L135" s="34"/>
      <c r="M135" s="163" t="s">
        <v>1</v>
      </c>
      <c r="N135" s="164" t="s">
        <v>45</v>
      </c>
      <c r="O135" s="59"/>
      <c r="P135" s="165">
        <f>O135*H135</f>
        <v>0</v>
      </c>
      <c r="Q135" s="165">
        <v>0</v>
      </c>
      <c r="R135" s="165">
        <f>Q135*H135</f>
        <v>0</v>
      </c>
      <c r="S135" s="165">
        <v>0</v>
      </c>
      <c r="T135" s="16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7" t="s">
        <v>137</v>
      </c>
      <c r="AT135" s="167" t="s">
        <v>134</v>
      </c>
      <c r="AU135" s="167" t="s">
        <v>90</v>
      </c>
      <c r="AY135" s="17" t="s">
        <v>131</v>
      </c>
      <c r="BE135" s="98">
        <f>IF(N135="základní",J135,0)</f>
        <v>0</v>
      </c>
      <c r="BF135" s="98">
        <f>IF(N135="snížená",J135,0)</f>
        <v>0</v>
      </c>
      <c r="BG135" s="98">
        <f>IF(N135="zákl. přenesená",J135,0)</f>
        <v>0</v>
      </c>
      <c r="BH135" s="98">
        <f>IF(N135="sníž. přenesená",J135,0)</f>
        <v>0</v>
      </c>
      <c r="BI135" s="98">
        <f>IF(N135="nulová",J135,0)</f>
        <v>0</v>
      </c>
      <c r="BJ135" s="17" t="s">
        <v>88</v>
      </c>
      <c r="BK135" s="98">
        <f>ROUND(I135*H135,2)</f>
        <v>0</v>
      </c>
      <c r="BL135" s="17" t="s">
        <v>137</v>
      </c>
      <c r="BM135" s="167" t="s">
        <v>176</v>
      </c>
    </row>
    <row r="136" spans="1:65" s="13" customFormat="1">
      <c r="B136" s="173"/>
      <c r="D136" s="174" t="s">
        <v>164</v>
      </c>
      <c r="E136" s="175" t="s">
        <v>1</v>
      </c>
      <c r="F136" s="176" t="s">
        <v>165</v>
      </c>
      <c r="H136" s="175" t="s">
        <v>1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5" t="s">
        <v>164</v>
      </c>
      <c r="AU136" s="175" t="s">
        <v>90</v>
      </c>
      <c r="AV136" s="13" t="s">
        <v>88</v>
      </c>
      <c r="AW136" s="13" t="s">
        <v>33</v>
      </c>
      <c r="AX136" s="13" t="s">
        <v>80</v>
      </c>
      <c r="AY136" s="175" t="s">
        <v>131</v>
      </c>
    </row>
    <row r="137" spans="1:65" s="13" customFormat="1">
      <c r="B137" s="173"/>
      <c r="D137" s="174" t="s">
        <v>164</v>
      </c>
      <c r="E137" s="175" t="s">
        <v>1</v>
      </c>
      <c r="F137" s="176" t="s">
        <v>172</v>
      </c>
      <c r="H137" s="175" t="s">
        <v>1</v>
      </c>
      <c r="I137" s="177"/>
      <c r="L137" s="173"/>
      <c r="M137" s="178"/>
      <c r="N137" s="179"/>
      <c r="O137" s="179"/>
      <c r="P137" s="179"/>
      <c r="Q137" s="179"/>
      <c r="R137" s="179"/>
      <c r="S137" s="179"/>
      <c r="T137" s="180"/>
      <c r="AT137" s="175" t="s">
        <v>164</v>
      </c>
      <c r="AU137" s="175" t="s">
        <v>90</v>
      </c>
      <c r="AV137" s="13" t="s">
        <v>88</v>
      </c>
      <c r="AW137" s="13" t="s">
        <v>33</v>
      </c>
      <c r="AX137" s="13" t="s">
        <v>80</v>
      </c>
      <c r="AY137" s="175" t="s">
        <v>131</v>
      </c>
    </row>
    <row r="138" spans="1:65" s="14" customFormat="1">
      <c r="B138" s="181"/>
      <c r="D138" s="174" t="s">
        <v>164</v>
      </c>
      <c r="E138" s="182" t="s">
        <v>1</v>
      </c>
      <c r="F138" s="183" t="s">
        <v>177</v>
      </c>
      <c r="H138" s="184">
        <v>337</v>
      </c>
      <c r="I138" s="185"/>
      <c r="L138" s="181"/>
      <c r="M138" s="186"/>
      <c r="N138" s="187"/>
      <c r="O138" s="187"/>
      <c r="P138" s="187"/>
      <c r="Q138" s="187"/>
      <c r="R138" s="187"/>
      <c r="S138" s="187"/>
      <c r="T138" s="188"/>
      <c r="AT138" s="182" t="s">
        <v>164</v>
      </c>
      <c r="AU138" s="182" t="s">
        <v>90</v>
      </c>
      <c r="AV138" s="14" t="s">
        <v>90</v>
      </c>
      <c r="AW138" s="14" t="s">
        <v>33</v>
      </c>
      <c r="AX138" s="14" t="s">
        <v>80</v>
      </c>
      <c r="AY138" s="182" t="s">
        <v>131</v>
      </c>
    </row>
    <row r="139" spans="1:65" s="15" customFormat="1">
      <c r="B139" s="189"/>
      <c r="D139" s="174" t="s">
        <v>164</v>
      </c>
      <c r="E139" s="190" t="s">
        <v>1</v>
      </c>
      <c r="F139" s="191" t="s">
        <v>167</v>
      </c>
      <c r="H139" s="192">
        <v>337</v>
      </c>
      <c r="I139" s="193"/>
      <c r="L139" s="189"/>
      <c r="M139" s="194"/>
      <c r="N139" s="195"/>
      <c r="O139" s="195"/>
      <c r="P139" s="195"/>
      <c r="Q139" s="195"/>
      <c r="R139" s="195"/>
      <c r="S139" s="195"/>
      <c r="T139" s="196"/>
      <c r="AT139" s="190" t="s">
        <v>164</v>
      </c>
      <c r="AU139" s="190" t="s">
        <v>90</v>
      </c>
      <c r="AV139" s="15" t="s">
        <v>137</v>
      </c>
      <c r="AW139" s="15" t="s">
        <v>33</v>
      </c>
      <c r="AX139" s="15" t="s">
        <v>88</v>
      </c>
      <c r="AY139" s="190" t="s">
        <v>131</v>
      </c>
    </row>
    <row r="140" spans="1:65" s="2" customFormat="1" ht="21.75" customHeight="1">
      <c r="A140" s="33"/>
      <c r="B140" s="154"/>
      <c r="C140" s="155" t="s">
        <v>137</v>
      </c>
      <c r="D140" s="155" t="s">
        <v>134</v>
      </c>
      <c r="E140" s="156" t="s">
        <v>178</v>
      </c>
      <c r="F140" s="157" t="s">
        <v>179</v>
      </c>
      <c r="G140" s="158" t="s">
        <v>162</v>
      </c>
      <c r="H140" s="159">
        <v>204</v>
      </c>
      <c r="I140" s="160"/>
      <c r="J140" s="161">
        <f>ROUND(I140*H140,2)</f>
        <v>0</v>
      </c>
      <c r="K140" s="162"/>
      <c r="L140" s="34"/>
      <c r="M140" s="163" t="s">
        <v>1</v>
      </c>
      <c r="N140" s="164" t="s">
        <v>45</v>
      </c>
      <c r="O140" s="59"/>
      <c r="P140" s="165">
        <f>O140*H140</f>
        <v>0</v>
      </c>
      <c r="Q140" s="165">
        <v>0.11847000000000001</v>
      </c>
      <c r="R140" s="165">
        <f>Q140*H140</f>
        <v>24.16788</v>
      </c>
      <c r="S140" s="165">
        <v>0</v>
      </c>
      <c r="T140" s="16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7" t="s">
        <v>137</v>
      </c>
      <c r="AT140" s="167" t="s">
        <v>134</v>
      </c>
      <c r="AU140" s="167" t="s">
        <v>90</v>
      </c>
      <c r="AY140" s="17" t="s">
        <v>131</v>
      </c>
      <c r="BE140" s="98">
        <f>IF(N140="základní",J140,0)</f>
        <v>0</v>
      </c>
      <c r="BF140" s="98">
        <f>IF(N140="snížená",J140,0)</f>
        <v>0</v>
      </c>
      <c r="BG140" s="98">
        <f>IF(N140="zákl. přenesená",J140,0)</f>
        <v>0</v>
      </c>
      <c r="BH140" s="98">
        <f>IF(N140="sníž. přenesená",J140,0)</f>
        <v>0</v>
      </c>
      <c r="BI140" s="98">
        <f>IF(N140="nulová",J140,0)</f>
        <v>0</v>
      </c>
      <c r="BJ140" s="17" t="s">
        <v>88</v>
      </c>
      <c r="BK140" s="98">
        <f>ROUND(I140*H140,2)</f>
        <v>0</v>
      </c>
      <c r="BL140" s="17" t="s">
        <v>137</v>
      </c>
      <c r="BM140" s="167" t="s">
        <v>180</v>
      </c>
    </row>
    <row r="141" spans="1:65" s="13" customFormat="1" ht="33.75">
      <c r="B141" s="173"/>
      <c r="D141" s="174" t="s">
        <v>164</v>
      </c>
      <c r="E141" s="175" t="s">
        <v>1</v>
      </c>
      <c r="F141" s="176" t="s">
        <v>181</v>
      </c>
      <c r="H141" s="175" t="s">
        <v>1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5" t="s">
        <v>164</v>
      </c>
      <c r="AU141" s="175" t="s">
        <v>90</v>
      </c>
      <c r="AV141" s="13" t="s">
        <v>88</v>
      </c>
      <c r="AW141" s="13" t="s">
        <v>33</v>
      </c>
      <c r="AX141" s="13" t="s">
        <v>80</v>
      </c>
      <c r="AY141" s="175" t="s">
        <v>131</v>
      </c>
    </row>
    <row r="142" spans="1:65" s="13" customFormat="1" ht="22.5">
      <c r="B142" s="173"/>
      <c r="D142" s="174" t="s">
        <v>164</v>
      </c>
      <c r="E142" s="175" t="s">
        <v>1</v>
      </c>
      <c r="F142" s="176" t="s">
        <v>182</v>
      </c>
      <c r="H142" s="175" t="s">
        <v>1</v>
      </c>
      <c r="I142" s="177"/>
      <c r="L142" s="173"/>
      <c r="M142" s="178"/>
      <c r="N142" s="179"/>
      <c r="O142" s="179"/>
      <c r="P142" s="179"/>
      <c r="Q142" s="179"/>
      <c r="R142" s="179"/>
      <c r="S142" s="179"/>
      <c r="T142" s="180"/>
      <c r="AT142" s="175" t="s">
        <v>164</v>
      </c>
      <c r="AU142" s="175" t="s">
        <v>90</v>
      </c>
      <c r="AV142" s="13" t="s">
        <v>88</v>
      </c>
      <c r="AW142" s="13" t="s">
        <v>33</v>
      </c>
      <c r="AX142" s="13" t="s">
        <v>80</v>
      </c>
      <c r="AY142" s="175" t="s">
        <v>131</v>
      </c>
    </row>
    <row r="143" spans="1:65" s="14" customFormat="1">
      <c r="B143" s="181"/>
      <c r="D143" s="174" t="s">
        <v>164</v>
      </c>
      <c r="E143" s="182" t="s">
        <v>1</v>
      </c>
      <c r="F143" s="183" t="s">
        <v>183</v>
      </c>
      <c r="H143" s="184">
        <v>204</v>
      </c>
      <c r="I143" s="185"/>
      <c r="L143" s="181"/>
      <c r="M143" s="186"/>
      <c r="N143" s="187"/>
      <c r="O143" s="187"/>
      <c r="P143" s="187"/>
      <c r="Q143" s="187"/>
      <c r="R143" s="187"/>
      <c r="S143" s="187"/>
      <c r="T143" s="188"/>
      <c r="AT143" s="182" t="s">
        <v>164</v>
      </c>
      <c r="AU143" s="182" t="s">
        <v>90</v>
      </c>
      <c r="AV143" s="14" t="s">
        <v>90</v>
      </c>
      <c r="AW143" s="14" t="s">
        <v>33</v>
      </c>
      <c r="AX143" s="14" t="s">
        <v>80</v>
      </c>
      <c r="AY143" s="182" t="s">
        <v>131</v>
      </c>
    </row>
    <row r="144" spans="1:65" s="15" customFormat="1">
      <c r="B144" s="189"/>
      <c r="D144" s="174" t="s">
        <v>164</v>
      </c>
      <c r="E144" s="190" t="s">
        <v>1</v>
      </c>
      <c r="F144" s="191" t="s">
        <v>167</v>
      </c>
      <c r="H144" s="192">
        <v>204</v>
      </c>
      <c r="I144" s="193"/>
      <c r="L144" s="189"/>
      <c r="M144" s="194"/>
      <c r="N144" s="195"/>
      <c r="O144" s="195"/>
      <c r="P144" s="195"/>
      <c r="Q144" s="195"/>
      <c r="R144" s="195"/>
      <c r="S144" s="195"/>
      <c r="T144" s="196"/>
      <c r="AT144" s="190" t="s">
        <v>164</v>
      </c>
      <c r="AU144" s="190" t="s">
        <v>90</v>
      </c>
      <c r="AV144" s="15" t="s">
        <v>137</v>
      </c>
      <c r="AW144" s="15" t="s">
        <v>33</v>
      </c>
      <c r="AX144" s="15" t="s">
        <v>88</v>
      </c>
      <c r="AY144" s="190" t="s">
        <v>131</v>
      </c>
    </row>
    <row r="145" spans="1:65" s="2" customFormat="1" ht="21.75" customHeight="1">
      <c r="A145" s="33"/>
      <c r="B145" s="154"/>
      <c r="C145" s="155" t="s">
        <v>130</v>
      </c>
      <c r="D145" s="155" t="s">
        <v>134</v>
      </c>
      <c r="E145" s="156" t="s">
        <v>184</v>
      </c>
      <c r="F145" s="157" t="s">
        <v>185</v>
      </c>
      <c r="G145" s="158" t="s">
        <v>162</v>
      </c>
      <c r="H145" s="159">
        <v>133</v>
      </c>
      <c r="I145" s="160"/>
      <c r="J145" s="161">
        <f>ROUND(I145*H145,2)</f>
        <v>0</v>
      </c>
      <c r="K145" s="162"/>
      <c r="L145" s="34"/>
      <c r="M145" s="163" t="s">
        <v>1</v>
      </c>
      <c r="N145" s="164" t="s">
        <v>45</v>
      </c>
      <c r="O145" s="59"/>
      <c r="P145" s="165">
        <f>O145*H145</f>
        <v>0</v>
      </c>
      <c r="Q145" s="165">
        <v>0.11847000000000001</v>
      </c>
      <c r="R145" s="165">
        <f>Q145*H145</f>
        <v>15.75651</v>
      </c>
      <c r="S145" s="165">
        <v>0</v>
      </c>
      <c r="T145" s="16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7" t="s">
        <v>137</v>
      </c>
      <c r="AT145" s="167" t="s">
        <v>134</v>
      </c>
      <c r="AU145" s="167" t="s">
        <v>90</v>
      </c>
      <c r="AY145" s="17" t="s">
        <v>131</v>
      </c>
      <c r="BE145" s="98">
        <f>IF(N145="základní",J145,0)</f>
        <v>0</v>
      </c>
      <c r="BF145" s="98">
        <f>IF(N145="snížená",J145,0)</f>
        <v>0</v>
      </c>
      <c r="BG145" s="98">
        <f>IF(N145="zákl. přenesená",J145,0)</f>
        <v>0</v>
      </c>
      <c r="BH145" s="98">
        <f>IF(N145="sníž. přenesená",J145,0)</f>
        <v>0</v>
      </c>
      <c r="BI145" s="98">
        <f>IF(N145="nulová",J145,0)</f>
        <v>0</v>
      </c>
      <c r="BJ145" s="17" t="s">
        <v>88</v>
      </c>
      <c r="BK145" s="98">
        <f>ROUND(I145*H145,2)</f>
        <v>0</v>
      </c>
      <c r="BL145" s="17" t="s">
        <v>137</v>
      </c>
      <c r="BM145" s="167" t="s">
        <v>186</v>
      </c>
    </row>
    <row r="146" spans="1:65" s="13" customFormat="1" ht="33.75">
      <c r="B146" s="173"/>
      <c r="D146" s="174" t="s">
        <v>164</v>
      </c>
      <c r="E146" s="175" t="s">
        <v>1</v>
      </c>
      <c r="F146" s="176" t="s">
        <v>181</v>
      </c>
      <c r="H146" s="175" t="s">
        <v>1</v>
      </c>
      <c r="I146" s="177"/>
      <c r="L146" s="173"/>
      <c r="M146" s="178"/>
      <c r="N146" s="179"/>
      <c r="O146" s="179"/>
      <c r="P146" s="179"/>
      <c r="Q146" s="179"/>
      <c r="R146" s="179"/>
      <c r="S146" s="179"/>
      <c r="T146" s="180"/>
      <c r="AT146" s="175" t="s">
        <v>164</v>
      </c>
      <c r="AU146" s="175" t="s">
        <v>90</v>
      </c>
      <c r="AV146" s="13" t="s">
        <v>88</v>
      </c>
      <c r="AW146" s="13" t="s">
        <v>33</v>
      </c>
      <c r="AX146" s="13" t="s">
        <v>80</v>
      </c>
      <c r="AY146" s="175" t="s">
        <v>131</v>
      </c>
    </row>
    <row r="147" spans="1:65" s="13" customFormat="1" ht="33.75">
      <c r="B147" s="173"/>
      <c r="D147" s="174" t="s">
        <v>164</v>
      </c>
      <c r="E147" s="175" t="s">
        <v>1</v>
      </c>
      <c r="F147" s="176" t="s">
        <v>187</v>
      </c>
      <c r="H147" s="175" t="s">
        <v>1</v>
      </c>
      <c r="I147" s="177"/>
      <c r="L147" s="173"/>
      <c r="M147" s="178"/>
      <c r="N147" s="179"/>
      <c r="O147" s="179"/>
      <c r="P147" s="179"/>
      <c r="Q147" s="179"/>
      <c r="R147" s="179"/>
      <c r="S147" s="179"/>
      <c r="T147" s="180"/>
      <c r="AT147" s="175" t="s">
        <v>164</v>
      </c>
      <c r="AU147" s="175" t="s">
        <v>90</v>
      </c>
      <c r="AV147" s="13" t="s">
        <v>88</v>
      </c>
      <c r="AW147" s="13" t="s">
        <v>33</v>
      </c>
      <c r="AX147" s="13" t="s">
        <v>80</v>
      </c>
      <c r="AY147" s="175" t="s">
        <v>131</v>
      </c>
    </row>
    <row r="148" spans="1:65" s="14" customFormat="1" ht="22.5">
      <c r="B148" s="181"/>
      <c r="D148" s="174" t="s">
        <v>164</v>
      </c>
      <c r="E148" s="182" t="s">
        <v>1</v>
      </c>
      <c r="F148" s="183" t="s">
        <v>188</v>
      </c>
      <c r="H148" s="184">
        <v>133</v>
      </c>
      <c r="I148" s="185"/>
      <c r="L148" s="181"/>
      <c r="M148" s="186"/>
      <c r="N148" s="187"/>
      <c r="O148" s="187"/>
      <c r="P148" s="187"/>
      <c r="Q148" s="187"/>
      <c r="R148" s="187"/>
      <c r="S148" s="187"/>
      <c r="T148" s="188"/>
      <c r="AT148" s="182" t="s">
        <v>164</v>
      </c>
      <c r="AU148" s="182" t="s">
        <v>90</v>
      </c>
      <c r="AV148" s="14" t="s">
        <v>90</v>
      </c>
      <c r="AW148" s="14" t="s">
        <v>33</v>
      </c>
      <c r="AX148" s="14" t="s">
        <v>80</v>
      </c>
      <c r="AY148" s="182" t="s">
        <v>131</v>
      </c>
    </row>
    <row r="149" spans="1:65" s="15" customFormat="1">
      <c r="B149" s="189"/>
      <c r="D149" s="174" t="s">
        <v>164</v>
      </c>
      <c r="E149" s="190" t="s">
        <v>1</v>
      </c>
      <c r="F149" s="191" t="s">
        <v>167</v>
      </c>
      <c r="H149" s="192">
        <v>133</v>
      </c>
      <c r="I149" s="193"/>
      <c r="L149" s="189"/>
      <c r="M149" s="194"/>
      <c r="N149" s="195"/>
      <c r="O149" s="195"/>
      <c r="P149" s="195"/>
      <c r="Q149" s="195"/>
      <c r="R149" s="195"/>
      <c r="S149" s="195"/>
      <c r="T149" s="196"/>
      <c r="AT149" s="190" t="s">
        <v>164</v>
      </c>
      <c r="AU149" s="190" t="s">
        <v>90</v>
      </c>
      <c r="AV149" s="15" t="s">
        <v>137</v>
      </c>
      <c r="AW149" s="15" t="s">
        <v>33</v>
      </c>
      <c r="AX149" s="15" t="s">
        <v>88</v>
      </c>
      <c r="AY149" s="190" t="s">
        <v>131</v>
      </c>
    </row>
    <row r="150" spans="1:65" s="2" customFormat="1" ht="16.5" customHeight="1">
      <c r="A150" s="33"/>
      <c r="B150" s="154"/>
      <c r="C150" s="197" t="s">
        <v>189</v>
      </c>
      <c r="D150" s="197" t="s">
        <v>190</v>
      </c>
      <c r="E150" s="198" t="s">
        <v>191</v>
      </c>
      <c r="F150" s="199" t="s">
        <v>192</v>
      </c>
      <c r="G150" s="200" t="s">
        <v>193</v>
      </c>
      <c r="H150" s="201">
        <v>67.400000000000006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45</v>
      </c>
      <c r="O150" s="59"/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7" t="s">
        <v>194</v>
      </c>
      <c r="AT150" s="167" t="s">
        <v>190</v>
      </c>
      <c r="AU150" s="167" t="s">
        <v>90</v>
      </c>
      <c r="AY150" s="17" t="s">
        <v>131</v>
      </c>
      <c r="BE150" s="98">
        <f>IF(N150="základní",J150,0)</f>
        <v>0</v>
      </c>
      <c r="BF150" s="98">
        <f>IF(N150="snížená",J150,0)</f>
        <v>0</v>
      </c>
      <c r="BG150" s="98">
        <f>IF(N150="zákl. přenesená",J150,0)</f>
        <v>0</v>
      </c>
      <c r="BH150" s="98">
        <f>IF(N150="sníž. přenesená",J150,0)</f>
        <v>0</v>
      </c>
      <c r="BI150" s="98">
        <f>IF(N150="nulová",J150,0)</f>
        <v>0</v>
      </c>
      <c r="BJ150" s="17" t="s">
        <v>88</v>
      </c>
      <c r="BK150" s="98">
        <f>ROUND(I150*H150,2)</f>
        <v>0</v>
      </c>
      <c r="BL150" s="17" t="s">
        <v>137</v>
      </c>
      <c r="BM150" s="167" t="s">
        <v>195</v>
      </c>
    </row>
    <row r="151" spans="1:65" s="14" customFormat="1">
      <c r="B151" s="181"/>
      <c r="D151" s="174" t="s">
        <v>164</v>
      </c>
      <c r="E151" s="182" t="s">
        <v>1</v>
      </c>
      <c r="F151" s="183" t="s">
        <v>196</v>
      </c>
      <c r="H151" s="184">
        <v>67.400000000000006</v>
      </c>
      <c r="I151" s="185"/>
      <c r="L151" s="181"/>
      <c r="M151" s="186"/>
      <c r="N151" s="187"/>
      <c r="O151" s="187"/>
      <c r="P151" s="187"/>
      <c r="Q151" s="187"/>
      <c r="R151" s="187"/>
      <c r="S151" s="187"/>
      <c r="T151" s="188"/>
      <c r="AT151" s="182" t="s">
        <v>164</v>
      </c>
      <c r="AU151" s="182" t="s">
        <v>90</v>
      </c>
      <c r="AV151" s="14" t="s">
        <v>90</v>
      </c>
      <c r="AW151" s="14" t="s">
        <v>33</v>
      </c>
      <c r="AX151" s="14" t="s">
        <v>80</v>
      </c>
      <c r="AY151" s="182" t="s">
        <v>131</v>
      </c>
    </row>
    <row r="152" spans="1:65" s="15" customFormat="1">
      <c r="B152" s="189"/>
      <c r="D152" s="174" t="s">
        <v>164</v>
      </c>
      <c r="E152" s="190" t="s">
        <v>1</v>
      </c>
      <c r="F152" s="191" t="s">
        <v>167</v>
      </c>
      <c r="H152" s="192">
        <v>67.400000000000006</v>
      </c>
      <c r="I152" s="193"/>
      <c r="L152" s="189"/>
      <c r="M152" s="194"/>
      <c r="N152" s="195"/>
      <c r="O152" s="195"/>
      <c r="P152" s="195"/>
      <c r="Q152" s="195"/>
      <c r="R152" s="195"/>
      <c r="S152" s="195"/>
      <c r="T152" s="196"/>
      <c r="AT152" s="190" t="s">
        <v>164</v>
      </c>
      <c r="AU152" s="190" t="s">
        <v>90</v>
      </c>
      <c r="AV152" s="15" t="s">
        <v>137</v>
      </c>
      <c r="AW152" s="15" t="s">
        <v>33</v>
      </c>
      <c r="AX152" s="15" t="s">
        <v>88</v>
      </c>
      <c r="AY152" s="190" t="s">
        <v>131</v>
      </c>
    </row>
    <row r="153" spans="1:65" s="2" customFormat="1" ht="16.5" customHeight="1">
      <c r="A153" s="33"/>
      <c r="B153" s="154"/>
      <c r="C153" s="197" t="s">
        <v>197</v>
      </c>
      <c r="D153" s="197" t="s">
        <v>190</v>
      </c>
      <c r="E153" s="198" t="s">
        <v>198</v>
      </c>
      <c r="F153" s="199" t="s">
        <v>199</v>
      </c>
      <c r="G153" s="200" t="s">
        <v>193</v>
      </c>
      <c r="H153" s="201">
        <v>67.400000000000006</v>
      </c>
      <c r="I153" s="202"/>
      <c r="J153" s="203">
        <f>ROUND(I153*H153,2)</f>
        <v>0</v>
      </c>
      <c r="K153" s="204"/>
      <c r="L153" s="205"/>
      <c r="M153" s="206" t="s">
        <v>1</v>
      </c>
      <c r="N153" s="207" t="s">
        <v>45</v>
      </c>
      <c r="O153" s="59"/>
      <c r="P153" s="165">
        <f>O153*H153</f>
        <v>0</v>
      </c>
      <c r="Q153" s="165">
        <v>1</v>
      </c>
      <c r="R153" s="165">
        <f>Q153*H153</f>
        <v>67.400000000000006</v>
      </c>
      <c r="S153" s="165">
        <v>0</v>
      </c>
      <c r="T153" s="16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7" t="s">
        <v>194</v>
      </c>
      <c r="AT153" s="167" t="s">
        <v>190</v>
      </c>
      <c r="AU153" s="167" t="s">
        <v>90</v>
      </c>
      <c r="AY153" s="17" t="s">
        <v>131</v>
      </c>
      <c r="BE153" s="98">
        <f>IF(N153="základní",J153,0)</f>
        <v>0</v>
      </c>
      <c r="BF153" s="98">
        <f>IF(N153="snížená",J153,0)</f>
        <v>0</v>
      </c>
      <c r="BG153" s="98">
        <f>IF(N153="zákl. přenesená",J153,0)</f>
        <v>0</v>
      </c>
      <c r="BH153" s="98">
        <f>IF(N153="sníž. přenesená",J153,0)</f>
        <v>0</v>
      </c>
      <c r="BI153" s="98">
        <f>IF(N153="nulová",J153,0)</f>
        <v>0</v>
      </c>
      <c r="BJ153" s="17" t="s">
        <v>88</v>
      </c>
      <c r="BK153" s="98">
        <f>ROUND(I153*H153,2)</f>
        <v>0</v>
      </c>
      <c r="BL153" s="17" t="s">
        <v>137</v>
      </c>
      <c r="BM153" s="167" t="s">
        <v>200</v>
      </c>
    </row>
    <row r="154" spans="1:65" s="14" customFormat="1">
      <c r="B154" s="181"/>
      <c r="D154" s="174" t="s">
        <v>164</v>
      </c>
      <c r="E154" s="182" t="s">
        <v>1</v>
      </c>
      <c r="F154" s="183" t="s">
        <v>196</v>
      </c>
      <c r="H154" s="184">
        <v>67.400000000000006</v>
      </c>
      <c r="I154" s="185"/>
      <c r="L154" s="181"/>
      <c r="M154" s="186"/>
      <c r="N154" s="187"/>
      <c r="O154" s="187"/>
      <c r="P154" s="187"/>
      <c r="Q154" s="187"/>
      <c r="R154" s="187"/>
      <c r="S154" s="187"/>
      <c r="T154" s="188"/>
      <c r="AT154" s="182" t="s">
        <v>164</v>
      </c>
      <c r="AU154" s="182" t="s">
        <v>90</v>
      </c>
      <c r="AV154" s="14" t="s">
        <v>90</v>
      </c>
      <c r="AW154" s="14" t="s">
        <v>33</v>
      </c>
      <c r="AX154" s="14" t="s">
        <v>80</v>
      </c>
      <c r="AY154" s="182" t="s">
        <v>131</v>
      </c>
    </row>
    <row r="155" spans="1:65" s="15" customFormat="1">
      <c r="B155" s="189"/>
      <c r="D155" s="174" t="s">
        <v>164</v>
      </c>
      <c r="E155" s="190" t="s">
        <v>1</v>
      </c>
      <c r="F155" s="191" t="s">
        <v>167</v>
      </c>
      <c r="H155" s="192">
        <v>67.400000000000006</v>
      </c>
      <c r="I155" s="193"/>
      <c r="L155" s="189"/>
      <c r="M155" s="194"/>
      <c r="N155" s="195"/>
      <c r="O155" s="195"/>
      <c r="P155" s="195"/>
      <c r="Q155" s="195"/>
      <c r="R155" s="195"/>
      <c r="S155" s="195"/>
      <c r="T155" s="196"/>
      <c r="AT155" s="190" t="s">
        <v>164</v>
      </c>
      <c r="AU155" s="190" t="s">
        <v>90</v>
      </c>
      <c r="AV155" s="15" t="s">
        <v>137</v>
      </c>
      <c r="AW155" s="15" t="s">
        <v>33</v>
      </c>
      <c r="AX155" s="15" t="s">
        <v>88</v>
      </c>
      <c r="AY155" s="190" t="s">
        <v>131</v>
      </c>
    </row>
    <row r="156" spans="1:65" s="12" customFormat="1" ht="22.9" customHeight="1">
      <c r="B156" s="141"/>
      <c r="D156" s="142" t="s">
        <v>79</v>
      </c>
      <c r="E156" s="152" t="s">
        <v>201</v>
      </c>
      <c r="F156" s="152" t="s">
        <v>202</v>
      </c>
      <c r="I156" s="144"/>
      <c r="J156" s="153">
        <f>BK156</f>
        <v>0</v>
      </c>
      <c r="L156" s="141"/>
      <c r="M156" s="146"/>
      <c r="N156" s="147"/>
      <c r="O156" s="147"/>
      <c r="P156" s="148">
        <f>SUM(P157:P163)</f>
        <v>0</v>
      </c>
      <c r="Q156" s="147"/>
      <c r="R156" s="148">
        <f>SUM(R157:R163)</f>
        <v>0</v>
      </c>
      <c r="S156" s="147"/>
      <c r="T156" s="149">
        <f>SUM(T157:T163)</f>
        <v>0</v>
      </c>
      <c r="AR156" s="142" t="s">
        <v>88</v>
      </c>
      <c r="AT156" s="150" t="s">
        <v>79</v>
      </c>
      <c r="AU156" s="150" t="s">
        <v>88</v>
      </c>
      <c r="AY156" s="142" t="s">
        <v>131</v>
      </c>
      <c r="BK156" s="151">
        <f>SUM(BK157:BK163)</f>
        <v>0</v>
      </c>
    </row>
    <row r="157" spans="1:65" s="2" customFormat="1" ht="21.75" customHeight="1">
      <c r="A157" s="33"/>
      <c r="B157" s="154"/>
      <c r="C157" s="155" t="s">
        <v>194</v>
      </c>
      <c r="D157" s="155" t="s">
        <v>134</v>
      </c>
      <c r="E157" s="156" t="s">
        <v>203</v>
      </c>
      <c r="F157" s="157" t="s">
        <v>204</v>
      </c>
      <c r="G157" s="158" t="s">
        <v>205</v>
      </c>
      <c r="H157" s="159">
        <v>23.6</v>
      </c>
      <c r="I157" s="160"/>
      <c r="J157" s="161">
        <f>ROUND(I157*H157,2)</f>
        <v>0</v>
      </c>
      <c r="K157" s="162"/>
      <c r="L157" s="34"/>
      <c r="M157" s="163" t="s">
        <v>1</v>
      </c>
      <c r="N157" s="164" t="s">
        <v>45</v>
      </c>
      <c r="O157" s="59"/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7" t="s">
        <v>137</v>
      </c>
      <c r="AT157" s="167" t="s">
        <v>134</v>
      </c>
      <c r="AU157" s="167" t="s">
        <v>90</v>
      </c>
      <c r="AY157" s="17" t="s">
        <v>131</v>
      </c>
      <c r="BE157" s="98">
        <f>IF(N157="základní",J157,0)</f>
        <v>0</v>
      </c>
      <c r="BF157" s="98">
        <f>IF(N157="snížená",J157,0)</f>
        <v>0</v>
      </c>
      <c r="BG157" s="98">
        <f>IF(N157="zákl. přenesená",J157,0)</f>
        <v>0</v>
      </c>
      <c r="BH157" s="98">
        <f>IF(N157="sníž. přenesená",J157,0)</f>
        <v>0</v>
      </c>
      <c r="BI157" s="98">
        <f>IF(N157="nulová",J157,0)</f>
        <v>0</v>
      </c>
      <c r="BJ157" s="17" t="s">
        <v>88</v>
      </c>
      <c r="BK157" s="98">
        <f>ROUND(I157*H157,2)</f>
        <v>0</v>
      </c>
      <c r="BL157" s="17" t="s">
        <v>137</v>
      </c>
      <c r="BM157" s="167" t="s">
        <v>206</v>
      </c>
    </row>
    <row r="158" spans="1:65" s="13" customFormat="1" ht="22.5">
      <c r="B158" s="173"/>
      <c r="D158" s="174" t="s">
        <v>164</v>
      </c>
      <c r="E158" s="175" t="s">
        <v>1</v>
      </c>
      <c r="F158" s="176" t="s">
        <v>207</v>
      </c>
      <c r="H158" s="175" t="s">
        <v>1</v>
      </c>
      <c r="I158" s="177"/>
      <c r="L158" s="173"/>
      <c r="M158" s="178"/>
      <c r="N158" s="179"/>
      <c r="O158" s="179"/>
      <c r="P158" s="179"/>
      <c r="Q158" s="179"/>
      <c r="R158" s="179"/>
      <c r="S158" s="179"/>
      <c r="T158" s="180"/>
      <c r="AT158" s="175" t="s">
        <v>164</v>
      </c>
      <c r="AU158" s="175" t="s">
        <v>90</v>
      </c>
      <c r="AV158" s="13" t="s">
        <v>88</v>
      </c>
      <c r="AW158" s="13" t="s">
        <v>33</v>
      </c>
      <c r="AX158" s="13" t="s">
        <v>80</v>
      </c>
      <c r="AY158" s="175" t="s">
        <v>131</v>
      </c>
    </row>
    <row r="159" spans="1:65" s="14" customFormat="1">
      <c r="B159" s="181"/>
      <c r="D159" s="174" t="s">
        <v>164</v>
      </c>
      <c r="E159" s="182" t="s">
        <v>1</v>
      </c>
      <c r="F159" s="183" t="s">
        <v>208</v>
      </c>
      <c r="H159" s="184">
        <v>23.6</v>
      </c>
      <c r="I159" s="185"/>
      <c r="L159" s="181"/>
      <c r="M159" s="186"/>
      <c r="N159" s="187"/>
      <c r="O159" s="187"/>
      <c r="P159" s="187"/>
      <c r="Q159" s="187"/>
      <c r="R159" s="187"/>
      <c r="S159" s="187"/>
      <c r="T159" s="188"/>
      <c r="AT159" s="182" t="s">
        <v>164</v>
      </c>
      <c r="AU159" s="182" t="s">
        <v>90</v>
      </c>
      <c r="AV159" s="14" t="s">
        <v>90</v>
      </c>
      <c r="AW159" s="14" t="s">
        <v>33</v>
      </c>
      <c r="AX159" s="14" t="s">
        <v>80</v>
      </c>
      <c r="AY159" s="182" t="s">
        <v>131</v>
      </c>
    </row>
    <row r="160" spans="1:65" s="15" customFormat="1">
      <c r="B160" s="189"/>
      <c r="D160" s="174" t="s">
        <v>164</v>
      </c>
      <c r="E160" s="190" t="s">
        <v>1</v>
      </c>
      <c r="F160" s="191" t="s">
        <v>167</v>
      </c>
      <c r="H160" s="192">
        <v>23.6</v>
      </c>
      <c r="I160" s="193"/>
      <c r="L160" s="189"/>
      <c r="M160" s="194"/>
      <c r="N160" s="195"/>
      <c r="O160" s="195"/>
      <c r="P160" s="195"/>
      <c r="Q160" s="195"/>
      <c r="R160" s="195"/>
      <c r="S160" s="195"/>
      <c r="T160" s="196"/>
      <c r="AT160" s="190" t="s">
        <v>164</v>
      </c>
      <c r="AU160" s="190" t="s">
        <v>90</v>
      </c>
      <c r="AV160" s="15" t="s">
        <v>137</v>
      </c>
      <c r="AW160" s="15" t="s">
        <v>33</v>
      </c>
      <c r="AX160" s="15" t="s">
        <v>88</v>
      </c>
      <c r="AY160" s="190" t="s">
        <v>131</v>
      </c>
    </row>
    <row r="161" spans="1:65" s="2" customFormat="1" ht="21.75" customHeight="1">
      <c r="A161" s="33"/>
      <c r="B161" s="154"/>
      <c r="C161" s="197" t="s">
        <v>201</v>
      </c>
      <c r="D161" s="197" t="s">
        <v>190</v>
      </c>
      <c r="E161" s="198" t="s">
        <v>209</v>
      </c>
      <c r="F161" s="199" t="s">
        <v>210</v>
      </c>
      <c r="G161" s="200" t="s">
        <v>211</v>
      </c>
      <c r="H161" s="201">
        <v>23.6</v>
      </c>
      <c r="I161" s="202"/>
      <c r="J161" s="203">
        <f>ROUND(I161*H161,2)</f>
        <v>0</v>
      </c>
      <c r="K161" s="204"/>
      <c r="L161" s="205"/>
      <c r="M161" s="206" t="s">
        <v>1</v>
      </c>
      <c r="N161" s="207" t="s">
        <v>45</v>
      </c>
      <c r="O161" s="59"/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7" t="s">
        <v>194</v>
      </c>
      <c r="AT161" s="167" t="s">
        <v>190</v>
      </c>
      <c r="AU161" s="167" t="s">
        <v>90</v>
      </c>
      <c r="AY161" s="17" t="s">
        <v>131</v>
      </c>
      <c r="BE161" s="98">
        <f>IF(N161="základní",J161,0)</f>
        <v>0</v>
      </c>
      <c r="BF161" s="98">
        <f>IF(N161="snížená",J161,0)</f>
        <v>0</v>
      </c>
      <c r="BG161" s="98">
        <f>IF(N161="zákl. přenesená",J161,0)</f>
        <v>0</v>
      </c>
      <c r="BH161" s="98">
        <f>IF(N161="sníž. přenesená",J161,0)</f>
        <v>0</v>
      </c>
      <c r="BI161" s="98">
        <f>IF(N161="nulová",J161,0)</f>
        <v>0</v>
      </c>
      <c r="BJ161" s="17" t="s">
        <v>88</v>
      </c>
      <c r="BK161" s="98">
        <f>ROUND(I161*H161,2)</f>
        <v>0</v>
      </c>
      <c r="BL161" s="17" t="s">
        <v>137</v>
      </c>
      <c r="BM161" s="167" t="s">
        <v>212</v>
      </c>
    </row>
    <row r="162" spans="1:65" s="14" customFormat="1">
      <c r="B162" s="181"/>
      <c r="D162" s="174" t="s">
        <v>164</v>
      </c>
      <c r="E162" s="182" t="s">
        <v>1</v>
      </c>
      <c r="F162" s="183" t="s">
        <v>208</v>
      </c>
      <c r="H162" s="184">
        <v>23.6</v>
      </c>
      <c r="I162" s="185"/>
      <c r="L162" s="181"/>
      <c r="M162" s="186"/>
      <c r="N162" s="187"/>
      <c r="O162" s="187"/>
      <c r="P162" s="187"/>
      <c r="Q162" s="187"/>
      <c r="R162" s="187"/>
      <c r="S162" s="187"/>
      <c r="T162" s="188"/>
      <c r="AT162" s="182" t="s">
        <v>164</v>
      </c>
      <c r="AU162" s="182" t="s">
        <v>90</v>
      </c>
      <c r="AV162" s="14" t="s">
        <v>90</v>
      </c>
      <c r="AW162" s="14" t="s">
        <v>33</v>
      </c>
      <c r="AX162" s="14" t="s">
        <v>80</v>
      </c>
      <c r="AY162" s="182" t="s">
        <v>131</v>
      </c>
    </row>
    <row r="163" spans="1:65" s="15" customFormat="1">
      <c r="B163" s="189"/>
      <c r="D163" s="174" t="s">
        <v>164</v>
      </c>
      <c r="E163" s="190" t="s">
        <v>1</v>
      </c>
      <c r="F163" s="191" t="s">
        <v>167</v>
      </c>
      <c r="H163" s="192">
        <v>23.6</v>
      </c>
      <c r="I163" s="193"/>
      <c r="L163" s="189"/>
      <c r="M163" s="194"/>
      <c r="N163" s="195"/>
      <c r="O163" s="195"/>
      <c r="P163" s="195"/>
      <c r="Q163" s="195"/>
      <c r="R163" s="195"/>
      <c r="S163" s="195"/>
      <c r="T163" s="196"/>
      <c r="AT163" s="190" t="s">
        <v>164</v>
      </c>
      <c r="AU163" s="190" t="s">
        <v>90</v>
      </c>
      <c r="AV163" s="15" t="s">
        <v>137</v>
      </c>
      <c r="AW163" s="15" t="s">
        <v>33</v>
      </c>
      <c r="AX163" s="15" t="s">
        <v>88</v>
      </c>
      <c r="AY163" s="190" t="s">
        <v>131</v>
      </c>
    </row>
    <row r="164" spans="1:65" s="12" customFormat="1" ht="22.9" customHeight="1">
      <c r="B164" s="141"/>
      <c r="D164" s="142" t="s">
        <v>79</v>
      </c>
      <c r="E164" s="152" t="s">
        <v>79</v>
      </c>
      <c r="F164" s="152" t="s">
        <v>213</v>
      </c>
      <c r="I164" s="144"/>
      <c r="J164" s="153">
        <f>BK164</f>
        <v>0</v>
      </c>
      <c r="L164" s="141"/>
      <c r="M164" s="146"/>
      <c r="N164" s="147"/>
      <c r="O164" s="147"/>
      <c r="P164" s="148">
        <f>SUM(P165:P186)</f>
        <v>0</v>
      </c>
      <c r="Q164" s="147"/>
      <c r="R164" s="148">
        <f>SUM(R165:R186)</f>
        <v>0</v>
      </c>
      <c r="S164" s="147"/>
      <c r="T164" s="149">
        <f>SUM(T165:T186)</f>
        <v>0</v>
      </c>
      <c r="AR164" s="142" t="s">
        <v>88</v>
      </c>
      <c r="AT164" s="150" t="s">
        <v>79</v>
      </c>
      <c r="AU164" s="150" t="s">
        <v>88</v>
      </c>
      <c r="AY164" s="142" t="s">
        <v>131</v>
      </c>
      <c r="BK164" s="151">
        <f>SUM(BK165:BK186)</f>
        <v>0</v>
      </c>
    </row>
    <row r="165" spans="1:65" s="2" customFormat="1" ht="16.5" customHeight="1">
      <c r="A165" s="33"/>
      <c r="B165" s="154"/>
      <c r="C165" s="155" t="s">
        <v>214</v>
      </c>
      <c r="D165" s="155" t="s">
        <v>134</v>
      </c>
      <c r="E165" s="156" t="s">
        <v>215</v>
      </c>
      <c r="F165" s="157" t="s">
        <v>216</v>
      </c>
      <c r="G165" s="158" t="s">
        <v>217</v>
      </c>
      <c r="H165" s="159">
        <v>1</v>
      </c>
      <c r="I165" s="160"/>
      <c r="J165" s="161">
        <f>ROUND(I165*H165,2)</f>
        <v>0</v>
      </c>
      <c r="K165" s="162"/>
      <c r="L165" s="34"/>
      <c r="M165" s="163" t="s">
        <v>1</v>
      </c>
      <c r="N165" s="164" t="s">
        <v>45</v>
      </c>
      <c r="O165" s="59"/>
      <c r="P165" s="165">
        <f>O165*H165</f>
        <v>0</v>
      </c>
      <c r="Q165" s="165">
        <v>0</v>
      </c>
      <c r="R165" s="165">
        <f>Q165*H165</f>
        <v>0</v>
      </c>
      <c r="S165" s="165">
        <v>0</v>
      </c>
      <c r="T165" s="16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7" t="s">
        <v>137</v>
      </c>
      <c r="AT165" s="167" t="s">
        <v>134</v>
      </c>
      <c r="AU165" s="167" t="s">
        <v>90</v>
      </c>
      <c r="AY165" s="17" t="s">
        <v>131</v>
      </c>
      <c r="BE165" s="98">
        <f>IF(N165="základní",J165,0)</f>
        <v>0</v>
      </c>
      <c r="BF165" s="98">
        <f>IF(N165="snížená",J165,0)</f>
        <v>0</v>
      </c>
      <c r="BG165" s="98">
        <f>IF(N165="zákl. přenesená",J165,0)</f>
        <v>0</v>
      </c>
      <c r="BH165" s="98">
        <f>IF(N165="sníž. přenesená",J165,0)</f>
        <v>0</v>
      </c>
      <c r="BI165" s="98">
        <f>IF(N165="nulová",J165,0)</f>
        <v>0</v>
      </c>
      <c r="BJ165" s="17" t="s">
        <v>88</v>
      </c>
      <c r="BK165" s="98">
        <f>ROUND(I165*H165,2)</f>
        <v>0</v>
      </c>
      <c r="BL165" s="17" t="s">
        <v>137</v>
      </c>
      <c r="BM165" s="167" t="s">
        <v>218</v>
      </c>
    </row>
    <row r="166" spans="1:65" s="2" customFormat="1" ht="21.75" customHeight="1">
      <c r="A166" s="33"/>
      <c r="B166" s="154"/>
      <c r="C166" s="197" t="s">
        <v>219</v>
      </c>
      <c r="D166" s="197" t="s">
        <v>190</v>
      </c>
      <c r="E166" s="198" t="s">
        <v>220</v>
      </c>
      <c r="F166" s="199" t="s">
        <v>221</v>
      </c>
      <c r="G166" s="200" t="s">
        <v>222</v>
      </c>
      <c r="H166" s="201">
        <v>4</v>
      </c>
      <c r="I166" s="202"/>
      <c r="J166" s="203">
        <f>ROUND(I166*H166,2)</f>
        <v>0</v>
      </c>
      <c r="K166" s="204"/>
      <c r="L166" s="205"/>
      <c r="M166" s="206" t="s">
        <v>1</v>
      </c>
      <c r="N166" s="207" t="s">
        <v>45</v>
      </c>
      <c r="O166" s="59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7" t="s">
        <v>194</v>
      </c>
      <c r="AT166" s="167" t="s">
        <v>190</v>
      </c>
      <c r="AU166" s="167" t="s">
        <v>90</v>
      </c>
      <c r="AY166" s="17" t="s">
        <v>131</v>
      </c>
      <c r="BE166" s="98">
        <f>IF(N166="základní",J166,0)</f>
        <v>0</v>
      </c>
      <c r="BF166" s="98">
        <f>IF(N166="snížená",J166,0)</f>
        <v>0</v>
      </c>
      <c r="BG166" s="98">
        <f>IF(N166="zákl. přenesená",J166,0)</f>
        <v>0</v>
      </c>
      <c r="BH166" s="98">
        <f>IF(N166="sníž. přenesená",J166,0)</f>
        <v>0</v>
      </c>
      <c r="BI166" s="98">
        <f>IF(N166="nulová",J166,0)</f>
        <v>0</v>
      </c>
      <c r="BJ166" s="17" t="s">
        <v>88</v>
      </c>
      <c r="BK166" s="98">
        <f>ROUND(I166*H166,2)</f>
        <v>0</v>
      </c>
      <c r="BL166" s="17" t="s">
        <v>137</v>
      </c>
      <c r="BM166" s="167" t="s">
        <v>223</v>
      </c>
    </row>
    <row r="167" spans="1:65" s="14" customFormat="1" ht="22.5">
      <c r="B167" s="181"/>
      <c r="D167" s="174" t="s">
        <v>164</v>
      </c>
      <c r="E167" s="182" t="s">
        <v>1</v>
      </c>
      <c r="F167" s="183" t="s">
        <v>224</v>
      </c>
      <c r="H167" s="184">
        <v>4</v>
      </c>
      <c r="I167" s="185"/>
      <c r="L167" s="181"/>
      <c r="M167" s="186"/>
      <c r="N167" s="187"/>
      <c r="O167" s="187"/>
      <c r="P167" s="187"/>
      <c r="Q167" s="187"/>
      <c r="R167" s="187"/>
      <c r="S167" s="187"/>
      <c r="T167" s="188"/>
      <c r="AT167" s="182" t="s">
        <v>164</v>
      </c>
      <c r="AU167" s="182" t="s">
        <v>90</v>
      </c>
      <c r="AV167" s="14" t="s">
        <v>90</v>
      </c>
      <c r="AW167" s="14" t="s">
        <v>33</v>
      </c>
      <c r="AX167" s="14" t="s">
        <v>80</v>
      </c>
      <c r="AY167" s="182" t="s">
        <v>131</v>
      </c>
    </row>
    <row r="168" spans="1:65" s="15" customFormat="1">
      <c r="B168" s="189"/>
      <c r="D168" s="174" t="s">
        <v>164</v>
      </c>
      <c r="E168" s="190" t="s">
        <v>1</v>
      </c>
      <c r="F168" s="191" t="s">
        <v>167</v>
      </c>
      <c r="H168" s="192">
        <v>4</v>
      </c>
      <c r="I168" s="193"/>
      <c r="L168" s="189"/>
      <c r="M168" s="194"/>
      <c r="N168" s="195"/>
      <c r="O168" s="195"/>
      <c r="P168" s="195"/>
      <c r="Q168" s="195"/>
      <c r="R168" s="195"/>
      <c r="S168" s="195"/>
      <c r="T168" s="196"/>
      <c r="AT168" s="190" t="s">
        <v>164</v>
      </c>
      <c r="AU168" s="190" t="s">
        <v>90</v>
      </c>
      <c r="AV168" s="15" t="s">
        <v>137</v>
      </c>
      <c r="AW168" s="15" t="s">
        <v>33</v>
      </c>
      <c r="AX168" s="15" t="s">
        <v>88</v>
      </c>
      <c r="AY168" s="190" t="s">
        <v>131</v>
      </c>
    </row>
    <row r="169" spans="1:65" s="2" customFormat="1" ht="16.5" customHeight="1">
      <c r="A169" s="33"/>
      <c r="B169" s="154"/>
      <c r="C169" s="155" t="s">
        <v>225</v>
      </c>
      <c r="D169" s="155" t="s">
        <v>134</v>
      </c>
      <c r="E169" s="156" t="s">
        <v>162</v>
      </c>
      <c r="F169" s="157" t="s">
        <v>226</v>
      </c>
      <c r="G169" s="158" t="s">
        <v>222</v>
      </c>
      <c r="H169" s="159">
        <v>4</v>
      </c>
      <c r="I169" s="160"/>
      <c r="J169" s="161">
        <f>ROUND(I169*H169,2)</f>
        <v>0</v>
      </c>
      <c r="K169" s="162"/>
      <c r="L169" s="34"/>
      <c r="M169" s="163" t="s">
        <v>1</v>
      </c>
      <c r="N169" s="164" t="s">
        <v>45</v>
      </c>
      <c r="O169" s="59"/>
      <c r="P169" s="165">
        <f>O169*H169</f>
        <v>0</v>
      </c>
      <c r="Q169" s="165">
        <v>0</v>
      </c>
      <c r="R169" s="165">
        <f>Q169*H169</f>
        <v>0</v>
      </c>
      <c r="S169" s="165">
        <v>0</v>
      </c>
      <c r="T169" s="166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7" t="s">
        <v>137</v>
      </c>
      <c r="AT169" s="167" t="s">
        <v>134</v>
      </c>
      <c r="AU169" s="167" t="s">
        <v>90</v>
      </c>
      <c r="AY169" s="17" t="s">
        <v>131</v>
      </c>
      <c r="BE169" s="98">
        <f>IF(N169="základní",J169,0)</f>
        <v>0</v>
      </c>
      <c r="BF169" s="98">
        <f>IF(N169="snížená",J169,0)</f>
        <v>0</v>
      </c>
      <c r="BG169" s="98">
        <f>IF(N169="zákl. přenesená",J169,0)</f>
        <v>0</v>
      </c>
      <c r="BH169" s="98">
        <f>IF(N169="sníž. přenesená",J169,0)</f>
        <v>0</v>
      </c>
      <c r="BI169" s="98">
        <f>IF(N169="nulová",J169,0)</f>
        <v>0</v>
      </c>
      <c r="BJ169" s="17" t="s">
        <v>88</v>
      </c>
      <c r="BK169" s="98">
        <f>ROUND(I169*H169,2)</f>
        <v>0</v>
      </c>
      <c r="BL169" s="17" t="s">
        <v>137</v>
      </c>
      <c r="BM169" s="167" t="s">
        <v>227</v>
      </c>
    </row>
    <row r="170" spans="1:65" s="2" customFormat="1" ht="16.5" customHeight="1">
      <c r="A170" s="33"/>
      <c r="B170" s="154"/>
      <c r="C170" s="155" t="s">
        <v>228</v>
      </c>
      <c r="D170" s="155" t="s">
        <v>134</v>
      </c>
      <c r="E170" s="156" t="s">
        <v>229</v>
      </c>
      <c r="F170" s="157" t="s">
        <v>230</v>
      </c>
      <c r="G170" s="158" t="s">
        <v>222</v>
      </c>
      <c r="H170" s="159">
        <v>4</v>
      </c>
      <c r="I170" s="160"/>
      <c r="J170" s="161">
        <f>ROUND(I170*H170,2)</f>
        <v>0</v>
      </c>
      <c r="K170" s="162"/>
      <c r="L170" s="34"/>
      <c r="M170" s="163" t="s">
        <v>1</v>
      </c>
      <c r="N170" s="164" t="s">
        <v>45</v>
      </c>
      <c r="O170" s="59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7" t="s">
        <v>137</v>
      </c>
      <c r="AT170" s="167" t="s">
        <v>134</v>
      </c>
      <c r="AU170" s="167" t="s">
        <v>90</v>
      </c>
      <c r="AY170" s="17" t="s">
        <v>131</v>
      </c>
      <c r="BE170" s="98">
        <f>IF(N170="základní",J170,0)</f>
        <v>0</v>
      </c>
      <c r="BF170" s="98">
        <f>IF(N170="snížená",J170,0)</f>
        <v>0</v>
      </c>
      <c r="BG170" s="98">
        <f>IF(N170="zákl. přenesená",J170,0)</f>
        <v>0</v>
      </c>
      <c r="BH170" s="98">
        <f>IF(N170="sníž. přenesená",J170,0)</f>
        <v>0</v>
      </c>
      <c r="BI170" s="98">
        <f>IF(N170="nulová",J170,0)</f>
        <v>0</v>
      </c>
      <c r="BJ170" s="17" t="s">
        <v>88</v>
      </c>
      <c r="BK170" s="98">
        <f>ROUND(I170*H170,2)</f>
        <v>0</v>
      </c>
      <c r="BL170" s="17" t="s">
        <v>137</v>
      </c>
      <c r="BM170" s="167" t="s">
        <v>231</v>
      </c>
    </row>
    <row r="171" spans="1:65" s="2" customFormat="1" ht="21.75" customHeight="1">
      <c r="A171" s="33"/>
      <c r="B171" s="154"/>
      <c r="C171" s="197" t="s">
        <v>232</v>
      </c>
      <c r="D171" s="197" t="s">
        <v>190</v>
      </c>
      <c r="E171" s="198" t="s">
        <v>233</v>
      </c>
      <c r="F171" s="199" t="s">
        <v>234</v>
      </c>
      <c r="G171" s="200" t="s">
        <v>222</v>
      </c>
      <c r="H171" s="201">
        <v>1</v>
      </c>
      <c r="I171" s="202"/>
      <c r="J171" s="203">
        <f>ROUND(I171*H171,2)</f>
        <v>0</v>
      </c>
      <c r="K171" s="204"/>
      <c r="L171" s="205"/>
      <c r="M171" s="206" t="s">
        <v>1</v>
      </c>
      <c r="N171" s="207" t="s">
        <v>45</v>
      </c>
      <c r="O171" s="59"/>
      <c r="P171" s="165">
        <f>O171*H171</f>
        <v>0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7" t="s">
        <v>194</v>
      </c>
      <c r="AT171" s="167" t="s">
        <v>190</v>
      </c>
      <c r="AU171" s="167" t="s">
        <v>90</v>
      </c>
      <c r="AY171" s="17" t="s">
        <v>131</v>
      </c>
      <c r="BE171" s="98">
        <f>IF(N171="základní",J171,0)</f>
        <v>0</v>
      </c>
      <c r="BF171" s="98">
        <f>IF(N171="snížená",J171,0)</f>
        <v>0</v>
      </c>
      <c r="BG171" s="98">
        <f>IF(N171="zákl. přenesená",J171,0)</f>
        <v>0</v>
      </c>
      <c r="BH171" s="98">
        <f>IF(N171="sníž. přenesená",J171,0)</f>
        <v>0</v>
      </c>
      <c r="BI171" s="98">
        <f>IF(N171="nulová",J171,0)</f>
        <v>0</v>
      </c>
      <c r="BJ171" s="17" t="s">
        <v>88</v>
      </c>
      <c r="BK171" s="98">
        <f>ROUND(I171*H171,2)</f>
        <v>0</v>
      </c>
      <c r="BL171" s="17" t="s">
        <v>137</v>
      </c>
      <c r="BM171" s="167" t="s">
        <v>235</v>
      </c>
    </row>
    <row r="172" spans="1:65" s="13" customFormat="1" ht="22.5">
      <c r="B172" s="173"/>
      <c r="D172" s="174" t="s">
        <v>164</v>
      </c>
      <c r="E172" s="175" t="s">
        <v>1</v>
      </c>
      <c r="F172" s="176" t="s">
        <v>236</v>
      </c>
      <c r="H172" s="175" t="s">
        <v>1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5" t="s">
        <v>164</v>
      </c>
      <c r="AU172" s="175" t="s">
        <v>90</v>
      </c>
      <c r="AV172" s="13" t="s">
        <v>88</v>
      </c>
      <c r="AW172" s="13" t="s">
        <v>33</v>
      </c>
      <c r="AX172" s="13" t="s">
        <v>80</v>
      </c>
      <c r="AY172" s="175" t="s">
        <v>131</v>
      </c>
    </row>
    <row r="173" spans="1:65" s="14" customFormat="1" ht="22.5">
      <c r="B173" s="181"/>
      <c r="D173" s="174" t="s">
        <v>164</v>
      </c>
      <c r="E173" s="182" t="s">
        <v>1</v>
      </c>
      <c r="F173" s="183" t="s">
        <v>237</v>
      </c>
      <c r="H173" s="184">
        <v>1</v>
      </c>
      <c r="I173" s="185"/>
      <c r="L173" s="181"/>
      <c r="M173" s="186"/>
      <c r="N173" s="187"/>
      <c r="O173" s="187"/>
      <c r="P173" s="187"/>
      <c r="Q173" s="187"/>
      <c r="R173" s="187"/>
      <c r="S173" s="187"/>
      <c r="T173" s="188"/>
      <c r="AT173" s="182" t="s">
        <v>164</v>
      </c>
      <c r="AU173" s="182" t="s">
        <v>90</v>
      </c>
      <c r="AV173" s="14" t="s">
        <v>90</v>
      </c>
      <c r="AW173" s="14" t="s">
        <v>33</v>
      </c>
      <c r="AX173" s="14" t="s">
        <v>80</v>
      </c>
      <c r="AY173" s="182" t="s">
        <v>131</v>
      </c>
    </row>
    <row r="174" spans="1:65" s="15" customFormat="1">
      <c r="B174" s="189"/>
      <c r="D174" s="174" t="s">
        <v>164</v>
      </c>
      <c r="E174" s="190" t="s">
        <v>1</v>
      </c>
      <c r="F174" s="191" t="s">
        <v>167</v>
      </c>
      <c r="H174" s="192">
        <v>1</v>
      </c>
      <c r="I174" s="193"/>
      <c r="L174" s="189"/>
      <c r="M174" s="194"/>
      <c r="N174" s="195"/>
      <c r="O174" s="195"/>
      <c r="P174" s="195"/>
      <c r="Q174" s="195"/>
      <c r="R174" s="195"/>
      <c r="S174" s="195"/>
      <c r="T174" s="196"/>
      <c r="AT174" s="190" t="s">
        <v>164</v>
      </c>
      <c r="AU174" s="190" t="s">
        <v>90</v>
      </c>
      <c r="AV174" s="15" t="s">
        <v>137</v>
      </c>
      <c r="AW174" s="15" t="s">
        <v>33</v>
      </c>
      <c r="AX174" s="15" t="s">
        <v>88</v>
      </c>
      <c r="AY174" s="190" t="s">
        <v>131</v>
      </c>
    </row>
    <row r="175" spans="1:65" s="2" customFormat="1" ht="16.5" customHeight="1">
      <c r="A175" s="33"/>
      <c r="B175" s="154"/>
      <c r="C175" s="197" t="s">
        <v>8</v>
      </c>
      <c r="D175" s="197" t="s">
        <v>190</v>
      </c>
      <c r="E175" s="198" t="s">
        <v>238</v>
      </c>
      <c r="F175" s="199" t="s">
        <v>239</v>
      </c>
      <c r="G175" s="200" t="s">
        <v>222</v>
      </c>
      <c r="H175" s="201">
        <v>2</v>
      </c>
      <c r="I175" s="202"/>
      <c r="J175" s="203">
        <f>ROUND(I175*H175,2)</f>
        <v>0</v>
      </c>
      <c r="K175" s="204"/>
      <c r="L175" s="205"/>
      <c r="M175" s="206" t="s">
        <v>1</v>
      </c>
      <c r="N175" s="207" t="s">
        <v>45</v>
      </c>
      <c r="O175" s="59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7" t="s">
        <v>194</v>
      </c>
      <c r="AT175" s="167" t="s">
        <v>190</v>
      </c>
      <c r="AU175" s="167" t="s">
        <v>90</v>
      </c>
      <c r="AY175" s="17" t="s">
        <v>131</v>
      </c>
      <c r="BE175" s="98">
        <f>IF(N175="základní",J175,0)</f>
        <v>0</v>
      </c>
      <c r="BF175" s="98">
        <f>IF(N175="snížená",J175,0)</f>
        <v>0</v>
      </c>
      <c r="BG175" s="98">
        <f>IF(N175="zákl. přenesená",J175,0)</f>
        <v>0</v>
      </c>
      <c r="BH175" s="98">
        <f>IF(N175="sníž. přenesená",J175,0)</f>
        <v>0</v>
      </c>
      <c r="BI175" s="98">
        <f>IF(N175="nulová",J175,0)</f>
        <v>0</v>
      </c>
      <c r="BJ175" s="17" t="s">
        <v>88</v>
      </c>
      <c r="BK175" s="98">
        <f>ROUND(I175*H175,2)</f>
        <v>0</v>
      </c>
      <c r="BL175" s="17" t="s">
        <v>137</v>
      </c>
      <c r="BM175" s="167" t="s">
        <v>240</v>
      </c>
    </row>
    <row r="176" spans="1:65" s="13" customFormat="1" ht="22.5">
      <c r="B176" s="173"/>
      <c r="D176" s="174" t="s">
        <v>164</v>
      </c>
      <c r="E176" s="175" t="s">
        <v>1</v>
      </c>
      <c r="F176" s="176" t="s">
        <v>236</v>
      </c>
      <c r="H176" s="175" t="s">
        <v>1</v>
      </c>
      <c r="I176" s="177"/>
      <c r="L176" s="173"/>
      <c r="M176" s="178"/>
      <c r="N176" s="179"/>
      <c r="O176" s="179"/>
      <c r="P176" s="179"/>
      <c r="Q176" s="179"/>
      <c r="R176" s="179"/>
      <c r="S176" s="179"/>
      <c r="T176" s="180"/>
      <c r="AT176" s="175" t="s">
        <v>164</v>
      </c>
      <c r="AU176" s="175" t="s">
        <v>90</v>
      </c>
      <c r="AV176" s="13" t="s">
        <v>88</v>
      </c>
      <c r="AW176" s="13" t="s">
        <v>33</v>
      </c>
      <c r="AX176" s="13" t="s">
        <v>80</v>
      </c>
      <c r="AY176" s="175" t="s">
        <v>131</v>
      </c>
    </row>
    <row r="177" spans="1:65" s="14" customFormat="1" ht="22.5">
      <c r="B177" s="181"/>
      <c r="D177" s="174" t="s">
        <v>164</v>
      </c>
      <c r="E177" s="182" t="s">
        <v>1</v>
      </c>
      <c r="F177" s="183" t="s">
        <v>241</v>
      </c>
      <c r="H177" s="184">
        <v>2</v>
      </c>
      <c r="I177" s="185"/>
      <c r="L177" s="181"/>
      <c r="M177" s="186"/>
      <c r="N177" s="187"/>
      <c r="O177" s="187"/>
      <c r="P177" s="187"/>
      <c r="Q177" s="187"/>
      <c r="R177" s="187"/>
      <c r="S177" s="187"/>
      <c r="T177" s="188"/>
      <c r="AT177" s="182" t="s">
        <v>164</v>
      </c>
      <c r="AU177" s="182" t="s">
        <v>90</v>
      </c>
      <c r="AV177" s="14" t="s">
        <v>90</v>
      </c>
      <c r="AW177" s="14" t="s">
        <v>33</v>
      </c>
      <c r="AX177" s="14" t="s">
        <v>80</v>
      </c>
      <c r="AY177" s="182" t="s">
        <v>131</v>
      </c>
    </row>
    <row r="178" spans="1:65" s="15" customFormat="1">
      <c r="B178" s="189"/>
      <c r="D178" s="174" t="s">
        <v>164</v>
      </c>
      <c r="E178" s="190" t="s">
        <v>1</v>
      </c>
      <c r="F178" s="191" t="s">
        <v>167</v>
      </c>
      <c r="H178" s="192">
        <v>2</v>
      </c>
      <c r="I178" s="193"/>
      <c r="L178" s="189"/>
      <c r="M178" s="194"/>
      <c r="N178" s="195"/>
      <c r="O178" s="195"/>
      <c r="P178" s="195"/>
      <c r="Q178" s="195"/>
      <c r="R178" s="195"/>
      <c r="S178" s="195"/>
      <c r="T178" s="196"/>
      <c r="AT178" s="190" t="s">
        <v>164</v>
      </c>
      <c r="AU178" s="190" t="s">
        <v>90</v>
      </c>
      <c r="AV178" s="15" t="s">
        <v>137</v>
      </c>
      <c r="AW178" s="15" t="s">
        <v>33</v>
      </c>
      <c r="AX178" s="15" t="s">
        <v>88</v>
      </c>
      <c r="AY178" s="190" t="s">
        <v>131</v>
      </c>
    </row>
    <row r="179" spans="1:65" s="2" customFormat="1" ht="21.75" customHeight="1">
      <c r="A179" s="33"/>
      <c r="B179" s="154"/>
      <c r="C179" s="197" t="s">
        <v>242</v>
      </c>
      <c r="D179" s="197" t="s">
        <v>190</v>
      </c>
      <c r="E179" s="198" t="s">
        <v>243</v>
      </c>
      <c r="F179" s="199" t="s">
        <v>244</v>
      </c>
      <c r="G179" s="200" t="s">
        <v>222</v>
      </c>
      <c r="H179" s="201">
        <v>1</v>
      </c>
      <c r="I179" s="202"/>
      <c r="J179" s="203">
        <f>ROUND(I179*H179,2)</f>
        <v>0</v>
      </c>
      <c r="K179" s="204"/>
      <c r="L179" s="205"/>
      <c r="M179" s="206" t="s">
        <v>1</v>
      </c>
      <c r="N179" s="207" t="s">
        <v>45</v>
      </c>
      <c r="O179" s="59"/>
      <c r="P179" s="165">
        <f>O179*H179</f>
        <v>0</v>
      </c>
      <c r="Q179" s="165">
        <v>0</v>
      </c>
      <c r="R179" s="165">
        <f>Q179*H179</f>
        <v>0</v>
      </c>
      <c r="S179" s="165">
        <v>0</v>
      </c>
      <c r="T179" s="16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7" t="s">
        <v>194</v>
      </c>
      <c r="AT179" s="167" t="s">
        <v>190</v>
      </c>
      <c r="AU179" s="167" t="s">
        <v>90</v>
      </c>
      <c r="AY179" s="17" t="s">
        <v>131</v>
      </c>
      <c r="BE179" s="98">
        <f>IF(N179="základní",J179,0)</f>
        <v>0</v>
      </c>
      <c r="BF179" s="98">
        <f>IF(N179="snížená",J179,0)</f>
        <v>0</v>
      </c>
      <c r="BG179" s="98">
        <f>IF(N179="zákl. přenesená",J179,0)</f>
        <v>0</v>
      </c>
      <c r="BH179" s="98">
        <f>IF(N179="sníž. přenesená",J179,0)</f>
        <v>0</v>
      </c>
      <c r="BI179" s="98">
        <f>IF(N179="nulová",J179,0)</f>
        <v>0</v>
      </c>
      <c r="BJ179" s="17" t="s">
        <v>88</v>
      </c>
      <c r="BK179" s="98">
        <f>ROUND(I179*H179,2)</f>
        <v>0</v>
      </c>
      <c r="BL179" s="17" t="s">
        <v>137</v>
      </c>
      <c r="BM179" s="167" t="s">
        <v>245</v>
      </c>
    </row>
    <row r="180" spans="1:65" s="13" customFormat="1" ht="22.5">
      <c r="B180" s="173"/>
      <c r="D180" s="174" t="s">
        <v>164</v>
      </c>
      <c r="E180" s="175" t="s">
        <v>1</v>
      </c>
      <c r="F180" s="176" t="s">
        <v>236</v>
      </c>
      <c r="H180" s="175" t="s">
        <v>1</v>
      </c>
      <c r="I180" s="177"/>
      <c r="L180" s="173"/>
      <c r="M180" s="178"/>
      <c r="N180" s="179"/>
      <c r="O180" s="179"/>
      <c r="P180" s="179"/>
      <c r="Q180" s="179"/>
      <c r="R180" s="179"/>
      <c r="S180" s="179"/>
      <c r="T180" s="180"/>
      <c r="AT180" s="175" t="s">
        <v>164</v>
      </c>
      <c r="AU180" s="175" t="s">
        <v>90</v>
      </c>
      <c r="AV180" s="13" t="s">
        <v>88</v>
      </c>
      <c r="AW180" s="13" t="s">
        <v>33</v>
      </c>
      <c r="AX180" s="13" t="s">
        <v>80</v>
      </c>
      <c r="AY180" s="175" t="s">
        <v>131</v>
      </c>
    </row>
    <row r="181" spans="1:65" s="14" customFormat="1" ht="22.5">
      <c r="B181" s="181"/>
      <c r="D181" s="174" t="s">
        <v>164</v>
      </c>
      <c r="E181" s="182" t="s">
        <v>1</v>
      </c>
      <c r="F181" s="183" t="s">
        <v>237</v>
      </c>
      <c r="H181" s="184">
        <v>1</v>
      </c>
      <c r="I181" s="185"/>
      <c r="L181" s="181"/>
      <c r="M181" s="186"/>
      <c r="N181" s="187"/>
      <c r="O181" s="187"/>
      <c r="P181" s="187"/>
      <c r="Q181" s="187"/>
      <c r="R181" s="187"/>
      <c r="S181" s="187"/>
      <c r="T181" s="188"/>
      <c r="AT181" s="182" t="s">
        <v>164</v>
      </c>
      <c r="AU181" s="182" t="s">
        <v>90</v>
      </c>
      <c r="AV181" s="14" t="s">
        <v>90</v>
      </c>
      <c r="AW181" s="14" t="s">
        <v>33</v>
      </c>
      <c r="AX181" s="14" t="s">
        <v>80</v>
      </c>
      <c r="AY181" s="182" t="s">
        <v>131</v>
      </c>
    </row>
    <row r="182" spans="1:65" s="15" customFormat="1">
      <c r="B182" s="189"/>
      <c r="D182" s="174" t="s">
        <v>164</v>
      </c>
      <c r="E182" s="190" t="s">
        <v>1</v>
      </c>
      <c r="F182" s="191" t="s">
        <v>167</v>
      </c>
      <c r="H182" s="192">
        <v>1</v>
      </c>
      <c r="I182" s="193"/>
      <c r="L182" s="189"/>
      <c r="M182" s="194"/>
      <c r="N182" s="195"/>
      <c r="O182" s="195"/>
      <c r="P182" s="195"/>
      <c r="Q182" s="195"/>
      <c r="R182" s="195"/>
      <c r="S182" s="195"/>
      <c r="T182" s="196"/>
      <c r="AT182" s="190" t="s">
        <v>164</v>
      </c>
      <c r="AU182" s="190" t="s">
        <v>90</v>
      </c>
      <c r="AV182" s="15" t="s">
        <v>137</v>
      </c>
      <c r="AW182" s="15" t="s">
        <v>33</v>
      </c>
      <c r="AX182" s="15" t="s">
        <v>88</v>
      </c>
      <c r="AY182" s="190" t="s">
        <v>131</v>
      </c>
    </row>
    <row r="183" spans="1:65" s="2" customFormat="1" ht="21.75" customHeight="1">
      <c r="A183" s="33"/>
      <c r="B183" s="154"/>
      <c r="C183" s="197" t="s">
        <v>246</v>
      </c>
      <c r="D183" s="197" t="s">
        <v>190</v>
      </c>
      <c r="E183" s="198" t="s">
        <v>247</v>
      </c>
      <c r="F183" s="199" t="s">
        <v>248</v>
      </c>
      <c r="G183" s="200" t="s">
        <v>222</v>
      </c>
      <c r="H183" s="201">
        <v>1</v>
      </c>
      <c r="I183" s="202"/>
      <c r="J183" s="203">
        <f>ROUND(I183*H183,2)</f>
        <v>0</v>
      </c>
      <c r="K183" s="204"/>
      <c r="L183" s="205"/>
      <c r="M183" s="206" t="s">
        <v>1</v>
      </c>
      <c r="N183" s="207" t="s">
        <v>45</v>
      </c>
      <c r="O183" s="59"/>
      <c r="P183" s="165">
        <f>O183*H183</f>
        <v>0</v>
      </c>
      <c r="Q183" s="165">
        <v>0</v>
      </c>
      <c r="R183" s="165">
        <f>Q183*H183</f>
        <v>0</v>
      </c>
      <c r="S183" s="165">
        <v>0</v>
      </c>
      <c r="T183" s="16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7" t="s">
        <v>194</v>
      </c>
      <c r="AT183" s="167" t="s">
        <v>190</v>
      </c>
      <c r="AU183" s="167" t="s">
        <v>90</v>
      </c>
      <c r="AY183" s="17" t="s">
        <v>131</v>
      </c>
      <c r="BE183" s="98">
        <f>IF(N183="základní",J183,0)</f>
        <v>0</v>
      </c>
      <c r="BF183" s="98">
        <f>IF(N183="snížená",J183,0)</f>
        <v>0</v>
      </c>
      <c r="BG183" s="98">
        <f>IF(N183="zákl. přenesená",J183,0)</f>
        <v>0</v>
      </c>
      <c r="BH183" s="98">
        <f>IF(N183="sníž. přenesená",J183,0)</f>
        <v>0</v>
      </c>
      <c r="BI183" s="98">
        <f>IF(N183="nulová",J183,0)</f>
        <v>0</v>
      </c>
      <c r="BJ183" s="17" t="s">
        <v>88</v>
      </c>
      <c r="BK183" s="98">
        <f>ROUND(I183*H183,2)</f>
        <v>0</v>
      </c>
      <c r="BL183" s="17" t="s">
        <v>137</v>
      </c>
      <c r="BM183" s="167" t="s">
        <v>249</v>
      </c>
    </row>
    <row r="184" spans="1:65" s="13" customFormat="1" ht="22.5">
      <c r="B184" s="173"/>
      <c r="D184" s="174" t="s">
        <v>164</v>
      </c>
      <c r="E184" s="175" t="s">
        <v>1</v>
      </c>
      <c r="F184" s="176" t="s">
        <v>236</v>
      </c>
      <c r="H184" s="175" t="s">
        <v>1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5" t="s">
        <v>164</v>
      </c>
      <c r="AU184" s="175" t="s">
        <v>90</v>
      </c>
      <c r="AV184" s="13" t="s">
        <v>88</v>
      </c>
      <c r="AW184" s="13" t="s">
        <v>33</v>
      </c>
      <c r="AX184" s="13" t="s">
        <v>80</v>
      </c>
      <c r="AY184" s="175" t="s">
        <v>131</v>
      </c>
    </row>
    <row r="185" spans="1:65" s="14" customFormat="1" ht="22.5">
      <c r="B185" s="181"/>
      <c r="D185" s="174" t="s">
        <v>164</v>
      </c>
      <c r="E185" s="182" t="s">
        <v>1</v>
      </c>
      <c r="F185" s="183" t="s">
        <v>250</v>
      </c>
      <c r="H185" s="184">
        <v>1</v>
      </c>
      <c r="I185" s="185"/>
      <c r="L185" s="181"/>
      <c r="M185" s="186"/>
      <c r="N185" s="187"/>
      <c r="O185" s="187"/>
      <c r="P185" s="187"/>
      <c r="Q185" s="187"/>
      <c r="R185" s="187"/>
      <c r="S185" s="187"/>
      <c r="T185" s="188"/>
      <c r="AT185" s="182" t="s">
        <v>164</v>
      </c>
      <c r="AU185" s="182" t="s">
        <v>90</v>
      </c>
      <c r="AV185" s="14" t="s">
        <v>90</v>
      </c>
      <c r="AW185" s="14" t="s">
        <v>33</v>
      </c>
      <c r="AX185" s="14" t="s">
        <v>80</v>
      </c>
      <c r="AY185" s="182" t="s">
        <v>131</v>
      </c>
    </row>
    <row r="186" spans="1:65" s="15" customFormat="1">
      <c r="B186" s="189"/>
      <c r="D186" s="174" t="s">
        <v>164</v>
      </c>
      <c r="E186" s="190" t="s">
        <v>1</v>
      </c>
      <c r="F186" s="191" t="s">
        <v>167</v>
      </c>
      <c r="H186" s="192">
        <v>1</v>
      </c>
      <c r="I186" s="193"/>
      <c r="L186" s="189"/>
      <c r="M186" s="194"/>
      <c r="N186" s="195"/>
      <c r="O186" s="195"/>
      <c r="P186" s="195"/>
      <c r="Q186" s="195"/>
      <c r="R186" s="195"/>
      <c r="S186" s="195"/>
      <c r="T186" s="196"/>
      <c r="AT186" s="190" t="s">
        <v>164</v>
      </c>
      <c r="AU186" s="190" t="s">
        <v>90</v>
      </c>
      <c r="AV186" s="15" t="s">
        <v>137</v>
      </c>
      <c r="AW186" s="15" t="s">
        <v>33</v>
      </c>
      <c r="AX186" s="15" t="s">
        <v>88</v>
      </c>
      <c r="AY186" s="190" t="s">
        <v>131</v>
      </c>
    </row>
    <row r="187" spans="1:65" s="12" customFormat="1" ht="22.9" customHeight="1">
      <c r="B187" s="141"/>
      <c r="D187" s="142" t="s">
        <v>79</v>
      </c>
      <c r="E187" s="152" t="s">
        <v>214</v>
      </c>
      <c r="F187" s="152" t="s">
        <v>251</v>
      </c>
      <c r="I187" s="144"/>
      <c r="J187" s="153">
        <f>BK187</f>
        <v>0</v>
      </c>
      <c r="L187" s="141"/>
      <c r="M187" s="146"/>
      <c r="N187" s="147"/>
      <c r="O187" s="147"/>
      <c r="P187" s="148">
        <f>SUM(P188:P208)</f>
        <v>0</v>
      </c>
      <c r="Q187" s="147"/>
      <c r="R187" s="148">
        <f>SUM(R188:R208)</f>
        <v>0</v>
      </c>
      <c r="S187" s="147"/>
      <c r="T187" s="149">
        <f>SUM(T188:T208)</f>
        <v>0</v>
      </c>
      <c r="AR187" s="142" t="s">
        <v>88</v>
      </c>
      <c r="AT187" s="150" t="s">
        <v>79</v>
      </c>
      <c r="AU187" s="150" t="s">
        <v>88</v>
      </c>
      <c r="AY187" s="142" t="s">
        <v>131</v>
      </c>
      <c r="BK187" s="151">
        <f>SUM(BK188:BK208)</f>
        <v>0</v>
      </c>
    </row>
    <row r="188" spans="1:65" s="2" customFormat="1" ht="33" customHeight="1">
      <c r="A188" s="33"/>
      <c r="B188" s="154"/>
      <c r="C188" s="197" t="s">
        <v>252</v>
      </c>
      <c r="D188" s="197" t="s">
        <v>190</v>
      </c>
      <c r="E188" s="198" t="s">
        <v>253</v>
      </c>
      <c r="F188" s="199" t="s">
        <v>254</v>
      </c>
      <c r="G188" s="200" t="s">
        <v>222</v>
      </c>
      <c r="H188" s="201">
        <v>6</v>
      </c>
      <c r="I188" s="202"/>
      <c r="J188" s="203">
        <f>ROUND(I188*H188,2)</f>
        <v>0</v>
      </c>
      <c r="K188" s="204"/>
      <c r="L188" s="205"/>
      <c r="M188" s="206" t="s">
        <v>1</v>
      </c>
      <c r="N188" s="207" t="s">
        <v>45</v>
      </c>
      <c r="O188" s="59"/>
      <c r="P188" s="165">
        <f>O188*H188</f>
        <v>0</v>
      </c>
      <c r="Q188" s="165">
        <v>0</v>
      </c>
      <c r="R188" s="165">
        <f>Q188*H188</f>
        <v>0</v>
      </c>
      <c r="S188" s="165">
        <v>0</v>
      </c>
      <c r="T188" s="166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7" t="s">
        <v>194</v>
      </c>
      <c r="AT188" s="167" t="s">
        <v>190</v>
      </c>
      <c r="AU188" s="167" t="s">
        <v>90</v>
      </c>
      <c r="AY188" s="17" t="s">
        <v>131</v>
      </c>
      <c r="BE188" s="98">
        <f>IF(N188="základní",J188,0)</f>
        <v>0</v>
      </c>
      <c r="BF188" s="98">
        <f>IF(N188="snížená",J188,0)</f>
        <v>0</v>
      </c>
      <c r="BG188" s="98">
        <f>IF(N188="zákl. přenesená",J188,0)</f>
        <v>0</v>
      </c>
      <c r="BH188" s="98">
        <f>IF(N188="sníž. přenesená",J188,0)</f>
        <v>0</v>
      </c>
      <c r="BI188" s="98">
        <f>IF(N188="nulová",J188,0)</f>
        <v>0</v>
      </c>
      <c r="BJ188" s="17" t="s">
        <v>88</v>
      </c>
      <c r="BK188" s="98">
        <f>ROUND(I188*H188,2)</f>
        <v>0</v>
      </c>
      <c r="BL188" s="17" t="s">
        <v>137</v>
      </c>
      <c r="BM188" s="167" t="s">
        <v>255</v>
      </c>
    </row>
    <row r="189" spans="1:65" s="13" customFormat="1" ht="22.5">
      <c r="B189" s="173"/>
      <c r="D189" s="174" t="s">
        <v>164</v>
      </c>
      <c r="E189" s="175" t="s">
        <v>1</v>
      </c>
      <c r="F189" s="176" t="s">
        <v>236</v>
      </c>
      <c r="H189" s="175" t="s">
        <v>1</v>
      </c>
      <c r="I189" s="177"/>
      <c r="L189" s="173"/>
      <c r="M189" s="178"/>
      <c r="N189" s="179"/>
      <c r="O189" s="179"/>
      <c r="P189" s="179"/>
      <c r="Q189" s="179"/>
      <c r="R189" s="179"/>
      <c r="S189" s="179"/>
      <c r="T189" s="180"/>
      <c r="AT189" s="175" t="s">
        <v>164</v>
      </c>
      <c r="AU189" s="175" t="s">
        <v>90</v>
      </c>
      <c r="AV189" s="13" t="s">
        <v>88</v>
      </c>
      <c r="AW189" s="13" t="s">
        <v>33</v>
      </c>
      <c r="AX189" s="13" t="s">
        <v>80</v>
      </c>
      <c r="AY189" s="175" t="s">
        <v>131</v>
      </c>
    </row>
    <row r="190" spans="1:65" s="14" customFormat="1" ht="22.5">
      <c r="B190" s="181"/>
      <c r="D190" s="174" t="s">
        <v>164</v>
      </c>
      <c r="E190" s="182" t="s">
        <v>1</v>
      </c>
      <c r="F190" s="183" t="s">
        <v>256</v>
      </c>
      <c r="H190" s="184">
        <v>6</v>
      </c>
      <c r="I190" s="185"/>
      <c r="L190" s="181"/>
      <c r="M190" s="186"/>
      <c r="N190" s="187"/>
      <c r="O190" s="187"/>
      <c r="P190" s="187"/>
      <c r="Q190" s="187"/>
      <c r="R190" s="187"/>
      <c r="S190" s="187"/>
      <c r="T190" s="188"/>
      <c r="AT190" s="182" t="s">
        <v>164</v>
      </c>
      <c r="AU190" s="182" t="s">
        <v>90</v>
      </c>
      <c r="AV190" s="14" t="s">
        <v>90</v>
      </c>
      <c r="AW190" s="14" t="s">
        <v>33</v>
      </c>
      <c r="AX190" s="14" t="s">
        <v>80</v>
      </c>
      <c r="AY190" s="182" t="s">
        <v>131</v>
      </c>
    </row>
    <row r="191" spans="1:65" s="15" customFormat="1">
      <c r="B191" s="189"/>
      <c r="D191" s="174" t="s">
        <v>164</v>
      </c>
      <c r="E191" s="190" t="s">
        <v>1</v>
      </c>
      <c r="F191" s="191" t="s">
        <v>167</v>
      </c>
      <c r="H191" s="192">
        <v>6</v>
      </c>
      <c r="I191" s="193"/>
      <c r="L191" s="189"/>
      <c r="M191" s="194"/>
      <c r="N191" s="195"/>
      <c r="O191" s="195"/>
      <c r="P191" s="195"/>
      <c r="Q191" s="195"/>
      <c r="R191" s="195"/>
      <c r="S191" s="195"/>
      <c r="T191" s="196"/>
      <c r="AT191" s="190" t="s">
        <v>164</v>
      </c>
      <c r="AU191" s="190" t="s">
        <v>90</v>
      </c>
      <c r="AV191" s="15" t="s">
        <v>137</v>
      </c>
      <c r="AW191" s="15" t="s">
        <v>33</v>
      </c>
      <c r="AX191" s="15" t="s">
        <v>88</v>
      </c>
      <c r="AY191" s="190" t="s">
        <v>131</v>
      </c>
    </row>
    <row r="192" spans="1:65" s="2" customFormat="1" ht="33" customHeight="1">
      <c r="A192" s="33"/>
      <c r="B192" s="154"/>
      <c r="C192" s="197" t="s">
        <v>257</v>
      </c>
      <c r="D192" s="197" t="s">
        <v>190</v>
      </c>
      <c r="E192" s="198" t="s">
        <v>258</v>
      </c>
      <c r="F192" s="199" t="s">
        <v>259</v>
      </c>
      <c r="G192" s="200" t="s">
        <v>222</v>
      </c>
      <c r="H192" s="201">
        <v>3</v>
      </c>
      <c r="I192" s="202"/>
      <c r="J192" s="203">
        <f>ROUND(I192*H192,2)</f>
        <v>0</v>
      </c>
      <c r="K192" s="204"/>
      <c r="L192" s="205"/>
      <c r="M192" s="206" t="s">
        <v>1</v>
      </c>
      <c r="N192" s="207" t="s">
        <v>45</v>
      </c>
      <c r="O192" s="59"/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7" t="s">
        <v>194</v>
      </c>
      <c r="AT192" s="167" t="s">
        <v>190</v>
      </c>
      <c r="AU192" s="167" t="s">
        <v>90</v>
      </c>
      <c r="AY192" s="17" t="s">
        <v>131</v>
      </c>
      <c r="BE192" s="98">
        <f>IF(N192="základní",J192,0)</f>
        <v>0</v>
      </c>
      <c r="BF192" s="98">
        <f>IF(N192="snížená",J192,0)</f>
        <v>0</v>
      </c>
      <c r="BG192" s="98">
        <f>IF(N192="zákl. přenesená",J192,0)</f>
        <v>0</v>
      </c>
      <c r="BH192" s="98">
        <f>IF(N192="sníž. přenesená",J192,0)</f>
        <v>0</v>
      </c>
      <c r="BI192" s="98">
        <f>IF(N192="nulová",J192,0)</f>
        <v>0</v>
      </c>
      <c r="BJ192" s="17" t="s">
        <v>88</v>
      </c>
      <c r="BK192" s="98">
        <f>ROUND(I192*H192,2)</f>
        <v>0</v>
      </c>
      <c r="BL192" s="17" t="s">
        <v>137</v>
      </c>
      <c r="BM192" s="167" t="s">
        <v>260</v>
      </c>
    </row>
    <row r="193" spans="1:65" s="13" customFormat="1" ht="22.5">
      <c r="B193" s="173"/>
      <c r="D193" s="174" t="s">
        <v>164</v>
      </c>
      <c r="E193" s="175" t="s">
        <v>1</v>
      </c>
      <c r="F193" s="176" t="s">
        <v>236</v>
      </c>
      <c r="H193" s="175" t="s">
        <v>1</v>
      </c>
      <c r="I193" s="177"/>
      <c r="L193" s="173"/>
      <c r="M193" s="178"/>
      <c r="N193" s="179"/>
      <c r="O193" s="179"/>
      <c r="P193" s="179"/>
      <c r="Q193" s="179"/>
      <c r="R193" s="179"/>
      <c r="S193" s="179"/>
      <c r="T193" s="180"/>
      <c r="AT193" s="175" t="s">
        <v>164</v>
      </c>
      <c r="AU193" s="175" t="s">
        <v>90</v>
      </c>
      <c r="AV193" s="13" t="s">
        <v>88</v>
      </c>
      <c r="AW193" s="13" t="s">
        <v>33</v>
      </c>
      <c r="AX193" s="13" t="s">
        <v>80</v>
      </c>
      <c r="AY193" s="175" t="s">
        <v>131</v>
      </c>
    </row>
    <row r="194" spans="1:65" s="14" customFormat="1" ht="22.5">
      <c r="B194" s="181"/>
      <c r="D194" s="174" t="s">
        <v>164</v>
      </c>
      <c r="E194" s="182" t="s">
        <v>1</v>
      </c>
      <c r="F194" s="183" t="s">
        <v>261</v>
      </c>
      <c r="H194" s="184">
        <v>3</v>
      </c>
      <c r="I194" s="185"/>
      <c r="L194" s="181"/>
      <c r="M194" s="186"/>
      <c r="N194" s="187"/>
      <c r="O194" s="187"/>
      <c r="P194" s="187"/>
      <c r="Q194" s="187"/>
      <c r="R194" s="187"/>
      <c r="S194" s="187"/>
      <c r="T194" s="188"/>
      <c r="AT194" s="182" t="s">
        <v>164</v>
      </c>
      <c r="AU194" s="182" t="s">
        <v>90</v>
      </c>
      <c r="AV194" s="14" t="s">
        <v>90</v>
      </c>
      <c r="AW194" s="14" t="s">
        <v>33</v>
      </c>
      <c r="AX194" s="14" t="s">
        <v>80</v>
      </c>
      <c r="AY194" s="182" t="s">
        <v>131</v>
      </c>
    </row>
    <row r="195" spans="1:65" s="15" customFormat="1">
      <c r="B195" s="189"/>
      <c r="D195" s="174" t="s">
        <v>164</v>
      </c>
      <c r="E195" s="190" t="s">
        <v>1</v>
      </c>
      <c r="F195" s="191" t="s">
        <v>167</v>
      </c>
      <c r="H195" s="192">
        <v>3</v>
      </c>
      <c r="I195" s="193"/>
      <c r="L195" s="189"/>
      <c r="M195" s="194"/>
      <c r="N195" s="195"/>
      <c r="O195" s="195"/>
      <c r="P195" s="195"/>
      <c r="Q195" s="195"/>
      <c r="R195" s="195"/>
      <c r="S195" s="195"/>
      <c r="T195" s="196"/>
      <c r="AT195" s="190" t="s">
        <v>164</v>
      </c>
      <c r="AU195" s="190" t="s">
        <v>90</v>
      </c>
      <c r="AV195" s="15" t="s">
        <v>137</v>
      </c>
      <c r="AW195" s="15" t="s">
        <v>33</v>
      </c>
      <c r="AX195" s="15" t="s">
        <v>88</v>
      </c>
      <c r="AY195" s="190" t="s">
        <v>131</v>
      </c>
    </row>
    <row r="196" spans="1:65" s="2" customFormat="1" ht="21.75" customHeight="1">
      <c r="A196" s="33"/>
      <c r="B196" s="154"/>
      <c r="C196" s="197" t="s">
        <v>262</v>
      </c>
      <c r="D196" s="197" t="s">
        <v>190</v>
      </c>
      <c r="E196" s="198" t="s">
        <v>263</v>
      </c>
      <c r="F196" s="199" t="s">
        <v>264</v>
      </c>
      <c r="G196" s="200" t="s">
        <v>222</v>
      </c>
      <c r="H196" s="201">
        <v>1</v>
      </c>
      <c r="I196" s="202"/>
      <c r="J196" s="203">
        <f>ROUND(I196*H196,2)</f>
        <v>0</v>
      </c>
      <c r="K196" s="204"/>
      <c r="L196" s="205"/>
      <c r="M196" s="206" t="s">
        <v>1</v>
      </c>
      <c r="N196" s="207" t="s">
        <v>45</v>
      </c>
      <c r="O196" s="59"/>
      <c r="P196" s="165">
        <f>O196*H196</f>
        <v>0</v>
      </c>
      <c r="Q196" s="165">
        <v>0</v>
      </c>
      <c r="R196" s="165">
        <f>Q196*H196</f>
        <v>0</v>
      </c>
      <c r="S196" s="165">
        <v>0</v>
      </c>
      <c r="T196" s="16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7" t="s">
        <v>194</v>
      </c>
      <c r="AT196" s="167" t="s">
        <v>190</v>
      </c>
      <c r="AU196" s="167" t="s">
        <v>90</v>
      </c>
      <c r="AY196" s="17" t="s">
        <v>131</v>
      </c>
      <c r="BE196" s="98">
        <f>IF(N196="základní",J196,0)</f>
        <v>0</v>
      </c>
      <c r="BF196" s="98">
        <f>IF(N196="snížená",J196,0)</f>
        <v>0</v>
      </c>
      <c r="BG196" s="98">
        <f>IF(N196="zákl. přenesená",J196,0)</f>
        <v>0</v>
      </c>
      <c r="BH196" s="98">
        <f>IF(N196="sníž. přenesená",J196,0)</f>
        <v>0</v>
      </c>
      <c r="BI196" s="98">
        <f>IF(N196="nulová",J196,0)</f>
        <v>0</v>
      </c>
      <c r="BJ196" s="17" t="s">
        <v>88</v>
      </c>
      <c r="BK196" s="98">
        <f>ROUND(I196*H196,2)</f>
        <v>0</v>
      </c>
      <c r="BL196" s="17" t="s">
        <v>137</v>
      </c>
      <c r="BM196" s="167" t="s">
        <v>265</v>
      </c>
    </row>
    <row r="197" spans="1:65" s="13" customFormat="1" ht="22.5">
      <c r="B197" s="173"/>
      <c r="D197" s="174" t="s">
        <v>164</v>
      </c>
      <c r="E197" s="175" t="s">
        <v>1</v>
      </c>
      <c r="F197" s="176" t="s">
        <v>236</v>
      </c>
      <c r="H197" s="175" t="s">
        <v>1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5" t="s">
        <v>164</v>
      </c>
      <c r="AU197" s="175" t="s">
        <v>90</v>
      </c>
      <c r="AV197" s="13" t="s">
        <v>88</v>
      </c>
      <c r="AW197" s="13" t="s">
        <v>33</v>
      </c>
      <c r="AX197" s="13" t="s">
        <v>80</v>
      </c>
      <c r="AY197" s="175" t="s">
        <v>131</v>
      </c>
    </row>
    <row r="198" spans="1:65" s="14" customFormat="1" ht="22.5">
      <c r="B198" s="181"/>
      <c r="D198" s="174" t="s">
        <v>164</v>
      </c>
      <c r="E198" s="182" t="s">
        <v>1</v>
      </c>
      <c r="F198" s="183" t="s">
        <v>266</v>
      </c>
      <c r="H198" s="184">
        <v>1</v>
      </c>
      <c r="I198" s="185"/>
      <c r="L198" s="181"/>
      <c r="M198" s="186"/>
      <c r="N198" s="187"/>
      <c r="O198" s="187"/>
      <c r="P198" s="187"/>
      <c r="Q198" s="187"/>
      <c r="R198" s="187"/>
      <c r="S198" s="187"/>
      <c r="T198" s="188"/>
      <c r="AT198" s="182" t="s">
        <v>164</v>
      </c>
      <c r="AU198" s="182" t="s">
        <v>90</v>
      </c>
      <c r="AV198" s="14" t="s">
        <v>90</v>
      </c>
      <c r="AW198" s="14" t="s">
        <v>33</v>
      </c>
      <c r="AX198" s="14" t="s">
        <v>80</v>
      </c>
      <c r="AY198" s="182" t="s">
        <v>131</v>
      </c>
    </row>
    <row r="199" spans="1:65" s="15" customFormat="1">
      <c r="B199" s="189"/>
      <c r="D199" s="174" t="s">
        <v>164</v>
      </c>
      <c r="E199" s="190" t="s">
        <v>1</v>
      </c>
      <c r="F199" s="191" t="s">
        <v>167</v>
      </c>
      <c r="H199" s="192">
        <v>1</v>
      </c>
      <c r="I199" s="193"/>
      <c r="L199" s="189"/>
      <c r="M199" s="194"/>
      <c r="N199" s="195"/>
      <c r="O199" s="195"/>
      <c r="P199" s="195"/>
      <c r="Q199" s="195"/>
      <c r="R199" s="195"/>
      <c r="S199" s="195"/>
      <c r="T199" s="196"/>
      <c r="AT199" s="190" t="s">
        <v>164</v>
      </c>
      <c r="AU199" s="190" t="s">
        <v>90</v>
      </c>
      <c r="AV199" s="15" t="s">
        <v>137</v>
      </c>
      <c r="AW199" s="15" t="s">
        <v>33</v>
      </c>
      <c r="AX199" s="15" t="s">
        <v>88</v>
      </c>
      <c r="AY199" s="190" t="s">
        <v>131</v>
      </c>
    </row>
    <row r="200" spans="1:65" s="2" customFormat="1" ht="16.5" customHeight="1">
      <c r="A200" s="33"/>
      <c r="B200" s="154"/>
      <c r="C200" s="197" t="s">
        <v>7</v>
      </c>
      <c r="D200" s="197" t="s">
        <v>190</v>
      </c>
      <c r="E200" s="198" t="s">
        <v>267</v>
      </c>
      <c r="F200" s="199" t="s">
        <v>268</v>
      </c>
      <c r="G200" s="200" t="s">
        <v>222</v>
      </c>
      <c r="H200" s="201">
        <v>3</v>
      </c>
      <c r="I200" s="202"/>
      <c r="J200" s="203">
        <f>ROUND(I200*H200,2)</f>
        <v>0</v>
      </c>
      <c r="K200" s="204"/>
      <c r="L200" s="205"/>
      <c r="M200" s="206" t="s">
        <v>1</v>
      </c>
      <c r="N200" s="207" t="s">
        <v>45</v>
      </c>
      <c r="O200" s="59"/>
      <c r="P200" s="165">
        <f>O200*H200</f>
        <v>0</v>
      </c>
      <c r="Q200" s="165">
        <v>0</v>
      </c>
      <c r="R200" s="165">
        <f>Q200*H200</f>
        <v>0</v>
      </c>
      <c r="S200" s="165">
        <v>0</v>
      </c>
      <c r="T200" s="166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7" t="s">
        <v>194</v>
      </c>
      <c r="AT200" s="167" t="s">
        <v>190</v>
      </c>
      <c r="AU200" s="167" t="s">
        <v>90</v>
      </c>
      <c r="AY200" s="17" t="s">
        <v>131</v>
      </c>
      <c r="BE200" s="98">
        <f>IF(N200="základní",J200,0)</f>
        <v>0</v>
      </c>
      <c r="BF200" s="98">
        <f>IF(N200="snížená",J200,0)</f>
        <v>0</v>
      </c>
      <c r="BG200" s="98">
        <f>IF(N200="zákl. přenesená",J200,0)</f>
        <v>0</v>
      </c>
      <c r="BH200" s="98">
        <f>IF(N200="sníž. přenesená",J200,0)</f>
        <v>0</v>
      </c>
      <c r="BI200" s="98">
        <f>IF(N200="nulová",J200,0)</f>
        <v>0</v>
      </c>
      <c r="BJ200" s="17" t="s">
        <v>88</v>
      </c>
      <c r="BK200" s="98">
        <f>ROUND(I200*H200,2)</f>
        <v>0</v>
      </c>
      <c r="BL200" s="17" t="s">
        <v>137</v>
      </c>
      <c r="BM200" s="167" t="s">
        <v>269</v>
      </c>
    </row>
    <row r="201" spans="1:65" s="13" customFormat="1" ht="22.5">
      <c r="B201" s="173"/>
      <c r="D201" s="174" t="s">
        <v>164</v>
      </c>
      <c r="E201" s="175" t="s">
        <v>1</v>
      </c>
      <c r="F201" s="176" t="s">
        <v>236</v>
      </c>
      <c r="H201" s="175" t="s">
        <v>1</v>
      </c>
      <c r="I201" s="177"/>
      <c r="L201" s="173"/>
      <c r="M201" s="178"/>
      <c r="N201" s="179"/>
      <c r="O201" s="179"/>
      <c r="P201" s="179"/>
      <c r="Q201" s="179"/>
      <c r="R201" s="179"/>
      <c r="S201" s="179"/>
      <c r="T201" s="180"/>
      <c r="AT201" s="175" t="s">
        <v>164</v>
      </c>
      <c r="AU201" s="175" t="s">
        <v>90</v>
      </c>
      <c r="AV201" s="13" t="s">
        <v>88</v>
      </c>
      <c r="AW201" s="13" t="s">
        <v>33</v>
      </c>
      <c r="AX201" s="13" t="s">
        <v>80</v>
      </c>
      <c r="AY201" s="175" t="s">
        <v>131</v>
      </c>
    </row>
    <row r="202" spans="1:65" s="14" customFormat="1" ht="22.5">
      <c r="B202" s="181"/>
      <c r="D202" s="174" t="s">
        <v>164</v>
      </c>
      <c r="E202" s="182" t="s">
        <v>1</v>
      </c>
      <c r="F202" s="183" t="s">
        <v>270</v>
      </c>
      <c r="H202" s="184">
        <v>3</v>
      </c>
      <c r="I202" s="185"/>
      <c r="L202" s="181"/>
      <c r="M202" s="186"/>
      <c r="N202" s="187"/>
      <c r="O202" s="187"/>
      <c r="P202" s="187"/>
      <c r="Q202" s="187"/>
      <c r="R202" s="187"/>
      <c r="S202" s="187"/>
      <c r="T202" s="188"/>
      <c r="AT202" s="182" t="s">
        <v>164</v>
      </c>
      <c r="AU202" s="182" t="s">
        <v>90</v>
      </c>
      <c r="AV202" s="14" t="s">
        <v>90</v>
      </c>
      <c r="AW202" s="14" t="s">
        <v>33</v>
      </c>
      <c r="AX202" s="14" t="s">
        <v>80</v>
      </c>
      <c r="AY202" s="182" t="s">
        <v>131</v>
      </c>
    </row>
    <row r="203" spans="1:65" s="15" customFormat="1">
      <c r="B203" s="189"/>
      <c r="D203" s="174" t="s">
        <v>164</v>
      </c>
      <c r="E203" s="190" t="s">
        <v>1</v>
      </c>
      <c r="F203" s="191" t="s">
        <v>167</v>
      </c>
      <c r="H203" s="192">
        <v>3</v>
      </c>
      <c r="I203" s="193"/>
      <c r="L203" s="189"/>
      <c r="M203" s="194"/>
      <c r="N203" s="195"/>
      <c r="O203" s="195"/>
      <c r="P203" s="195"/>
      <c r="Q203" s="195"/>
      <c r="R203" s="195"/>
      <c r="S203" s="195"/>
      <c r="T203" s="196"/>
      <c r="AT203" s="190" t="s">
        <v>164</v>
      </c>
      <c r="AU203" s="190" t="s">
        <v>90</v>
      </c>
      <c r="AV203" s="15" t="s">
        <v>137</v>
      </c>
      <c r="AW203" s="15" t="s">
        <v>33</v>
      </c>
      <c r="AX203" s="15" t="s">
        <v>88</v>
      </c>
      <c r="AY203" s="190" t="s">
        <v>131</v>
      </c>
    </row>
    <row r="204" spans="1:65" s="2" customFormat="1" ht="21.75" customHeight="1">
      <c r="A204" s="33"/>
      <c r="B204" s="154"/>
      <c r="C204" s="197" t="s">
        <v>271</v>
      </c>
      <c r="D204" s="197" t="s">
        <v>190</v>
      </c>
      <c r="E204" s="198" t="s">
        <v>272</v>
      </c>
      <c r="F204" s="199" t="s">
        <v>273</v>
      </c>
      <c r="G204" s="200" t="s">
        <v>222</v>
      </c>
      <c r="H204" s="201">
        <v>1</v>
      </c>
      <c r="I204" s="202"/>
      <c r="J204" s="203">
        <f>ROUND(I204*H204,2)</f>
        <v>0</v>
      </c>
      <c r="K204" s="204"/>
      <c r="L204" s="205"/>
      <c r="M204" s="206" t="s">
        <v>1</v>
      </c>
      <c r="N204" s="207" t="s">
        <v>45</v>
      </c>
      <c r="O204" s="59"/>
      <c r="P204" s="165">
        <f>O204*H204</f>
        <v>0</v>
      </c>
      <c r="Q204" s="165">
        <v>0</v>
      </c>
      <c r="R204" s="165">
        <f>Q204*H204</f>
        <v>0</v>
      </c>
      <c r="S204" s="165">
        <v>0</v>
      </c>
      <c r="T204" s="166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7" t="s">
        <v>194</v>
      </c>
      <c r="AT204" s="167" t="s">
        <v>190</v>
      </c>
      <c r="AU204" s="167" t="s">
        <v>90</v>
      </c>
      <c r="AY204" s="17" t="s">
        <v>131</v>
      </c>
      <c r="BE204" s="98">
        <f>IF(N204="základní",J204,0)</f>
        <v>0</v>
      </c>
      <c r="BF204" s="98">
        <f>IF(N204="snížená",J204,0)</f>
        <v>0</v>
      </c>
      <c r="BG204" s="98">
        <f>IF(N204="zákl. přenesená",J204,0)</f>
        <v>0</v>
      </c>
      <c r="BH204" s="98">
        <f>IF(N204="sníž. přenesená",J204,0)</f>
        <v>0</v>
      </c>
      <c r="BI204" s="98">
        <f>IF(N204="nulová",J204,0)</f>
        <v>0</v>
      </c>
      <c r="BJ204" s="17" t="s">
        <v>88</v>
      </c>
      <c r="BK204" s="98">
        <f>ROUND(I204*H204,2)</f>
        <v>0</v>
      </c>
      <c r="BL204" s="17" t="s">
        <v>137</v>
      </c>
      <c r="BM204" s="167" t="s">
        <v>274</v>
      </c>
    </row>
    <row r="205" spans="1:65" s="13" customFormat="1" ht="22.5">
      <c r="B205" s="173"/>
      <c r="D205" s="174" t="s">
        <v>164</v>
      </c>
      <c r="E205" s="175" t="s">
        <v>1</v>
      </c>
      <c r="F205" s="176" t="s">
        <v>236</v>
      </c>
      <c r="H205" s="175" t="s">
        <v>1</v>
      </c>
      <c r="I205" s="177"/>
      <c r="L205" s="173"/>
      <c r="M205" s="178"/>
      <c r="N205" s="179"/>
      <c r="O205" s="179"/>
      <c r="P205" s="179"/>
      <c r="Q205" s="179"/>
      <c r="R205" s="179"/>
      <c r="S205" s="179"/>
      <c r="T205" s="180"/>
      <c r="AT205" s="175" t="s">
        <v>164</v>
      </c>
      <c r="AU205" s="175" t="s">
        <v>90</v>
      </c>
      <c r="AV205" s="13" t="s">
        <v>88</v>
      </c>
      <c r="AW205" s="13" t="s">
        <v>33</v>
      </c>
      <c r="AX205" s="13" t="s">
        <v>80</v>
      </c>
      <c r="AY205" s="175" t="s">
        <v>131</v>
      </c>
    </row>
    <row r="206" spans="1:65" s="14" customFormat="1" ht="22.5">
      <c r="B206" s="181"/>
      <c r="D206" s="174" t="s">
        <v>164</v>
      </c>
      <c r="E206" s="182" t="s">
        <v>1</v>
      </c>
      <c r="F206" s="183" t="s">
        <v>275</v>
      </c>
      <c r="H206" s="184">
        <v>1</v>
      </c>
      <c r="I206" s="185"/>
      <c r="L206" s="181"/>
      <c r="M206" s="186"/>
      <c r="N206" s="187"/>
      <c r="O206" s="187"/>
      <c r="P206" s="187"/>
      <c r="Q206" s="187"/>
      <c r="R206" s="187"/>
      <c r="S206" s="187"/>
      <c r="T206" s="188"/>
      <c r="AT206" s="182" t="s">
        <v>164</v>
      </c>
      <c r="AU206" s="182" t="s">
        <v>90</v>
      </c>
      <c r="AV206" s="14" t="s">
        <v>90</v>
      </c>
      <c r="AW206" s="14" t="s">
        <v>33</v>
      </c>
      <c r="AX206" s="14" t="s">
        <v>80</v>
      </c>
      <c r="AY206" s="182" t="s">
        <v>131</v>
      </c>
    </row>
    <row r="207" spans="1:65" s="15" customFormat="1">
      <c r="B207" s="189"/>
      <c r="D207" s="174" t="s">
        <v>164</v>
      </c>
      <c r="E207" s="190" t="s">
        <v>1</v>
      </c>
      <c r="F207" s="191" t="s">
        <v>167</v>
      </c>
      <c r="H207" s="192">
        <v>1</v>
      </c>
      <c r="I207" s="193"/>
      <c r="L207" s="189"/>
      <c r="M207" s="194"/>
      <c r="N207" s="195"/>
      <c r="O207" s="195"/>
      <c r="P207" s="195"/>
      <c r="Q207" s="195"/>
      <c r="R207" s="195"/>
      <c r="S207" s="195"/>
      <c r="T207" s="196"/>
      <c r="AT207" s="190" t="s">
        <v>164</v>
      </c>
      <c r="AU207" s="190" t="s">
        <v>90</v>
      </c>
      <c r="AV207" s="15" t="s">
        <v>137</v>
      </c>
      <c r="AW207" s="15" t="s">
        <v>33</v>
      </c>
      <c r="AX207" s="15" t="s">
        <v>88</v>
      </c>
      <c r="AY207" s="190" t="s">
        <v>131</v>
      </c>
    </row>
    <row r="208" spans="1:65" s="2" customFormat="1" ht="16.5" customHeight="1">
      <c r="A208" s="33"/>
      <c r="B208" s="154"/>
      <c r="C208" s="155" t="s">
        <v>276</v>
      </c>
      <c r="D208" s="155" t="s">
        <v>134</v>
      </c>
      <c r="E208" s="156" t="s">
        <v>277</v>
      </c>
      <c r="F208" s="157" t="s">
        <v>216</v>
      </c>
      <c r="G208" s="158" t="s">
        <v>217</v>
      </c>
      <c r="H208" s="159">
        <v>1</v>
      </c>
      <c r="I208" s="160"/>
      <c r="J208" s="161">
        <f>ROUND(I208*H208,2)</f>
        <v>0</v>
      </c>
      <c r="K208" s="162"/>
      <c r="L208" s="34"/>
      <c r="M208" s="168" t="s">
        <v>1</v>
      </c>
      <c r="N208" s="169" t="s">
        <v>45</v>
      </c>
      <c r="O208" s="170"/>
      <c r="P208" s="171">
        <f>O208*H208</f>
        <v>0</v>
      </c>
      <c r="Q208" s="171">
        <v>0</v>
      </c>
      <c r="R208" s="171">
        <f>Q208*H208</f>
        <v>0</v>
      </c>
      <c r="S208" s="171">
        <v>0</v>
      </c>
      <c r="T208" s="17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7" t="s">
        <v>137</v>
      </c>
      <c r="AT208" s="167" t="s">
        <v>134</v>
      </c>
      <c r="AU208" s="167" t="s">
        <v>90</v>
      </c>
      <c r="AY208" s="17" t="s">
        <v>131</v>
      </c>
      <c r="BE208" s="98">
        <f>IF(N208="základní",J208,0)</f>
        <v>0</v>
      </c>
      <c r="BF208" s="98">
        <f>IF(N208="snížená",J208,0)</f>
        <v>0</v>
      </c>
      <c r="BG208" s="98">
        <f>IF(N208="zákl. přenesená",J208,0)</f>
        <v>0</v>
      </c>
      <c r="BH208" s="98">
        <f>IF(N208="sníž. přenesená",J208,0)</f>
        <v>0</v>
      </c>
      <c r="BI208" s="98">
        <f>IF(N208="nulová",J208,0)</f>
        <v>0</v>
      </c>
      <c r="BJ208" s="17" t="s">
        <v>88</v>
      </c>
      <c r="BK208" s="98">
        <f>ROUND(I208*H208,2)</f>
        <v>0</v>
      </c>
      <c r="BL208" s="17" t="s">
        <v>137</v>
      </c>
      <c r="BM208" s="167" t="s">
        <v>278</v>
      </c>
    </row>
    <row r="209" spans="1:31" s="2" customFormat="1" ht="6.95" customHeight="1">
      <c r="A209" s="33"/>
      <c r="B209" s="48"/>
      <c r="C209" s="49"/>
      <c r="D209" s="49"/>
      <c r="E209" s="49"/>
      <c r="F209" s="49"/>
      <c r="G209" s="49"/>
      <c r="H209" s="49"/>
      <c r="I209" s="49"/>
      <c r="J209" s="49"/>
      <c r="K209" s="49"/>
      <c r="L209" s="34"/>
      <c r="M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</row>
  </sheetData>
  <autoFilter ref="C121:K20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Ostatní a vedlejší n...</vt:lpstr>
      <vt:lpstr>02 - Hřiště</vt:lpstr>
      <vt:lpstr>'01 - Ostatní a vedlejší n...'!Názvy_tisku</vt:lpstr>
      <vt:lpstr>'02 - Hřiště'!Názvy_tisku</vt:lpstr>
      <vt:lpstr>'Rekapitulace stavby'!Názvy_tisku</vt:lpstr>
      <vt:lpstr>'01 - Ostatní a vedlejší n...'!Oblast_tisku</vt:lpstr>
      <vt:lpstr>'02 - Hřiště'!Oblast_tisku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DESKTOP-U7DN9O0\Magda</dc:creator>
  <cp:lastModifiedBy>Jochimová Lenka</cp:lastModifiedBy>
  <dcterms:created xsi:type="dcterms:W3CDTF">2021-03-23T08:50:46Z</dcterms:created>
  <dcterms:modified xsi:type="dcterms:W3CDTF">2021-04-27T08:56:30Z</dcterms:modified>
</cp:coreProperties>
</file>