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ZŠ Bezručova\ke zveřejnění\"/>
    </mc:Choice>
  </mc:AlternateContent>
  <bookViews>
    <workbookView xWindow="0" yWindow="0" windowWidth="28800" windowHeight="12450"/>
  </bookViews>
  <sheets>
    <sheet name="Rekapitulace stavby" sheetId="1" r:id="rId1"/>
    <sheet name="001 - Vybudování multifun..." sheetId="2" r:id="rId2"/>
    <sheet name="002 - Elektroinstalace" sheetId="3" r:id="rId3"/>
    <sheet name="003 - Zdravotechnika " sheetId="4" r:id="rId4"/>
    <sheet name="004 - Bezbariérovost " sheetId="5" r:id="rId5"/>
    <sheet name="005 - Ostatní a vedlejší ..." sheetId="6" r:id="rId6"/>
    <sheet name="006 - VZT" sheetId="7" r:id="rId7"/>
  </sheets>
  <definedNames>
    <definedName name="_xlnm._FilterDatabase" localSheetId="1" hidden="1">'001 - Vybudování multifun...'!$C$132:$K$275</definedName>
    <definedName name="_xlnm._FilterDatabase" localSheetId="2" hidden="1">'002 - Elektroinstalace'!$C$123:$K$215</definedName>
    <definedName name="_xlnm._FilterDatabase" localSheetId="3" hidden="1">'003 - Zdravotechnika '!$C$126:$K$268</definedName>
    <definedName name="_xlnm._FilterDatabase" localSheetId="4" hidden="1">'004 - Bezbariérovost '!$C$140:$K$407</definedName>
    <definedName name="_xlnm._FilterDatabase" localSheetId="5" hidden="1">'005 - Ostatní a vedlejší ...'!$C$121:$K$150</definedName>
    <definedName name="_xlnm._FilterDatabase" localSheetId="6" hidden="1">'006 - VZT'!$C$121:$K$175</definedName>
    <definedName name="_xlnm.Print_Titles" localSheetId="1">'001 - Vybudování multifun...'!$132:$132</definedName>
    <definedName name="_xlnm.Print_Titles" localSheetId="2">'002 - Elektroinstalace'!$123:$123</definedName>
    <definedName name="_xlnm.Print_Titles" localSheetId="3">'003 - Zdravotechnika '!$126:$126</definedName>
    <definedName name="_xlnm.Print_Titles" localSheetId="4">'004 - Bezbariérovost '!$140:$140</definedName>
    <definedName name="_xlnm.Print_Titles" localSheetId="5">'005 - Ostatní a vedlejší ...'!$121:$121</definedName>
    <definedName name="_xlnm.Print_Titles" localSheetId="6">'006 - VZT'!$121:$121</definedName>
    <definedName name="_xlnm.Print_Titles" localSheetId="0">'Rekapitulace stavby'!$92:$92</definedName>
    <definedName name="_xlnm.Print_Area" localSheetId="1">'001 - Vybudování multifun...'!$C$82:$J$114,'001 - Vybudování multifun...'!$C$120:$K$275</definedName>
    <definedName name="_xlnm.Print_Area" localSheetId="2">'002 - Elektroinstalace'!$C$82:$J$105,'002 - Elektroinstalace'!$C$111:$K$215</definedName>
    <definedName name="_xlnm.Print_Area" localSheetId="3">'003 - Zdravotechnika '!$C$82:$J$108,'003 - Zdravotechnika '!$C$114:$K$268</definedName>
    <definedName name="_xlnm.Print_Area" localSheetId="4">'004 - Bezbariérovost '!$C$82:$J$122,'004 - Bezbariérovost '!$C$128:$K$407</definedName>
    <definedName name="_xlnm.Print_Area" localSheetId="5">'005 - Ostatní a vedlejší ...'!$C$82:$J$103,'005 - Ostatní a vedlejší ...'!$C$109:$K$150</definedName>
    <definedName name="_xlnm.Print_Area" localSheetId="6">'006 - VZT'!$C$82:$J$103,'006 - VZT'!$C$109:$K$175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T168" i="7"/>
  <c r="R169" i="7"/>
  <c r="R168" i="7" s="1"/>
  <c r="P169" i="7"/>
  <c r="P168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F116" i="7"/>
  <c r="E114" i="7"/>
  <c r="F89" i="7"/>
  <c r="E87" i="7"/>
  <c r="J24" i="7"/>
  <c r="E24" i="7"/>
  <c r="J119" i="7" s="1"/>
  <c r="J23" i="7"/>
  <c r="J21" i="7"/>
  <c r="E21" i="7"/>
  <c r="J118" i="7" s="1"/>
  <c r="J20" i="7"/>
  <c r="J18" i="7"/>
  <c r="E18" i="7"/>
  <c r="F119" i="7" s="1"/>
  <c r="J17" i="7"/>
  <c r="J15" i="7"/>
  <c r="E15" i="7"/>
  <c r="F118" i="7" s="1"/>
  <c r="J14" i="7"/>
  <c r="J12" i="7"/>
  <c r="J116" i="7" s="1"/>
  <c r="E7" i="7"/>
  <c r="E112" i="7"/>
  <c r="J37" i="6"/>
  <c r="J36" i="6"/>
  <c r="AY99" i="1" s="1"/>
  <c r="J35" i="6"/>
  <c r="AX99" i="1"/>
  <c r="BI149" i="6"/>
  <c r="BH149" i="6"/>
  <c r="BG149" i="6"/>
  <c r="BF149" i="6"/>
  <c r="T149" i="6"/>
  <c r="T148" i="6" s="1"/>
  <c r="R149" i="6"/>
  <c r="R148" i="6"/>
  <c r="P149" i="6"/>
  <c r="P148" i="6" s="1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T134" i="6"/>
  <c r="R135" i="6"/>
  <c r="R134" i="6" s="1"/>
  <c r="P135" i="6"/>
  <c r="P134" i="6"/>
  <c r="BI132" i="6"/>
  <c r="BH132" i="6"/>
  <c r="BG132" i="6"/>
  <c r="BF132" i="6"/>
  <c r="T132" i="6"/>
  <c r="R132" i="6"/>
  <c r="P132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T124" i="6" s="1"/>
  <c r="T123" i="6" s="1"/>
  <c r="R125" i="6"/>
  <c r="R124" i="6"/>
  <c r="R123" i="6" s="1"/>
  <c r="P125" i="6"/>
  <c r="P124" i="6"/>
  <c r="P123" i="6"/>
  <c r="J119" i="6"/>
  <c r="J118" i="6"/>
  <c r="F118" i="6"/>
  <c r="F116" i="6"/>
  <c r="E114" i="6"/>
  <c r="J92" i="6"/>
  <c r="J91" i="6"/>
  <c r="F91" i="6"/>
  <c r="F89" i="6"/>
  <c r="E87" i="6"/>
  <c r="J18" i="6"/>
  <c r="E18" i="6"/>
  <c r="F119" i="6" s="1"/>
  <c r="J17" i="6"/>
  <c r="J12" i="6"/>
  <c r="J116" i="6"/>
  <c r="E7" i="6"/>
  <c r="E85" i="6" s="1"/>
  <c r="J37" i="5"/>
  <c r="J36" i="5"/>
  <c r="AY98" i="1" s="1"/>
  <c r="J35" i="5"/>
  <c r="AX98" i="1"/>
  <c r="BI407" i="5"/>
  <c r="BH407" i="5"/>
  <c r="BG407" i="5"/>
  <c r="BF407" i="5"/>
  <c r="T407" i="5"/>
  <c r="T406" i="5" s="1"/>
  <c r="T405" i="5" s="1"/>
  <c r="R407" i="5"/>
  <c r="R406" i="5"/>
  <c r="R405" i="5" s="1"/>
  <c r="P407" i="5"/>
  <c r="P406" i="5"/>
  <c r="P405" i="5"/>
  <c r="BI403" i="5"/>
  <c r="BH403" i="5"/>
  <c r="BG403" i="5"/>
  <c r="BF403" i="5"/>
  <c r="T403" i="5"/>
  <c r="R403" i="5"/>
  <c r="P403" i="5"/>
  <c r="BI402" i="5"/>
  <c r="BH402" i="5"/>
  <c r="BG402" i="5"/>
  <c r="BF402" i="5"/>
  <c r="T402" i="5"/>
  <c r="R402" i="5"/>
  <c r="P402" i="5"/>
  <c r="BI392" i="5"/>
  <c r="BH392" i="5"/>
  <c r="BG392" i="5"/>
  <c r="BF392" i="5"/>
  <c r="T392" i="5"/>
  <c r="R392" i="5"/>
  <c r="P392" i="5"/>
  <c r="BI390" i="5"/>
  <c r="BH390" i="5"/>
  <c r="BG390" i="5"/>
  <c r="BF390" i="5"/>
  <c r="T390" i="5"/>
  <c r="T389" i="5"/>
  <c r="R390" i="5"/>
  <c r="R389" i="5" s="1"/>
  <c r="P390" i="5"/>
  <c r="P389" i="5"/>
  <c r="BI388" i="5"/>
  <c r="BH388" i="5"/>
  <c r="BG388" i="5"/>
  <c r="BF388" i="5"/>
  <c r="T388" i="5"/>
  <c r="R388" i="5"/>
  <c r="P388" i="5"/>
  <c r="BI387" i="5"/>
  <c r="BH387" i="5"/>
  <c r="BG387" i="5"/>
  <c r="BF387" i="5"/>
  <c r="T387" i="5"/>
  <c r="R387" i="5"/>
  <c r="P387" i="5"/>
  <c r="BI382" i="5"/>
  <c r="BH382" i="5"/>
  <c r="BG382" i="5"/>
  <c r="BF382" i="5"/>
  <c r="T382" i="5"/>
  <c r="R382" i="5"/>
  <c r="P382" i="5"/>
  <c r="BI380" i="5"/>
  <c r="BH380" i="5"/>
  <c r="BG380" i="5"/>
  <c r="BF380" i="5"/>
  <c r="T380" i="5"/>
  <c r="R380" i="5"/>
  <c r="P380" i="5"/>
  <c r="BI375" i="5"/>
  <c r="BH375" i="5"/>
  <c r="BG375" i="5"/>
  <c r="BF375" i="5"/>
  <c r="T375" i="5"/>
  <c r="R375" i="5"/>
  <c r="P375" i="5"/>
  <c r="BI370" i="5"/>
  <c r="BH370" i="5"/>
  <c r="BG370" i="5"/>
  <c r="BF370" i="5"/>
  <c r="T370" i="5"/>
  <c r="R370" i="5"/>
  <c r="P370" i="5"/>
  <c r="BI369" i="5"/>
  <c r="BH369" i="5"/>
  <c r="BG369" i="5"/>
  <c r="BF369" i="5"/>
  <c r="T369" i="5"/>
  <c r="R369" i="5"/>
  <c r="P369" i="5"/>
  <c r="BI367" i="5"/>
  <c r="BH367" i="5"/>
  <c r="BG367" i="5"/>
  <c r="BF367" i="5"/>
  <c r="T367" i="5"/>
  <c r="R367" i="5"/>
  <c r="P367" i="5"/>
  <c r="BI364" i="5"/>
  <c r="BH364" i="5"/>
  <c r="BG364" i="5"/>
  <c r="BF364" i="5"/>
  <c r="T364" i="5"/>
  <c r="R364" i="5"/>
  <c r="P364" i="5"/>
  <c r="BI363" i="5"/>
  <c r="BH363" i="5"/>
  <c r="BG363" i="5"/>
  <c r="BF363" i="5"/>
  <c r="T363" i="5"/>
  <c r="R363" i="5"/>
  <c r="P363" i="5"/>
  <c r="BI362" i="5"/>
  <c r="BH362" i="5"/>
  <c r="BG362" i="5"/>
  <c r="BF362" i="5"/>
  <c r="T362" i="5"/>
  <c r="R362" i="5"/>
  <c r="P362" i="5"/>
  <c r="BI360" i="5"/>
  <c r="BH360" i="5"/>
  <c r="BG360" i="5"/>
  <c r="BF360" i="5"/>
  <c r="T360" i="5"/>
  <c r="T359" i="5" s="1"/>
  <c r="R360" i="5"/>
  <c r="R359" i="5"/>
  <c r="P360" i="5"/>
  <c r="P359" i="5" s="1"/>
  <c r="BI358" i="5"/>
  <c r="BH358" i="5"/>
  <c r="BG358" i="5"/>
  <c r="BF358" i="5"/>
  <c r="T358" i="5"/>
  <c r="R358" i="5"/>
  <c r="P358" i="5"/>
  <c r="BI357" i="5"/>
  <c r="BH357" i="5"/>
  <c r="BG357" i="5"/>
  <c r="BF357" i="5"/>
  <c r="T357" i="5"/>
  <c r="R357" i="5"/>
  <c r="P357" i="5"/>
  <c r="BI355" i="5"/>
  <c r="BH355" i="5"/>
  <c r="BG355" i="5"/>
  <c r="BF355" i="5"/>
  <c r="T355" i="5"/>
  <c r="R355" i="5"/>
  <c r="P355" i="5"/>
  <c r="BI353" i="5"/>
  <c r="BH353" i="5"/>
  <c r="BG353" i="5"/>
  <c r="BF353" i="5"/>
  <c r="T353" i="5"/>
  <c r="R353" i="5"/>
  <c r="P353" i="5"/>
  <c r="BI351" i="5"/>
  <c r="BH351" i="5"/>
  <c r="BG351" i="5"/>
  <c r="BF351" i="5"/>
  <c r="T351" i="5"/>
  <c r="R351" i="5"/>
  <c r="P351" i="5"/>
  <c r="BI349" i="5"/>
  <c r="BH349" i="5"/>
  <c r="BG349" i="5"/>
  <c r="BF349" i="5"/>
  <c r="T349" i="5"/>
  <c r="R349" i="5"/>
  <c r="P349" i="5"/>
  <c r="BI347" i="5"/>
  <c r="BH347" i="5"/>
  <c r="BG347" i="5"/>
  <c r="BF347" i="5"/>
  <c r="T347" i="5"/>
  <c r="R347" i="5"/>
  <c r="P347" i="5"/>
  <c r="BI346" i="5"/>
  <c r="BH346" i="5"/>
  <c r="BG346" i="5"/>
  <c r="BF346" i="5"/>
  <c r="T346" i="5"/>
  <c r="R346" i="5"/>
  <c r="P346" i="5"/>
  <c r="BI345" i="5"/>
  <c r="BH345" i="5"/>
  <c r="BG345" i="5"/>
  <c r="BF345" i="5"/>
  <c r="T345" i="5"/>
  <c r="R345" i="5"/>
  <c r="P345" i="5"/>
  <c r="BI341" i="5"/>
  <c r="BH341" i="5"/>
  <c r="BG341" i="5"/>
  <c r="BF341" i="5"/>
  <c r="T341" i="5"/>
  <c r="R341" i="5"/>
  <c r="P341" i="5"/>
  <c r="BI339" i="5"/>
  <c r="BH339" i="5"/>
  <c r="BG339" i="5"/>
  <c r="BF339" i="5"/>
  <c r="T339" i="5"/>
  <c r="R339" i="5"/>
  <c r="P339" i="5"/>
  <c r="BI337" i="5"/>
  <c r="BH337" i="5"/>
  <c r="BG337" i="5"/>
  <c r="BF337" i="5"/>
  <c r="T337" i="5"/>
  <c r="R337" i="5"/>
  <c r="P337" i="5"/>
  <c r="BI335" i="5"/>
  <c r="BH335" i="5"/>
  <c r="BG335" i="5"/>
  <c r="BF335" i="5"/>
  <c r="T335" i="5"/>
  <c r="R335" i="5"/>
  <c r="P335" i="5"/>
  <c r="BI333" i="5"/>
  <c r="BH333" i="5"/>
  <c r="BG333" i="5"/>
  <c r="BF333" i="5"/>
  <c r="T333" i="5"/>
  <c r="R333" i="5"/>
  <c r="P333" i="5"/>
  <c r="BI331" i="5"/>
  <c r="BH331" i="5"/>
  <c r="BG331" i="5"/>
  <c r="BF331" i="5"/>
  <c r="T331" i="5"/>
  <c r="R331" i="5"/>
  <c r="P331" i="5"/>
  <c r="BI330" i="5"/>
  <c r="BH330" i="5"/>
  <c r="BG330" i="5"/>
  <c r="BF330" i="5"/>
  <c r="T330" i="5"/>
  <c r="R330" i="5"/>
  <c r="P330" i="5"/>
  <c r="BI327" i="5"/>
  <c r="BH327" i="5"/>
  <c r="BG327" i="5"/>
  <c r="BF327" i="5"/>
  <c r="T327" i="5"/>
  <c r="R327" i="5"/>
  <c r="P327" i="5"/>
  <c r="BI325" i="5"/>
  <c r="BH325" i="5"/>
  <c r="BG325" i="5"/>
  <c r="BF325" i="5"/>
  <c r="T325" i="5"/>
  <c r="R325" i="5"/>
  <c r="P325" i="5"/>
  <c r="BI323" i="5"/>
  <c r="BH323" i="5"/>
  <c r="BG323" i="5"/>
  <c r="BF323" i="5"/>
  <c r="T323" i="5"/>
  <c r="R323" i="5"/>
  <c r="P323" i="5"/>
  <c r="BI321" i="5"/>
  <c r="BH321" i="5"/>
  <c r="BG321" i="5"/>
  <c r="BF321" i="5"/>
  <c r="T321" i="5"/>
  <c r="R321" i="5"/>
  <c r="P321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6" i="5"/>
  <c r="BH316" i="5"/>
  <c r="BG316" i="5"/>
  <c r="BF316" i="5"/>
  <c r="T316" i="5"/>
  <c r="R316" i="5"/>
  <c r="P316" i="5"/>
  <c r="BI314" i="5"/>
  <c r="BH314" i="5"/>
  <c r="BG314" i="5"/>
  <c r="BF314" i="5"/>
  <c r="T314" i="5"/>
  <c r="R314" i="5"/>
  <c r="P314" i="5"/>
  <c r="BI313" i="5"/>
  <c r="BH313" i="5"/>
  <c r="BG313" i="5"/>
  <c r="BF313" i="5"/>
  <c r="T313" i="5"/>
  <c r="R313" i="5"/>
  <c r="P313" i="5"/>
  <c r="BI311" i="5"/>
  <c r="BH311" i="5"/>
  <c r="BG311" i="5"/>
  <c r="BF311" i="5"/>
  <c r="T311" i="5"/>
  <c r="R311" i="5"/>
  <c r="P311" i="5"/>
  <c r="BI309" i="5"/>
  <c r="BH309" i="5"/>
  <c r="BG309" i="5"/>
  <c r="BF309" i="5"/>
  <c r="T309" i="5"/>
  <c r="R309" i="5"/>
  <c r="P309" i="5"/>
  <c r="BI307" i="5"/>
  <c r="BH307" i="5"/>
  <c r="BG307" i="5"/>
  <c r="BF307" i="5"/>
  <c r="T307" i="5"/>
  <c r="T306" i="5"/>
  <c r="R307" i="5"/>
  <c r="R306" i="5" s="1"/>
  <c r="P307" i="5"/>
  <c r="P306" i="5"/>
  <c r="BI305" i="5"/>
  <c r="BH305" i="5"/>
  <c r="BG305" i="5"/>
  <c r="BF305" i="5"/>
  <c r="T305" i="5"/>
  <c r="R305" i="5"/>
  <c r="P305" i="5"/>
  <c r="BI304" i="5"/>
  <c r="BH304" i="5"/>
  <c r="BG304" i="5"/>
  <c r="BF304" i="5"/>
  <c r="T304" i="5"/>
  <c r="R304" i="5"/>
  <c r="P304" i="5"/>
  <c r="BI302" i="5"/>
  <c r="BH302" i="5"/>
  <c r="BG302" i="5"/>
  <c r="BF302" i="5"/>
  <c r="T302" i="5"/>
  <c r="R302" i="5"/>
  <c r="P302" i="5"/>
  <c r="BI301" i="5"/>
  <c r="BH301" i="5"/>
  <c r="BG301" i="5"/>
  <c r="BF301" i="5"/>
  <c r="T301" i="5"/>
  <c r="R301" i="5"/>
  <c r="P301" i="5"/>
  <c r="BI299" i="5"/>
  <c r="BH299" i="5"/>
  <c r="BG299" i="5"/>
  <c r="BF299" i="5"/>
  <c r="T299" i="5"/>
  <c r="R299" i="5"/>
  <c r="P299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3" i="5"/>
  <c r="BH293" i="5"/>
  <c r="BG293" i="5"/>
  <c r="BF293" i="5"/>
  <c r="T293" i="5"/>
  <c r="R293" i="5"/>
  <c r="P293" i="5"/>
  <c r="BI290" i="5"/>
  <c r="BH290" i="5"/>
  <c r="BG290" i="5"/>
  <c r="BF290" i="5"/>
  <c r="T290" i="5"/>
  <c r="R290" i="5"/>
  <c r="P290" i="5"/>
  <c r="BI288" i="5"/>
  <c r="BH288" i="5"/>
  <c r="BG288" i="5"/>
  <c r="BF288" i="5"/>
  <c r="T288" i="5"/>
  <c r="R288" i="5"/>
  <c r="P288" i="5"/>
  <c r="BI286" i="5"/>
  <c r="BH286" i="5"/>
  <c r="BG286" i="5"/>
  <c r="BF286" i="5"/>
  <c r="T286" i="5"/>
  <c r="R286" i="5"/>
  <c r="P286" i="5"/>
  <c r="BI285" i="5"/>
  <c r="BH285" i="5"/>
  <c r="BG285" i="5"/>
  <c r="BF285" i="5"/>
  <c r="T285" i="5"/>
  <c r="R285" i="5"/>
  <c r="P285" i="5"/>
  <c r="BI281" i="5"/>
  <c r="BH281" i="5"/>
  <c r="BG281" i="5"/>
  <c r="BF281" i="5"/>
  <c r="T281" i="5"/>
  <c r="R281" i="5"/>
  <c r="P281" i="5"/>
  <c r="BI279" i="5"/>
  <c r="BH279" i="5"/>
  <c r="BG279" i="5"/>
  <c r="BF279" i="5"/>
  <c r="T279" i="5"/>
  <c r="R279" i="5"/>
  <c r="P279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2" i="5"/>
  <c r="BH272" i="5"/>
  <c r="BG272" i="5"/>
  <c r="BF272" i="5"/>
  <c r="T272" i="5"/>
  <c r="R272" i="5"/>
  <c r="P272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6" i="5"/>
  <c r="BH266" i="5"/>
  <c r="BG266" i="5"/>
  <c r="BF266" i="5"/>
  <c r="T266" i="5"/>
  <c r="R266" i="5"/>
  <c r="P266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4" i="5"/>
  <c r="BH224" i="5"/>
  <c r="BG224" i="5"/>
  <c r="BF224" i="5"/>
  <c r="T224" i="5"/>
  <c r="R224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0" i="5"/>
  <c r="BH210" i="5"/>
  <c r="BG210" i="5"/>
  <c r="BF210" i="5"/>
  <c r="T210" i="5"/>
  <c r="R210" i="5"/>
  <c r="P210" i="5"/>
  <c r="BI204" i="5"/>
  <c r="BH204" i="5"/>
  <c r="BG204" i="5"/>
  <c r="BF204" i="5"/>
  <c r="T204" i="5"/>
  <c r="R204" i="5"/>
  <c r="P204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0" i="5"/>
  <c r="BH190" i="5"/>
  <c r="BG190" i="5"/>
  <c r="BF190" i="5"/>
  <c r="T190" i="5"/>
  <c r="R190" i="5"/>
  <c r="P190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68" i="5"/>
  <c r="BH168" i="5"/>
  <c r="BG168" i="5"/>
  <c r="BF168" i="5"/>
  <c r="T168" i="5"/>
  <c r="R168" i="5"/>
  <c r="P168" i="5"/>
  <c r="BI166" i="5"/>
  <c r="BH166" i="5"/>
  <c r="BG166" i="5"/>
  <c r="BF166" i="5"/>
  <c r="T166" i="5"/>
  <c r="R166" i="5"/>
  <c r="P166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J137" i="5"/>
  <c r="F135" i="5"/>
  <c r="E133" i="5"/>
  <c r="J91" i="5"/>
  <c r="F89" i="5"/>
  <c r="E87" i="5"/>
  <c r="J24" i="5"/>
  <c r="E24" i="5"/>
  <c r="J92" i="5" s="1"/>
  <c r="J23" i="5"/>
  <c r="J18" i="5"/>
  <c r="E18" i="5"/>
  <c r="F138" i="5" s="1"/>
  <c r="J17" i="5"/>
  <c r="J15" i="5"/>
  <c r="E15" i="5"/>
  <c r="F137" i="5" s="1"/>
  <c r="J14" i="5"/>
  <c r="J12" i="5"/>
  <c r="J135" i="5"/>
  <c r="E7" i="5"/>
  <c r="E85" i="5" s="1"/>
  <c r="J37" i="4"/>
  <c r="J36" i="4"/>
  <c r="AY97" i="1" s="1"/>
  <c r="J35" i="4"/>
  <c r="AX97" i="1"/>
  <c r="BI268" i="4"/>
  <c r="BH268" i="4"/>
  <c r="BG268" i="4"/>
  <c r="BF268" i="4"/>
  <c r="T268" i="4"/>
  <c r="T267" i="4" s="1"/>
  <c r="R268" i="4"/>
  <c r="R267" i="4"/>
  <c r="P268" i="4"/>
  <c r="P267" i="4" s="1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8" i="4"/>
  <c r="BH258" i="4"/>
  <c r="BG258" i="4"/>
  <c r="BF258" i="4"/>
  <c r="T258" i="4"/>
  <c r="R258" i="4"/>
  <c r="P258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6" i="4"/>
  <c r="BH246" i="4"/>
  <c r="BG246" i="4"/>
  <c r="BF246" i="4"/>
  <c r="T246" i="4"/>
  <c r="R246" i="4"/>
  <c r="P246" i="4"/>
  <c r="BI244" i="4"/>
  <c r="BH244" i="4"/>
  <c r="BG244" i="4"/>
  <c r="BF244" i="4"/>
  <c r="T244" i="4"/>
  <c r="R244" i="4"/>
  <c r="P244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4" i="4"/>
  <c r="BH204" i="4"/>
  <c r="BG204" i="4"/>
  <c r="BF204" i="4"/>
  <c r="T204" i="4"/>
  <c r="R204" i="4"/>
  <c r="P204" i="4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J123" i="4"/>
  <c r="F121" i="4"/>
  <c r="E119" i="4"/>
  <c r="J91" i="4"/>
  <c r="F89" i="4"/>
  <c r="E87" i="4"/>
  <c r="J24" i="4"/>
  <c r="E24" i="4"/>
  <c r="J92" i="4" s="1"/>
  <c r="J23" i="4"/>
  <c r="J18" i="4"/>
  <c r="E18" i="4"/>
  <c r="F124" i="4" s="1"/>
  <c r="J17" i="4"/>
  <c r="J15" i="4"/>
  <c r="E15" i="4"/>
  <c r="F123" i="4" s="1"/>
  <c r="J14" i="4"/>
  <c r="J12" i="4"/>
  <c r="J89" i="4"/>
  <c r="E7" i="4"/>
  <c r="E117" i="4" s="1"/>
  <c r="J37" i="3"/>
  <c r="J36" i="3"/>
  <c r="AY96" i="1" s="1"/>
  <c r="J35" i="3"/>
  <c r="AX96" i="1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F118" i="3"/>
  <c r="E116" i="3"/>
  <c r="F89" i="3"/>
  <c r="E87" i="3"/>
  <c r="J24" i="3"/>
  <c r="E24" i="3"/>
  <c r="J121" i="3"/>
  <c r="J23" i="3"/>
  <c r="J21" i="3"/>
  <c r="E21" i="3"/>
  <c r="J120" i="3"/>
  <c r="J20" i="3"/>
  <c r="J18" i="3"/>
  <c r="E18" i="3"/>
  <c r="F121" i="3"/>
  <c r="J17" i="3"/>
  <c r="J15" i="3"/>
  <c r="E15" i="3"/>
  <c r="F120" i="3"/>
  <c r="J14" i="3"/>
  <c r="J12" i="3"/>
  <c r="J118" i="3" s="1"/>
  <c r="E7" i="3"/>
  <c r="E114" i="3"/>
  <c r="J37" i="2"/>
  <c r="J36" i="2"/>
  <c r="AY95" i="1"/>
  <c r="J35" i="2"/>
  <c r="AX95" i="1" s="1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T262" i="2" s="1"/>
  <c r="R263" i="2"/>
  <c r="R262" i="2"/>
  <c r="P263" i="2"/>
  <c r="P262" i="2" s="1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J130" i="2"/>
  <c r="J129" i="2"/>
  <c r="F129" i="2"/>
  <c r="F127" i="2"/>
  <c r="E125" i="2"/>
  <c r="J92" i="2"/>
  <c r="J91" i="2"/>
  <c r="F91" i="2"/>
  <c r="F89" i="2"/>
  <c r="E87" i="2"/>
  <c r="J18" i="2"/>
  <c r="E18" i="2"/>
  <c r="F130" i="2"/>
  <c r="J17" i="2"/>
  <c r="J12" i="2"/>
  <c r="J127" i="2" s="1"/>
  <c r="E7" i="2"/>
  <c r="E123" i="2"/>
  <c r="L90" i="1"/>
  <c r="AM90" i="1"/>
  <c r="AM89" i="1"/>
  <c r="L89" i="1"/>
  <c r="AM87" i="1"/>
  <c r="L87" i="1"/>
  <c r="L85" i="1"/>
  <c r="L84" i="1"/>
  <c r="BK174" i="7"/>
  <c r="J174" i="7"/>
  <c r="BK173" i="7"/>
  <c r="J173" i="7"/>
  <c r="BK172" i="7"/>
  <c r="J172" i="7"/>
  <c r="BK169" i="7"/>
  <c r="J169" i="7"/>
  <c r="BK167" i="7"/>
  <c r="J167" i="7"/>
  <c r="BK166" i="7"/>
  <c r="J166" i="7"/>
  <c r="BK165" i="7"/>
  <c r="J165" i="7"/>
  <c r="BK164" i="7"/>
  <c r="J162" i="7"/>
  <c r="BK161" i="7"/>
  <c r="J159" i="7"/>
  <c r="BK158" i="7"/>
  <c r="J156" i="7"/>
  <c r="J154" i="7"/>
  <c r="BK152" i="7"/>
  <c r="J151" i="7"/>
  <c r="J149" i="7"/>
  <c r="BK148" i="7"/>
  <c r="BK146" i="7"/>
  <c r="J145" i="7"/>
  <c r="BK143" i="7"/>
  <c r="J142" i="7"/>
  <c r="J140" i="7"/>
  <c r="BK139" i="7"/>
  <c r="J137" i="7"/>
  <c r="BK136" i="7"/>
  <c r="J134" i="7"/>
  <c r="J132" i="7"/>
  <c r="J130" i="7"/>
  <c r="BK129" i="7"/>
  <c r="BK127" i="7"/>
  <c r="BK126" i="7"/>
  <c r="J124" i="7"/>
  <c r="J149" i="6"/>
  <c r="BK146" i="6"/>
  <c r="BK144" i="6"/>
  <c r="J142" i="6"/>
  <c r="BK140" i="6"/>
  <c r="BK138" i="6"/>
  <c r="J138" i="6"/>
  <c r="J135" i="6"/>
  <c r="J132" i="6"/>
  <c r="J130" i="6"/>
  <c r="BK129" i="6"/>
  <c r="J129" i="6"/>
  <c r="BK127" i="6"/>
  <c r="J127" i="6"/>
  <c r="BK125" i="6"/>
  <c r="J402" i="5"/>
  <c r="BK392" i="5"/>
  <c r="J390" i="5"/>
  <c r="BK388" i="5"/>
  <c r="J387" i="5"/>
  <c r="J382" i="5"/>
  <c r="J380" i="5"/>
  <c r="J375" i="5"/>
  <c r="J370" i="5"/>
  <c r="BK369" i="5"/>
  <c r="BK367" i="5"/>
  <c r="J364" i="5"/>
  <c r="BK363" i="5"/>
  <c r="BK362" i="5"/>
  <c r="J360" i="5"/>
  <c r="J358" i="5"/>
  <c r="BK357" i="5"/>
  <c r="J355" i="5"/>
  <c r="BK353" i="5"/>
  <c r="BK351" i="5"/>
  <c r="BK349" i="5"/>
  <c r="BK347" i="5"/>
  <c r="J346" i="5"/>
  <c r="BK345" i="5"/>
  <c r="BK341" i="5"/>
  <c r="J339" i="5"/>
  <c r="J337" i="5"/>
  <c r="BK335" i="5"/>
  <c r="J333" i="5"/>
  <c r="J331" i="5"/>
  <c r="J330" i="5"/>
  <c r="BK327" i="5"/>
  <c r="BK325" i="5"/>
  <c r="BK323" i="5"/>
  <c r="BK321" i="5"/>
  <c r="BK319" i="5"/>
  <c r="BK318" i="5"/>
  <c r="J317" i="5"/>
  <c r="BK316" i="5"/>
  <c r="J314" i="5"/>
  <c r="BK313" i="5"/>
  <c r="J311" i="5"/>
  <c r="BK309" i="5"/>
  <c r="BK307" i="5"/>
  <c r="J305" i="5"/>
  <c r="BK304" i="5"/>
  <c r="BK302" i="5"/>
  <c r="BK301" i="5"/>
  <c r="J299" i="5"/>
  <c r="J298" i="5"/>
  <c r="J295" i="5"/>
  <c r="BK293" i="5"/>
  <c r="BK290" i="5"/>
  <c r="J288" i="5"/>
  <c r="BK286" i="5"/>
  <c r="J285" i="5"/>
  <c r="J281" i="5"/>
  <c r="BK279" i="5"/>
  <c r="BK277" i="5"/>
  <c r="J274" i="5"/>
  <c r="J272" i="5"/>
  <c r="BK269" i="5"/>
  <c r="J268" i="5"/>
  <c r="J266" i="5"/>
  <c r="J264" i="5"/>
  <c r="J263" i="5"/>
  <c r="BK261" i="5"/>
  <c r="J260" i="5"/>
  <c r="J257" i="5"/>
  <c r="BK255" i="5"/>
  <c r="J253" i="5"/>
  <c r="J252" i="5"/>
  <c r="J248" i="5"/>
  <c r="BK246" i="5"/>
  <c r="J245" i="5"/>
  <c r="J243" i="5"/>
  <c r="J241" i="5"/>
  <c r="BK239" i="5"/>
  <c r="J237" i="5"/>
  <c r="J235" i="5"/>
  <c r="J233" i="5"/>
  <c r="BK231" i="5"/>
  <c r="J229" i="5"/>
  <c r="J226" i="5"/>
  <c r="J224" i="5"/>
  <c r="J222" i="5"/>
  <c r="J220" i="5"/>
  <c r="BK218" i="5"/>
  <c r="BK216" i="5"/>
  <c r="J210" i="5"/>
  <c r="J204" i="5"/>
  <c r="J198" i="5"/>
  <c r="J196" i="5"/>
  <c r="J190" i="5"/>
  <c r="BK187" i="5"/>
  <c r="BK185" i="5"/>
  <c r="BK183" i="5"/>
  <c r="J181" i="5"/>
  <c r="J178" i="5"/>
  <c r="BK176" i="5"/>
  <c r="J173" i="5"/>
  <c r="J172" i="5"/>
  <c r="BK168" i="5"/>
  <c r="J166" i="5"/>
  <c r="BK164" i="5"/>
  <c r="J161" i="5"/>
  <c r="BK159" i="5"/>
  <c r="J158" i="5"/>
  <c r="BK157" i="5"/>
  <c r="J155" i="5"/>
  <c r="J153" i="5"/>
  <c r="BK152" i="5"/>
  <c r="BK150" i="5"/>
  <c r="BK148" i="5"/>
  <c r="J146" i="5"/>
  <c r="J144" i="5"/>
  <c r="J264" i="4"/>
  <c r="BK260" i="4"/>
  <c r="BK258" i="4"/>
  <c r="BK257" i="4"/>
  <c r="J256" i="4"/>
  <c r="J254" i="4"/>
  <c r="J252" i="4"/>
  <c r="J250" i="4"/>
  <c r="BK248" i="4"/>
  <c r="J246" i="4"/>
  <c r="BK244" i="4"/>
  <c r="BK242" i="4"/>
  <c r="BK240" i="4"/>
  <c r="BK238" i="4"/>
  <c r="BK234" i="4"/>
  <c r="BK233" i="4"/>
  <c r="BK232" i="4"/>
  <c r="BK231" i="4"/>
  <c r="J230" i="4"/>
  <c r="J228" i="4"/>
  <c r="J226" i="4"/>
  <c r="BK224" i="4"/>
  <c r="J222" i="4"/>
  <c r="J220" i="4"/>
  <c r="J219" i="4"/>
  <c r="BK218" i="4"/>
  <c r="J216" i="4"/>
  <c r="J214" i="4"/>
  <c r="J212" i="4"/>
  <c r="J210" i="4"/>
  <c r="J208" i="4"/>
  <c r="J206" i="4"/>
  <c r="BK204" i="4"/>
  <c r="BK202" i="4"/>
  <c r="J200" i="4"/>
  <c r="BK198" i="4"/>
  <c r="BK197" i="4"/>
  <c r="J196" i="4"/>
  <c r="J194" i="4"/>
  <c r="J193" i="4"/>
  <c r="BK192" i="4"/>
  <c r="J191" i="4"/>
  <c r="J183" i="4"/>
  <c r="J181" i="4"/>
  <c r="BK179" i="4"/>
  <c r="J178" i="4"/>
  <c r="J176" i="4"/>
  <c r="BK173" i="4"/>
  <c r="J171" i="4"/>
  <c r="J169" i="4"/>
  <c r="BK166" i="4"/>
  <c r="BK164" i="4"/>
  <c r="BK163" i="4"/>
  <c r="J162" i="4"/>
  <c r="J161" i="4"/>
  <c r="BK160" i="4"/>
  <c r="J159" i="4"/>
  <c r="J158" i="4"/>
  <c r="J157" i="4"/>
  <c r="J155" i="4"/>
  <c r="J153" i="4"/>
  <c r="J151" i="4"/>
  <c r="J148" i="4"/>
  <c r="J147" i="4"/>
  <c r="BK145" i="4"/>
  <c r="BK143" i="4"/>
  <c r="J142" i="4"/>
  <c r="J140" i="4"/>
  <c r="BK139" i="4"/>
  <c r="J137" i="4"/>
  <c r="BK135" i="4"/>
  <c r="BK132" i="4"/>
  <c r="J130" i="4"/>
  <c r="BK215" i="3"/>
  <c r="BK214" i="3"/>
  <c r="BK213" i="3"/>
  <c r="J212" i="3"/>
  <c r="BK211" i="3"/>
  <c r="BK208" i="3"/>
  <c r="J207" i="3"/>
  <c r="BK206" i="3"/>
  <c r="BK205" i="3"/>
  <c r="J203" i="3"/>
  <c r="J202" i="3"/>
  <c r="J200" i="3"/>
  <c r="J199" i="3"/>
  <c r="J198" i="3"/>
  <c r="BK197" i="3"/>
  <c r="J196" i="3"/>
  <c r="J195" i="3"/>
  <c r="J194" i="3"/>
  <c r="J193" i="3"/>
  <c r="J192" i="3"/>
  <c r="BK191" i="3"/>
  <c r="J190" i="3"/>
  <c r="BK189" i="3"/>
  <c r="J188" i="3"/>
  <c r="BK187" i="3"/>
  <c r="BK186" i="3"/>
  <c r="BK185" i="3"/>
  <c r="BK184" i="3"/>
  <c r="J183" i="3"/>
  <c r="J182" i="3"/>
  <c r="BK181" i="3"/>
  <c r="BK180" i="3"/>
  <c r="J179" i="3"/>
  <c r="J178" i="3"/>
  <c r="J177" i="3"/>
  <c r="BK176" i="3"/>
  <c r="BK175" i="3"/>
  <c r="BK174" i="3"/>
  <c r="BK173" i="3"/>
  <c r="BK172" i="3"/>
  <c r="BK171" i="3"/>
  <c r="J170" i="3"/>
  <c r="J169" i="3"/>
  <c r="BK167" i="3"/>
  <c r="J167" i="3"/>
  <c r="BK166" i="3"/>
  <c r="J166" i="3"/>
  <c r="BK165" i="3"/>
  <c r="J165" i="3"/>
  <c r="BK164" i="3"/>
  <c r="J164" i="3"/>
  <c r="BK163" i="3"/>
  <c r="J163" i="3"/>
  <c r="BK162" i="3"/>
  <c r="J162" i="3"/>
  <c r="BK161" i="3"/>
  <c r="J161" i="3"/>
  <c r="BK160" i="3"/>
  <c r="J160" i="3"/>
  <c r="BK158" i="3"/>
  <c r="J158" i="3"/>
  <c r="BK157" i="3"/>
  <c r="J157" i="3"/>
  <c r="BK155" i="3"/>
  <c r="J155" i="3"/>
  <c r="BK154" i="3"/>
  <c r="J154" i="3"/>
  <c r="BK153" i="3"/>
  <c r="J153" i="3"/>
  <c r="BK152" i="3"/>
  <c r="J152" i="3"/>
  <c r="BK151" i="3"/>
  <c r="J151" i="3"/>
  <c r="BK150" i="3"/>
  <c r="J150" i="3"/>
  <c r="BK149" i="3"/>
  <c r="J149" i="3"/>
  <c r="BK148" i="3"/>
  <c r="J148" i="3"/>
  <c r="BK147" i="3"/>
  <c r="J147" i="3"/>
  <c r="BK146" i="3"/>
  <c r="J146" i="3"/>
  <c r="BK145" i="3"/>
  <c r="J145" i="3"/>
  <c r="BK144" i="3"/>
  <c r="J144" i="3"/>
  <c r="BK143" i="3"/>
  <c r="J143" i="3"/>
  <c r="BK142" i="3"/>
  <c r="J142" i="3"/>
  <c r="BK141" i="3"/>
  <c r="J141" i="3"/>
  <c r="BK140" i="3"/>
  <c r="J140" i="3"/>
  <c r="BK139" i="3"/>
  <c r="J139" i="3"/>
  <c r="BK138" i="3"/>
  <c r="J138" i="3"/>
  <c r="BK137" i="3"/>
  <c r="J137" i="3"/>
  <c r="BK136" i="3"/>
  <c r="J136" i="3"/>
  <c r="BK135" i="3"/>
  <c r="J135" i="3"/>
  <c r="BK134" i="3"/>
  <c r="J134" i="3"/>
  <c r="BK133" i="3"/>
  <c r="J133" i="3"/>
  <c r="BK132" i="3"/>
  <c r="J132" i="3"/>
  <c r="BK131" i="3"/>
  <c r="J131" i="3"/>
  <c r="BK130" i="3"/>
  <c r="J130" i="3"/>
  <c r="BK129" i="3"/>
  <c r="J129" i="3"/>
  <c r="BK128" i="3"/>
  <c r="J128" i="3"/>
  <c r="BK127" i="3"/>
  <c r="J127" i="3"/>
  <c r="BK126" i="3"/>
  <c r="J126" i="3"/>
  <c r="BK274" i="2"/>
  <c r="J274" i="2"/>
  <c r="BK272" i="2"/>
  <c r="J272" i="2"/>
  <c r="BK270" i="2"/>
  <c r="J270" i="2"/>
  <c r="BK268" i="2"/>
  <c r="J268" i="2"/>
  <c r="BK266" i="2"/>
  <c r="J266" i="2"/>
  <c r="BK263" i="2"/>
  <c r="J263" i="2"/>
  <c r="BK260" i="2"/>
  <c r="J260" i="2"/>
  <c r="BK259" i="2"/>
  <c r="J259" i="2"/>
  <c r="BK258" i="2"/>
  <c r="J258" i="2"/>
  <c r="BK257" i="2"/>
  <c r="J257" i="2"/>
  <c r="BK256" i="2"/>
  <c r="J256" i="2"/>
  <c r="BK255" i="2"/>
  <c r="J255" i="2"/>
  <c r="BK253" i="2"/>
  <c r="J253" i="2"/>
  <c r="BK251" i="2"/>
  <c r="J251" i="2"/>
  <c r="BK248" i="2"/>
  <c r="J248" i="2"/>
  <c r="BK247" i="2"/>
  <c r="J247" i="2"/>
  <c r="BK246" i="2"/>
  <c r="J246" i="2"/>
  <c r="BK242" i="2"/>
  <c r="J242" i="2"/>
  <c r="BK241" i="2"/>
  <c r="J241" i="2"/>
  <c r="BK240" i="2"/>
  <c r="J240" i="2"/>
  <c r="BK239" i="2"/>
  <c r="J239" i="2"/>
  <c r="BK237" i="2"/>
  <c r="J237" i="2"/>
  <c r="BK235" i="2"/>
  <c r="J235" i="2"/>
  <c r="BK234" i="2"/>
  <c r="J234" i="2"/>
  <c r="BK232" i="2"/>
  <c r="J232" i="2"/>
  <c r="BK229" i="2"/>
  <c r="J229" i="2"/>
  <c r="BK228" i="2"/>
  <c r="J228" i="2"/>
  <c r="BK227" i="2"/>
  <c r="J227" i="2"/>
  <c r="BK225" i="2"/>
  <c r="J225" i="2"/>
  <c r="BK222" i="2"/>
  <c r="J222" i="2"/>
  <c r="BK219" i="2"/>
  <c r="J219" i="2"/>
  <c r="BK218" i="2"/>
  <c r="J218" i="2"/>
  <c r="BK217" i="2"/>
  <c r="J217" i="2"/>
  <c r="BK215" i="2"/>
  <c r="J215" i="2"/>
  <c r="BK214" i="2"/>
  <c r="J214" i="2"/>
  <c r="BK212" i="2"/>
  <c r="J212" i="2"/>
  <c r="BK211" i="2"/>
  <c r="J211" i="2"/>
  <c r="BK209" i="2"/>
  <c r="J209" i="2"/>
  <c r="BK208" i="2"/>
  <c r="J208" i="2"/>
  <c r="BK205" i="2"/>
  <c r="J205" i="2"/>
  <c r="BK203" i="2"/>
  <c r="J203" i="2"/>
  <c r="BK200" i="2"/>
  <c r="J200" i="2"/>
  <c r="BK198" i="2"/>
  <c r="J198" i="2"/>
  <c r="BK196" i="2"/>
  <c r="J196" i="2"/>
  <c r="BK195" i="2"/>
  <c r="J195" i="2"/>
  <c r="BK192" i="2"/>
  <c r="J192" i="2"/>
  <c r="BK190" i="2"/>
  <c r="J190" i="2"/>
  <c r="BK187" i="2"/>
  <c r="J187" i="2"/>
  <c r="BK185" i="2"/>
  <c r="J185" i="2"/>
  <c r="BK182" i="2"/>
  <c r="J182" i="2"/>
  <c r="BK181" i="2"/>
  <c r="J181" i="2"/>
  <c r="BK179" i="2"/>
  <c r="J179" i="2"/>
  <c r="BK177" i="2"/>
  <c r="J177" i="2"/>
  <c r="BK176" i="2"/>
  <c r="J176" i="2"/>
  <c r="BK174" i="2"/>
  <c r="J174" i="2"/>
  <c r="BK173" i="2"/>
  <c r="J173" i="2"/>
  <c r="J171" i="2"/>
  <c r="BK169" i="2"/>
  <c r="J169" i="2"/>
  <c r="J167" i="2"/>
  <c r="J165" i="2"/>
  <c r="BK163" i="2"/>
  <c r="J161" i="2"/>
  <c r="J159" i="2"/>
  <c r="J157" i="2"/>
  <c r="J155" i="2"/>
  <c r="BK152" i="2"/>
  <c r="J150" i="2"/>
  <c r="BK148" i="2"/>
  <c r="J146" i="2"/>
  <c r="BK144" i="2"/>
  <c r="BK142" i="2"/>
  <c r="BK140" i="2"/>
  <c r="J138" i="2"/>
  <c r="J136" i="2"/>
  <c r="AS94" i="1"/>
  <c r="J164" i="7"/>
  <c r="BK162" i="7"/>
  <c r="J161" i="7"/>
  <c r="BK159" i="7"/>
  <c r="J158" i="7"/>
  <c r="BK156" i="7"/>
  <c r="BK154" i="7"/>
  <c r="J152" i="7"/>
  <c r="BK151" i="7"/>
  <c r="BK149" i="7"/>
  <c r="J148" i="7"/>
  <c r="J146" i="7"/>
  <c r="BK145" i="7"/>
  <c r="J143" i="7"/>
  <c r="BK142" i="7"/>
  <c r="BK140" i="7"/>
  <c r="J139" i="7"/>
  <c r="BK137" i="7"/>
  <c r="J136" i="7"/>
  <c r="BK134" i="7"/>
  <c r="BK132" i="7"/>
  <c r="BK130" i="7"/>
  <c r="J129" i="7"/>
  <c r="J127" i="7"/>
  <c r="J126" i="7"/>
  <c r="BK124" i="7"/>
  <c r="BK149" i="6"/>
  <c r="J146" i="6"/>
  <c r="J144" i="6"/>
  <c r="BK142" i="6"/>
  <c r="J140" i="6"/>
  <c r="BK135" i="6"/>
  <c r="BK132" i="6"/>
  <c r="BK130" i="6"/>
  <c r="J125" i="6"/>
  <c r="BK407" i="5"/>
  <c r="J407" i="5"/>
  <c r="BK403" i="5"/>
  <c r="J403" i="5"/>
  <c r="BK402" i="5"/>
  <c r="J392" i="5"/>
  <c r="BK390" i="5"/>
  <c r="J388" i="5"/>
  <c r="BK387" i="5"/>
  <c r="BK382" i="5"/>
  <c r="BK380" i="5"/>
  <c r="BK375" i="5"/>
  <c r="BK370" i="5"/>
  <c r="J369" i="5"/>
  <c r="J367" i="5"/>
  <c r="BK364" i="5"/>
  <c r="J363" i="5"/>
  <c r="J362" i="5"/>
  <c r="BK360" i="5"/>
  <c r="BK358" i="5"/>
  <c r="J357" i="5"/>
  <c r="BK355" i="5"/>
  <c r="J353" i="5"/>
  <c r="J351" i="5"/>
  <c r="J349" i="5"/>
  <c r="J347" i="5"/>
  <c r="BK346" i="5"/>
  <c r="J345" i="5"/>
  <c r="J341" i="5"/>
  <c r="BK339" i="5"/>
  <c r="BK337" i="5"/>
  <c r="J335" i="5"/>
  <c r="BK333" i="5"/>
  <c r="BK331" i="5"/>
  <c r="BK330" i="5"/>
  <c r="J327" i="5"/>
  <c r="J325" i="5"/>
  <c r="J323" i="5"/>
  <c r="J321" i="5"/>
  <c r="J319" i="5"/>
  <c r="J318" i="5"/>
  <c r="BK317" i="5"/>
  <c r="J316" i="5"/>
  <c r="BK314" i="5"/>
  <c r="J313" i="5"/>
  <c r="BK311" i="5"/>
  <c r="J309" i="5"/>
  <c r="J307" i="5"/>
  <c r="BK305" i="5"/>
  <c r="J304" i="5"/>
  <c r="J302" i="5"/>
  <c r="J301" i="5"/>
  <c r="BK299" i="5"/>
  <c r="BK298" i="5"/>
  <c r="BK295" i="5"/>
  <c r="J293" i="5"/>
  <c r="J290" i="5"/>
  <c r="BK288" i="5"/>
  <c r="J286" i="5"/>
  <c r="BK285" i="5"/>
  <c r="BK281" i="5"/>
  <c r="J279" i="5"/>
  <c r="J277" i="5"/>
  <c r="BK274" i="5"/>
  <c r="BK272" i="5"/>
  <c r="J269" i="5"/>
  <c r="BK268" i="5"/>
  <c r="BK266" i="5"/>
  <c r="BK264" i="5"/>
  <c r="BK263" i="5"/>
  <c r="J261" i="5"/>
  <c r="BK260" i="5"/>
  <c r="BK257" i="5"/>
  <c r="J255" i="5"/>
  <c r="BK253" i="5"/>
  <c r="BK252" i="5"/>
  <c r="BK248" i="5"/>
  <c r="J246" i="5"/>
  <c r="BK245" i="5"/>
  <c r="BK243" i="5"/>
  <c r="BK241" i="5"/>
  <c r="J239" i="5"/>
  <c r="BK237" i="5"/>
  <c r="BK235" i="5"/>
  <c r="BK233" i="5"/>
  <c r="J231" i="5"/>
  <c r="BK229" i="5"/>
  <c r="BK226" i="5"/>
  <c r="BK224" i="5"/>
  <c r="BK222" i="5"/>
  <c r="BK220" i="5"/>
  <c r="J218" i="5"/>
  <c r="J216" i="5"/>
  <c r="BK210" i="5"/>
  <c r="BK204" i="5"/>
  <c r="BK198" i="5"/>
  <c r="BK196" i="5"/>
  <c r="BK190" i="5"/>
  <c r="J187" i="5"/>
  <c r="J185" i="5"/>
  <c r="J183" i="5"/>
  <c r="BK181" i="5"/>
  <c r="BK178" i="5"/>
  <c r="J176" i="5"/>
  <c r="BK173" i="5"/>
  <c r="BK172" i="5"/>
  <c r="J168" i="5"/>
  <c r="BK166" i="5"/>
  <c r="J164" i="5"/>
  <c r="BK161" i="5"/>
  <c r="J159" i="5"/>
  <c r="BK158" i="5"/>
  <c r="J157" i="5"/>
  <c r="BK155" i="5"/>
  <c r="BK153" i="5"/>
  <c r="J152" i="5"/>
  <c r="J150" i="5"/>
  <c r="J148" i="5"/>
  <c r="BK146" i="5"/>
  <c r="BK144" i="5"/>
  <c r="BK268" i="4"/>
  <c r="J268" i="4"/>
  <c r="BK266" i="4"/>
  <c r="J266" i="4"/>
  <c r="BK264" i="4"/>
  <c r="J260" i="4"/>
  <c r="J258" i="4"/>
  <c r="J257" i="4"/>
  <c r="BK256" i="4"/>
  <c r="BK254" i="4"/>
  <c r="BK252" i="4"/>
  <c r="BK250" i="4"/>
  <c r="J248" i="4"/>
  <c r="BK246" i="4"/>
  <c r="J244" i="4"/>
  <c r="J242" i="4"/>
  <c r="J240" i="4"/>
  <c r="J238" i="4"/>
  <c r="J234" i="4"/>
  <c r="J233" i="4"/>
  <c r="J232" i="4"/>
  <c r="J231" i="4"/>
  <c r="BK230" i="4"/>
  <c r="BK228" i="4"/>
  <c r="BK226" i="4"/>
  <c r="J224" i="4"/>
  <c r="BK222" i="4"/>
  <c r="BK220" i="4"/>
  <c r="BK219" i="4"/>
  <c r="J218" i="4"/>
  <c r="BK216" i="4"/>
  <c r="BK214" i="4"/>
  <c r="BK212" i="4"/>
  <c r="BK210" i="4"/>
  <c r="BK208" i="4"/>
  <c r="BK206" i="4"/>
  <c r="J204" i="4"/>
  <c r="J202" i="4"/>
  <c r="BK200" i="4"/>
  <c r="J198" i="4"/>
  <c r="J197" i="4"/>
  <c r="BK196" i="4"/>
  <c r="BK194" i="4"/>
  <c r="BK193" i="4"/>
  <c r="J192" i="4"/>
  <c r="BK191" i="4"/>
  <c r="BK189" i="4"/>
  <c r="J189" i="4"/>
  <c r="BK187" i="4"/>
  <c r="J187" i="4"/>
  <c r="BK185" i="4"/>
  <c r="J185" i="4"/>
  <c r="BK183" i="4"/>
  <c r="BK181" i="4"/>
  <c r="J179" i="4"/>
  <c r="BK178" i="4"/>
  <c r="BK176" i="4"/>
  <c r="J173" i="4"/>
  <c r="BK171" i="4"/>
  <c r="BK169" i="4"/>
  <c r="J166" i="4"/>
  <c r="J164" i="4"/>
  <c r="J163" i="4"/>
  <c r="BK162" i="4"/>
  <c r="BK161" i="4"/>
  <c r="J160" i="4"/>
  <c r="BK159" i="4"/>
  <c r="BK158" i="4"/>
  <c r="BK157" i="4"/>
  <c r="BK155" i="4"/>
  <c r="BK153" i="4"/>
  <c r="BK151" i="4"/>
  <c r="BK148" i="4"/>
  <c r="BK147" i="4"/>
  <c r="J145" i="4"/>
  <c r="J143" i="4"/>
  <c r="BK142" i="4"/>
  <c r="BK140" i="4"/>
  <c r="J139" i="4"/>
  <c r="BK137" i="4"/>
  <c r="J135" i="4"/>
  <c r="J132" i="4"/>
  <c r="BK130" i="4"/>
  <c r="J215" i="3"/>
  <c r="J214" i="3"/>
  <c r="J213" i="3"/>
  <c r="BK212" i="3"/>
  <c r="J211" i="3"/>
  <c r="J208" i="3"/>
  <c r="BK207" i="3"/>
  <c r="J206" i="3"/>
  <c r="J205" i="3"/>
  <c r="BK203" i="3"/>
  <c r="BK202" i="3"/>
  <c r="BK200" i="3"/>
  <c r="BK199" i="3"/>
  <c r="BK198" i="3"/>
  <c r="J197" i="3"/>
  <c r="BK196" i="3"/>
  <c r="BK195" i="3"/>
  <c r="BK194" i="3"/>
  <c r="BK193" i="3"/>
  <c r="BK192" i="3"/>
  <c r="J191" i="3"/>
  <c r="BK190" i="3"/>
  <c r="J189" i="3"/>
  <c r="BK188" i="3"/>
  <c r="J187" i="3"/>
  <c r="J186" i="3"/>
  <c r="J185" i="3"/>
  <c r="J184" i="3"/>
  <c r="BK183" i="3"/>
  <c r="BK182" i="3"/>
  <c r="J181" i="3"/>
  <c r="J180" i="3"/>
  <c r="BK179" i="3"/>
  <c r="BK178" i="3"/>
  <c r="BK177" i="3"/>
  <c r="J176" i="3"/>
  <c r="J175" i="3"/>
  <c r="J174" i="3"/>
  <c r="J173" i="3"/>
  <c r="J172" i="3"/>
  <c r="J171" i="3"/>
  <c r="BK170" i="3"/>
  <c r="BK169" i="3"/>
  <c r="BK171" i="2"/>
  <c r="BK167" i="2"/>
  <c r="BK165" i="2"/>
  <c r="J163" i="2"/>
  <c r="BK161" i="2"/>
  <c r="BK159" i="2"/>
  <c r="BK157" i="2"/>
  <c r="BK155" i="2"/>
  <c r="J152" i="2"/>
  <c r="BK150" i="2"/>
  <c r="J148" i="2"/>
  <c r="BK146" i="2"/>
  <c r="J144" i="2"/>
  <c r="J142" i="2"/>
  <c r="J140" i="2"/>
  <c r="BK138" i="2"/>
  <c r="BK136" i="2"/>
  <c r="BK125" i="3" l="1"/>
  <c r="J125" i="3" s="1"/>
  <c r="J97" i="3" s="1"/>
  <c r="R125" i="3"/>
  <c r="BK156" i="3"/>
  <c r="J156" i="3" s="1"/>
  <c r="J98" i="3" s="1"/>
  <c r="P156" i="3"/>
  <c r="BK159" i="3"/>
  <c r="J159" i="3" s="1"/>
  <c r="J99" i="3" s="1"/>
  <c r="R159" i="3"/>
  <c r="BK168" i="3"/>
  <c r="J168" i="3" s="1"/>
  <c r="J100" i="3" s="1"/>
  <c r="R168" i="3"/>
  <c r="BK201" i="3"/>
  <c r="J201" i="3" s="1"/>
  <c r="J101" i="3" s="1"/>
  <c r="P201" i="3"/>
  <c r="T201" i="3"/>
  <c r="P204" i="3"/>
  <c r="T204" i="3"/>
  <c r="T210" i="3"/>
  <c r="T209" i="3"/>
  <c r="P129" i="4"/>
  <c r="T129" i="4"/>
  <c r="R134" i="4"/>
  <c r="P138" i="4"/>
  <c r="T138" i="4"/>
  <c r="P146" i="4"/>
  <c r="T146" i="4"/>
  <c r="R150" i="4"/>
  <c r="BK168" i="4"/>
  <c r="J168" i="4" s="1"/>
  <c r="J104" i="4" s="1"/>
  <c r="R168" i="4"/>
  <c r="BK180" i="4"/>
  <c r="J180" i="4" s="1"/>
  <c r="J105" i="4" s="1"/>
  <c r="R180" i="4"/>
  <c r="BK195" i="4"/>
  <c r="J195" i="4" s="1"/>
  <c r="J106" i="4" s="1"/>
  <c r="T195" i="4"/>
  <c r="P143" i="5"/>
  <c r="T143" i="5"/>
  <c r="P163" i="5"/>
  <c r="T163" i="5"/>
  <c r="R175" i="5"/>
  <c r="T175" i="5"/>
  <c r="P180" i="5"/>
  <c r="T180" i="5"/>
  <c r="P189" i="5"/>
  <c r="T189" i="5"/>
  <c r="P228" i="5"/>
  <c r="T228" i="5"/>
  <c r="P259" i="5"/>
  <c r="T259" i="5"/>
  <c r="P267" i="5"/>
  <c r="T267" i="5"/>
  <c r="P271" i="5"/>
  <c r="T271" i="5"/>
  <c r="P287" i="5"/>
  <c r="T287" i="5"/>
  <c r="P300" i="5"/>
  <c r="T300" i="5"/>
  <c r="P308" i="5"/>
  <c r="BK315" i="5"/>
  <c r="J315" i="5" s="1"/>
  <c r="J112" i="5" s="1"/>
  <c r="R315" i="5"/>
  <c r="BK329" i="5"/>
  <c r="J329" i="5" s="1"/>
  <c r="J113" i="5" s="1"/>
  <c r="R329" i="5"/>
  <c r="BK344" i="5"/>
  <c r="J344" i="5" s="1"/>
  <c r="J114" i="5" s="1"/>
  <c r="T344" i="5"/>
  <c r="R361" i="5"/>
  <c r="T361" i="5"/>
  <c r="P366" i="5"/>
  <c r="T366" i="5"/>
  <c r="P391" i="5"/>
  <c r="R391" i="5"/>
  <c r="P126" i="6"/>
  <c r="T126" i="6"/>
  <c r="T122" i="6" s="1"/>
  <c r="P137" i="6"/>
  <c r="P122" i="6" s="1"/>
  <c r="AU99" i="1" s="1"/>
  <c r="T137" i="6"/>
  <c r="BK135" i="2"/>
  <c r="J135" i="2" s="1"/>
  <c r="J98" i="2" s="1"/>
  <c r="P135" i="2"/>
  <c r="R135" i="2"/>
  <c r="T135" i="2"/>
  <c r="BK154" i="2"/>
  <c r="J154" i="2"/>
  <c r="J99" i="2" s="1"/>
  <c r="P154" i="2"/>
  <c r="R154" i="2"/>
  <c r="T154" i="2"/>
  <c r="BK172" i="2"/>
  <c r="J172" i="2" s="1"/>
  <c r="J100" i="2" s="1"/>
  <c r="P172" i="2"/>
  <c r="R172" i="2"/>
  <c r="T172" i="2"/>
  <c r="BK180" i="2"/>
  <c r="J180" i="2"/>
  <c r="J101" i="2" s="1"/>
  <c r="P180" i="2"/>
  <c r="R180" i="2"/>
  <c r="T180" i="2"/>
  <c r="BK184" i="2"/>
  <c r="J184" i="2" s="1"/>
  <c r="J103" i="2" s="1"/>
  <c r="P184" i="2"/>
  <c r="R184" i="2"/>
  <c r="T184" i="2"/>
  <c r="BK197" i="2"/>
  <c r="J197" i="2"/>
  <c r="J104" i="2" s="1"/>
  <c r="P197" i="2"/>
  <c r="R197" i="2"/>
  <c r="T197" i="2"/>
  <c r="BK210" i="2"/>
  <c r="J210" i="2" s="1"/>
  <c r="J105" i="2" s="1"/>
  <c r="P210" i="2"/>
  <c r="R210" i="2"/>
  <c r="T210" i="2"/>
  <c r="BK216" i="2"/>
  <c r="J216" i="2"/>
  <c r="J106" i="2" s="1"/>
  <c r="P216" i="2"/>
  <c r="R216" i="2"/>
  <c r="T216" i="2"/>
  <c r="BK224" i="2"/>
  <c r="J224" i="2" s="1"/>
  <c r="J107" i="2" s="1"/>
  <c r="P224" i="2"/>
  <c r="R224" i="2"/>
  <c r="T224" i="2"/>
  <c r="BK231" i="2"/>
  <c r="J231" i="2"/>
  <c r="J108" i="2" s="1"/>
  <c r="P231" i="2"/>
  <c r="R231" i="2"/>
  <c r="T231" i="2"/>
  <c r="BK236" i="2"/>
  <c r="J236" i="2" s="1"/>
  <c r="J109" i="2" s="1"/>
  <c r="P236" i="2"/>
  <c r="R236" i="2"/>
  <c r="T236" i="2"/>
  <c r="BK245" i="2"/>
  <c r="J245" i="2"/>
  <c r="J110" i="2" s="1"/>
  <c r="P245" i="2"/>
  <c r="R245" i="2"/>
  <c r="T245" i="2"/>
  <c r="BK250" i="2"/>
  <c r="J250" i="2" s="1"/>
  <c r="J111" i="2" s="1"/>
  <c r="P250" i="2"/>
  <c r="R250" i="2"/>
  <c r="T250" i="2"/>
  <c r="BK265" i="2"/>
  <c r="J265" i="2"/>
  <c r="J113" i="2" s="1"/>
  <c r="P265" i="2"/>
  <c r="R265" i="2"/>
  <c r="T265" i="2"/>
  <c r="P125" i="3"/>
  <c r="T125" i="3"/>
  <c r="R156" i="3"/>
  <c r="T156" i="3"/>
  <c r="P159" i="3"/>
  <c r="T159" i="3"/>
  <c r="P168" i="3"/>
  <c r="T168" i="3"/>
  <c r="R201" i="3"/>
  <c r="BK204" i="3"/>
  <c r="J204" i="3"/>
  <c r="J102" i="3"/>
  <c r="R204" i="3"/>
  <c r="BK210" i="3"/>
  <c r="BK209" i="3"/>
  <c r="J209" i="3"/>
  <c r="J103" i="3" s="1"/>
  <c r="P210" i="3"/>
  <c r="P209" i="3"/>
  <c r="R210" i="3"/>
  <c r="R209" i="3" s="1"/>
  <c r="BK129" i="4"/>
  <c r="J129" i="4"/>
  <c r="J98" i="4"/>
  <c r="R129" i="4"/>
  <c r="BK134" i="4"/>
  <c r="J134" i="4"/>
  <c r="J99" i="4" s="1"/>
  <c r="P134" i="4"/>
  <c r="T134" i="4"/>
  <c r="BK138" i="4"/>
  <c r="J138" i="4" s="1"/>
  <c r="J100" i="4" s="1"/>
  <c r="R138" i="4"/>
  <c r="BK146" i="4"/>
  <c r="J146" i="4" s="1"/>
  <c r="J101" i="4" s="1"/>
  <c r="R146" i="4"/>
  <c r="BK150" i="4"/>
  <c r="J150" i="4" s="1"/>
  <c r="J103" i="4" s="1"/>
  <c r="P150" i="4"/>
  <c r="T150" i="4"/>
  <c r="P168" i="4"/>
  <c r="T168" i="4"/>
  <c r="P180" i="4"/>
  <c r="T180" i="4"/>
  <c r="P195" i="4"/>
  <c r="R195" i="4"/>
  <c r="BK143" i="5"/>
  <c r="J143" i="5"/>
  <c r="J98" i="5"/>
  <c r="R143" i="5"/>
  <c r="BK163" i="5"/>
  <c r="J163" i="5"/>
  <c r="J99" i="5"/>
  <c r="R163" i="5"/>
  <c r="BK175" i="5"/>
  <c r="J175" i="5"/>
  <c r="J100" i="5"/>
  <c r="P175" i="5"/>
  <c r="BK180" i="5"/>
  <c r="J180" i="5"/>
  <c r="J101" i="5"/>
  <c r="R180" i="5"/>
  <c r="BK189" i="5"/>
  <c r="J189" i="5" s="1"/>
  <c r="J102" i="5" s="1"/>
  <c r="R189" i="5"/>
  <c r="BK228" i="5"/>
  <c r="J228" i="5" s="1"/>
  <c r="J103" i="5" s="1"/>
  <c r="R228" i="5"/>
  <c r="BK259" i="5"/>
  <c r="J259" i="5" s="1"/>
  <c r="J104" i="5" s="1"/>
  <c r="R259" i="5"/>
  <c r="BK267" i="5"/>
  <c r="J267" i="5" s="1"/>
  <c r="J105" i="5" s="1"/>
  <c r="R267" i="5"/>
  <c r="BK271" i="5"/>
  <c r="J271" i="5" s="1"/>
  <c r="J107" i="5" s="1"/>
  <c r="R271" i="5"/>
  <c r="BK287" i="5"/>
  <c r="J287" i="5" s="1"/>
  <c r="J108" i="5" s="1"/>
  <c r="R287" i="5"/>
  <c r="BK300" i="5"/>
  <c r="J300" i="5" s="1"/>
  <c r="J109" i="5" s="1"/>
  <c r="R300" i="5"/>
  <c r="BK308" i="5"/>
  <c r="J308" i="5" s="1"/>
  <c r="J111" i="5" s="1"/>
  <c r="R308" i="5"/>
  <c r="T308" i="5"/>
  <c r="P315" i="5"/>
  <c r="T315" i="5"/>
  <c r="P329" i="5"/>
  <c r="T329" i="5"/>
  <c r="P344" i="5"/>
  <c r="R344" i="5"/>
  <c r="BK361" i="5"/>
  <c r="J361" i="5"/>
  <c r="J116" i="5" s="1"/>
  <c r="P361" i="5"/>
  <c r="BK366" i="5"/>
  <c r="J366" i="5"/>
  <c r="J117" i="5" s="1"/>
  <c r="R366" i="5"/>
  <c r="BK391" i="5"/>
  <c r="J391" i="5" s="1"/>
  <c r="J119" i="5" s="1"/>
  <c r="T391" i="5"/>
  <c r="BK126" i="6"/>
  <c r="J126" i="6" s="1"/>
  <c r="J99" i="6" s="1"/>
  <c r="R126" i="6"/>
  <c r="BK137" i="6"/>
  <c r="J137" i="6" s="1"/>
  <c r="J101" i="6" s="1"/>
  <c r="R137" i="6"/>
  <c r="R122" i="6" s="1"/>
  <c r="BK123" i="7"/>
  <c r="J123" i="7" s="1"/>
  <c r="J97" i="7" s="1"/>
  <c r="P123" i="7"/>
  <c r="R123" i="7"/>
  <c r="T123" i="7"/>
  <c r="BK133" i="7"/>
  <c r="J133" i="7"/>
  <c r="J98" i="7"/>
  <c r="P133" i="7"/>
  <c r="R133" i="7"/>
  <c r="T133" i="7"/>
  <c r="BK155" i="7"/>
  <c r="J155" i="7" s="1"/>
  <c r="J99" i="7" s="1"/>
  <c r="P155" i="7"/>
  <c r="R155" i="7"/>
  <c r="T155" i="7"/>
  <c r="BK163" i="7"/>
  <c r="J163" i="7"/>
  <c r="J100" i="7"/>
  <c r="P163" i="7"/>
  <c r="R163" i="7"/>
  <c r="T163" i="7"/>
  <c r="BK171" i="7"/>
  <c r="J171" i="7" s="1"/>
  <c r="J102" i="7" s="1"/>
  <c r="P171" i="7"/>
  <c r="R171" i="7"/>
  <c r="T171" i="7"/>
  <c r="E85" i="2"/>
  <c r="F92" i="2"/>
  <c r="BE136" i="2"/>
  <c r="BE148" i="2"/>
  <c r="BE155" i="2"/>
  <c r="BE157" i="2"/>
  <c r="BE163" i="2"/>
  <c r="BE169" i="2"/>
  <c r="BE169" i="3"/>
  <c r="BE170" i="3"/>
  <c r="BE177" i="3"/>
  <c r="BE178" i="3"/>
  <c r="BE180" i="3"/>
  <c r="BE182" i="3"/>
  <c r="BE187" i="3"/>
  <c r="BE190" i="3"/>
  <c r="BE192" i="3"/>
  <c r="BE193" i="3"/>
  <c r="BE194" i="3"/>
  <c r="BE195" i="3"/>
  <c r="BE197" i="3"/>
  <c r="BE198" i="3"/>
  <c r="BE199" i="3"/>
  <c r="BE202" i="3"/>
  <c r="BE205" i="3"/>
  <c r="BE211" i="3"/>
  <c r="E85" i="4"/>
  <c r="F91" i="4"/>
  <c r="F92" i="4"/>
  <c r="J121" i="4"/>
  <c r="J124" i="4"/>
  <c r="BE132" i="4"/>
  <c r="BE135" i="4"/>
  <c r="BE137" i="4"/>
  <c r="BE139" i="4"/>
  <c r="BE140" i="4"/>
  <c r="BE147" i="4"/>
  <c r="BE148" i="4"/>
  <c r="BE151" i="4"/>
  <c r="BE153" i="4"/>
  <c r="BE157" i="4"/>
  <c r="BE158" i="4"/>
  <c r="BE160" i="4"/>
  <c r="BE161" i="4"/>
  <c r="BE171" i="4"/>
  <c r="BE173" i="4"/>
  <c r="BE176" i="4"/>
  <c r="BE179" i="4"/>
  <c r="BE183" i="4"/>
  <c r="BE185" i="4"/>
  <c r="BE187" i="4"/>
  <c r="BE189" i="4"/>
  <c r="BE192" i="4"/>
  <c r="BE198" i="4"/>
  <c r="BE204" i="4"/>
  <c r="BE206" i="4"/>
  <c r="BE208" i="4"/>
  <c r="BE210" i="4"/>
  <c r="BE212" i="4"/>
  <c r="BE219" i="4"/>
  <c r="BE220" i="4"/>
  <c r="BE226" i="4"/>
  <c r="BE228" i="4"/>
  <c r="BE244" i="4"/>
  <c r="BE248" i="4"/>
  <c r="BE252" i="4"/>
  <c r="BE254" i="4"/>
  <c r="BE257" i="4"/>
  <c r="BE260" i="4"/>
  <c r="BE264" i="4"/>
  <c r="BE266" i="4"/>
  <c r="BE268" i="4"/>
  <c r="J89" i="5"/>
  <c r="F92" i="5"/>
  <c r="E131" i="5"/>
  <c r="J138" i="5"/>
  <c r="BE144" i="5"/>
  <c r="BE148" i="5"/>
  <c r="BE152" i="5"/>
  <c r="BE153" i="5"/>
  <c r="BE157" i="5"/>
  <c r="BE159" i="5"/>
  <c r="BE161" i="5"/>
  <c r="BE164" i="5"/>
  <c r="BE168" i="5"/>
  <c r="BE172" i="5"/>
  <c r="BE176" i="5"/>
  <c r="BE187" i="5"/>
  <c r="BE190" i="5"/>
  <c r="BE198" i="5"/>
  <c r="BE204" i="5"/>
  <c r="BE222" i="5"/>
  <c r="BE224" i="5"/>
  <c r="BE229" i="5"/>
  <c r="BE235" i="5"/>
  <c r="BE237" i="5"/>
  <c r="BE241" i="5"/>
  <c r="BE243" i="5"/>
  <c r="BE252" i="5"/>
  <c r="BE255" i="5"/>
  <c r="BE261" i="5"/>
  <c r="BE263" i="5"/>
  <c r="BE264" i="5"/>
  <c r="BE269" i="5"/>
  <c r="BE272" i="5"/>
  <c r="BE274" i="5"/>
  <c r="BE281" i="5"/>
  <c r="BE285" i="5"/>
  <c r="BE295" i="5"/>
  <c r="BE298" i="5"/>
  <c r="BE304" i="5"/>
  <c r="BE307" i="5"/>
  <c r="BE309" i="5"/>
  <c r="BE311" i="5"/>
  <c r="BE313" i="5"/>
  <c r="BE314" i="5"/>
  <c r="BE316" i="5"/>
  <c r="BE331" i="5"/>
  <c r="BE335" i="5"/>
  <c r="BE337" i="5"/>
  <c r="BE341" i="5"/>
  <c r="BE345" i="5"/>
  <c r="BE351" i="5"/>
  <c r="BE353" i="5"/>
  <c r="BE355" i="5"/>
  <c r="BE357" i="5"/>
  <c r="BE360" i="5"/>
  <c r="BE362" i="5"/>
  <c r="BE363" i="5"/>
  <c r="BE364" i="5"/>
  <c r="BE369" i="5"/>
  <c r="BE370" i="5"/>
  <c r="BE380" i="5"/>
  <c r="BE382" i="5"/>
  <c r="BE390" i="5"/>
  <c r="BE392" i="5"/>
  <c r="BE402" i="5"/>
  <c r="BE403" i="5"/>
  <c r="BE407" i="5"/>
  <c r="BK406" i="5"/>
  <c r="J406" i="5"/>
  <c r="J121" i="5"/>
  <c r="F92" i="6"/>
  <c r="E112" i="6"/>
  <c r="BE125" i="6"/>
  <c r="BE130" i="6"/>
  <c r="BE140" i="6"/>
  <c r="BE142" i="6"/>
  <c r="BE146" i="6"/>
  <c r="BE149" i="6"/>
  <c r="J89" i="7"/>
  <c r="F91" i="7"/>
  <c r="F92" i="7"/>
  <c r="J92" i="7"/>
  <c r="BE129" i="7"/>
  <c r="BE136" i="7"/>
  <c r="BE139" i="7"/>
  <c r="BE140" i="7"/>
  <c r="BE143" i="7"/>
  <c r="BE148" i="7"/>
  <c r="BE149" i="7"/>
  <c r="BE158" i="7"/>
  <c r="BE161" i="7"/>
  <c r="J89" i="2"/>
  <c r="BE138" i="2"/>
  <c r="BE140" i="2"/>
  <c r="BE142" i="2"/>
  <c r="BE144" i="2"/>
  <c r="BE146" i="2"/>
  <c r="BE150" i="2"/>
  <c r="BE152" i="2"/>
  <c r="BE159" i="2"/>
  <c r="BE161" i="2"/>
  <c r="BE165" i="2"/>
  <c r="BE167" i="2"/>
  <c r="BE171" i="2"/>
  <c r="BE173" i="2"/>
  <c r="BE174" i="2"/>
  <c r="BE176" i="2"/>
  <c r="BE177" i="2"/>
  <c r="BE179" i="2"/>
  <c r="BE181" i="2"/>
  <c r="BE182" i="2"/>
  <c r="BE185" i="2"/>
  <c r="BE187" i="2"/>
  <c r="BE190" i="2"/>
  <c r="BE192" i="2"/>
  <c r="BE195" i="2"/>
  <c r="BE196" i="2"/>
  <c r="BE198" i="2"/>
  <c r="BE200" i="2"/>
  <c r="BE203" i="2"/>
  <c r="BE205" i="2"/>
  <c r="BE208" i="2"/>
  <c r="BE209" i="2"/>
  <c r="BE211" i="2"/>
  <c r="BE212" i="2"/>
  <c r="BE214" i="2"/>
  <c r="BE215" i="2"/>
  <c r="BE217" i="2"/>
  <c r="BE218" i="2"/>
  <c r="BE219" i="2"/>
  <c r="BE222" i="2"/>
  <c r="BE225" i="2"/>
  <c r="BE227" i="2"/>
  <c r="BE228" i="2"/>
  <c r="BE229" i="2"/>
  <c r="BE232" i="2"/>
  <c r="BE234" i="2"/>
  <c r="BE235" i="2"/>
  <c r="BE237" i="2"/>
  <c r="BE239" i="2"/>
  <c r="BE240" i="2"/>
  <c r="BE241" i="2"/>
  <c r="BE242" i="2"/>
  <c r="BE246" i="2"/>
  <c r="BE247" i="2"/>
  <c r="BE248" i="2"/>
  <c r="BE251" i="2"/>
  <c r="BE253" i="2"/>
  <c r="BE255" i="2"/>
  <c r="BE256" i="2"/>
  <c r="BE257" i="2"/>
  <c r="BE258" i="2"/>
  <c r="BE259" i="2"/>
  <c r="BE260" i="2"/>
  <c r="BE263" i="2"/>
  <c r="BE266" i="2"/>
  <c r="BE268" i="2"/>
  <c r="BE270" i="2"/>
  <c r="BE272" i="2"/>
  <c r="BE274" i="2"/>
  <c r="BK262" i="2"/>
  <c r="J262" i="2"/>
  <c r="J112" i="2" s="1"/>
  <c r="E85" i="3"/>
  <c r="J89" i="3"/>
  <c r="F91" i="3"/>
  <c r="J91" i="3"/>
  <c r="F92" i="3"/>
  <c r="J92" i="3"/>
  <c r="BE126" i="3"/>
  <c r="BE127" i="3"/>
  <c r="BE128" i="3"/>
  <c r="BE129" i="3"/>
  <c r="BE130" i="3"/>
  <c r="BE131" i="3"/>
  <c r="BE132" i="3"/>
  <c r="BE133" i="3"/>
  <c r="BE134" i="3"/>
  <c r="BE135" i="3"/>
  <c r="BE136" i="3"/>
  <c r="BE137" i="3"/>
  <c r="BE138" i="3"/>
  <c r="BE139" i="3"/>
  <c r="BE140" i="3"/>
  <c r="BE141" i="3"/>
  <c r="BE142" i="3"/>
  <c r="BE143" i="3"/>
  <c r="BE144" i="3"/>
  <c r="BE145" i="3"/>
  <c r="BE146" i="3"/>
  <c r="BE147" i="3"/>
  <c r="BE148" i="3"/>
  <c r="BE149" i="3"/>
  <c r="BE150" i="3"/>
  <c r="BE151" i="3"/>
  <c r="BE152" i="3"/>
  <c r="BE153" i="3"/>
  <c r="BE154" i="3"/>
  <c r="BE155" i="3"/>
  <c r="BE157" i="3"/>
  <c r="BE158" i="3"/>
  <c r="BE160" i="3"/>
  <c r="BE161" i="3"/>
  <c r="BE162" i="3"/>
  <c r="BE163" i="3"/>
  <c r="BE164" i="3"/>
  <c r="BE165" i="3"/>
  <c r="BE166" i="3"/>
  <c r="BE167" i="3"/>
  <c r="BE171" i="3"/>
  <c r="BE172" i="3"/>
  <c r="BE173" i="3"/>
  <c r="BE174" i="3"/>
  <c r="BE175" i="3"/>
  <c r="BE176" i="3"/>
  <c r="BE179" i="3"/>
  <c r="BE181" i="3"/>
  <c r="BE183" i="3"/>
  <c r="BE184" i="3"/>
  <c r="BE185" i="3"/>
  <c r="BE186" i="3"/>
  <c r="BE188" i="3"/>
  <c r="BE189" i="3"/>
  <c r="BE191" i="3"/>
  <c r="BE196" i="3"/>
  <c r="BE200" i="3"/>
  <c r="BE203" i="3"/>
  <c r="BE206" i="3"/>
  <c r="BE207" i="3"/>
  <c r="BE208" i="3"/>
  <c r="BE212" i="3"/>
  <c r="BE213" i="3"/>
  <c r="BE214" i="3"/>
  <c r="BE215" i="3"/>
  <c r="BE130" i="4"/>
  <c r="BE142" i="4"/>
  <c r="BE143" i="4"/>
  <c r="BE145" i="4"/>
  <c r="BE155" i="4"/>
  <c r="BE159" i="4"/>
  <c r="BE162" i="4"/>
  <c r="BE163" i="4"/>
  <c r="BE164" i="4"/>
  <c r="BE166" i="4"/>
  <c r="BE169" i="4"/>
  <c r="BE178" i="4"/>
  <c r="BE181" i="4"/>
  <c r="BE191" i="4"/>
  <c r="BE193" i="4"/>
  <c r="BE194" i="4"/>
  <c r="BE196" i="4"/>
  <c r="BE197" i="4"/>
  <c r="BE200" i="4"/>
  <c r="BE202" i="4"/>
  <c r="BE214" i="4"/>
  <c r="BE216" i="4"/>
  <c r="BE218" i="4"/>
  <c r="BE222" i="4"/>
  <c r="BE224" i="4"/>
  <c r="BE230" i="4"/>
  <c r="BE231" i="4"/>
  <c r="BE232" i="4"/>
  <c r="BE233" i="4"/>
  <c r="BE234" i="4"/>
  <c r="BE238" i="4"/>
  <c r="BE240" i="4"/>
  <c r="BE242" i="4"/>
  <c r="BE246" i="4"/>
  <c r="BE250" i="4"/>
  <c r="BE256" i="4"/>
  <c r="BE258" i="4"/>
  <c r="BK267" i="4"/>
  <c r="J267" i="4"/>
  <c r="J107" i="4"/>
  <c r="F91" i="5"/>
  <c r="BE146" i="5"/>
  <c r="BE150" i="5"/>
  <c r="BE155" i="5"/>
  <c r="BE158" i="5"/>
  <c r="BE166" i="5"/>
  <c r="BE173" i="5"/>
  <c r="BE178" i="5"/>
  <c r="BE181" i="5"/>
  <c r="BE183" i="5"/>
  <c r="BE185" i="5"/>
  <c r="BE196" i="5"/>
  <c r="BE210" i="5"/>
  <c r="BE216" i="5"/>
  <c r="BE218" i="5"/>
  <c r="BE220" i="5"/>
  <c r="BE226" i="5"/>
  <c r="BE231" i="5"/>
  <c r="BE233" i="5"/>
  <c r="BE239" i="5"/>
  <c r="BE245" i="5"/>
  <c r="BE246" i="5"/>
  <c r="BE248" i="5"/>
  <c r="BE253" i="5"/>
  <c r="BE257" i="5"/>
  <c r="BE260" i="5"/>
  <c r="BE266" i="5"/>
  <c r="BE268" i="5"/>
  <c r="BE277" i="5"/>
  <c r="BE279" i="5"/>
  <c r="BE286" i="5"/>
  <c r="BE288" i="5"/>
  <c r="BE290" i="5"/>
  <c r="BE293" i="5"/>
  <c r="BE299" i="5"/>
  <c r="BE301" i="5"/>
  <c r="BE302" i="5"/>
  <c r="BE305" i="5"/>
  <c r="BE317" i="5"/>
  <c r="BE318" i="5"/>
  <c r="BE319" i="5"/>
  <c r="BE321" i="5"/>
  <c r="BE323" i="5"/>
  <c r="BE325" i="5"/>
  <c r="BE327" i="5"/>
  <c r="BE330" i="5"/>
  <c r="BE333" i="5"/>
  <c r="BE339" i="5"/>
  <c r="BE346" i="5"/>
  <c r="BE347" i="5"/>
  <c r="BE349" i="5"/>
  <c r="BE358" i="5"/>
  <c r="BE367" i="5"/>
  <c r="BE375" i="5"/>
  <c r="BE387" i="5"/>
  <c r="BE388" i="5"/>
  <c r="BK306" i="5"/>
  <c r="J306" i="5" s="1"/>
  <c r="J110" i="5" s="1"/>
  <c r="BK359" i="5"/>
  <c r="J359" i="5" s="1"/>
  <c r="J115" i="5" s="1"/>
  <c r="BK389" i="5"/>
  <c r="J389" i="5"/>
  <c r="J118" i="5" s="1"/>
  <c r="J89" i="6"/>
  <c r="BE127" i="6"/>
  <c r="BE129" i="6"/>
  <c r="BE132" i="6"/>
  <c r="BE135" i="6"/>
  <c r="BE138" i="6"/>
  <c r="BE144" i="6"/>
  <c r="BK124" i="6"/>
  <c r="BK123" i="6" s="1"/>
  <c r="J123" i="6" s="1"/>
  <c r="J97" i="6" s="1"/>
  <c r="BK134" i="6"/>
  <c r="J134" i="6" s="1"/>
  <c r="J100" i="6" s="1"/>
  <c r="BK148" i="6"/>
  <c r="J148" i="6" s="1"/>
  <c r="J102" i="6" s="1"/>
  <c r="E85" i="7"/>
  <c r="J91" i="7"/>
  <c r="BE124" i="7"/>
  <c r="BE126" i="7"/>
  <c r="BE127" i="7"/>
  <c r="BE130" i="7"/>
  <c r="BE132" i="7"/>
  <c r="BE134" i="7"/>
  <c r="BE137" i="7"/>
  <c r="BE142" i="7"/>
  <c r="BE145" i="7"/>
  <c r="BE146" i="7"/>
  <c r="BE151" i="7"/>
  <c r="BE152" i="7"/>
  <c r="BE154" i="7"/>
  <c r="BE156" i="7"/>
  <c r="BE159" i="7"/>
  <c r="BE162" i="7"/>
  <c r="BE164" i="7"/>
  <c r="BE165" i="7"/>
  <c r="BE166" i="7"/>
  <c r="BE167" i="7"/>
  <c r="BE169" i="7"/>
  <c r="BE172" i="7"/>
  <c r="BE173" i="7"/>
  <c r="BE174" i="7"/>
  <c r="BK168" i="7"/>
  <c r="J168" i="7" s="1"/>
  <c r="J101" i="7" s="1"/>
  <c r="F34" i="3"/>
  <c r="BA96" i="1" s="1"/>
  <c r="F36" i="3"/>
  <c r="BC96" i="1" s="1"/>
  <c r="J34" i="4"/>
  <c r="AW97" i="1" s="1"/>
  <c r="F36" i="5"/>
  <c r="BC98" i="1" s="1"/>
  <c r="J34" i="6"/>
  <c r="AW99" i="1" s="1"/>
  <c r="J34" i="7"/>
  <c r="AW100" i="1" s="1"/>
  <c r="J34" i="2"/>
  <c r="AW95" i="1" s="1"/>
  <c r="F36" i="2"/>
  <c r="BC95" i="1" s="1"/>
  <c r="J34" i="3"/>
  <c r="AW96" i="1" s="1"/>
  <c r="F35" i="4"/>
  <c r="BB97" i="1" s="1"/>
  <c r="F35" i="5"/>
  <c r="BB98" i="1" s="1"/>
  <c r="F35" i="6"/>
  <c r="BB99" i="1" s="1"/>
  <c r="F34" i="7"/>
  <c r="BA100" i="1" s="1"/>
  <c r="F36" i="7"/>
  <c r="BC100" i="1" s="1"/>
  <c r="F35" i="3"/>
  <c r="BB96" i="1" s="1"/>
  <c r="F36" i="4"/>
  <c r="BC97" i="1" s="1"/>
  <c r="J34" i="5"/>
  <c r="AW98" i="1" s="1"/>
  <c r="F37" i="6"/>
  <c r="BD99" i="1" s="1"/>
  <c r="F34" i="2"/>
  <c r="BA95" i="1" s="1"/>
  <c r="F35" i="2"/>
  <c r="BB95" i="1" s="1"/>
  <c r="F37" i="2"/>
  <c r="BD95" i="1" s="1"/>
  <c r="F37" i="3"/>
  <c r="BD96" i="1" s="1"/>
  <c r="F34" i="4"/>
  <c r="BA97" i="1" s="1"/>
  <c r="F37" i="4"/>
  <c r="BD97" i="1" s="1"/>
  <c r="F34" i="5"/>
  <c r="BA98" i="1" s="1"/>
  <c r="F37" i="5"/>
  <c r="BD98" i="1" s="1"/>
  <c r="F34" i="6"/>
  <c r="BA99" i="1" s="1"/>
  <c r="F36" i="6"/>
  <c r="BC99" i="1" s="1"/>
  <c r="F35" i="7"/>
  <c r="BB100" i="1" s="1"/>
  <c r="F37" i="7"/>
  <c r="BD100" i="1" s="1"/>
  <c r="R122" i="7" l="1"/>
  <c r="R270" i="5"/>
  <c r="R142" i="5"/>
  <c r="R141" i="5" s="1"/>
  <c r="P149" i="4"/>
  <c r="R128" i="4"/>
  <c r="R183" i="2"/>
  <c r="T134" i="2"/>
  <c r="P270" i="5"/>
  <c r="T142" i="5"/>
  <c r="P128" i="4"/>
  <c r="P127" i="4" s="1"/>
  <c r="AU97" i="1" s="1"/>
  <c r="R124" i="3"/>
  <c r="T122" i="7"/>
  <c r="P122" i="7"/>
  <c r="AU100" i="1"/>
  <c r="T149" i="4"/>
  <c r="T124" i="3"/>
  <c r="P124" i="3"/>
  <c r="AU96" i="1"/>
  <c r="T183" i="2"/>
  <c r="P183" i="2"/>
  <c r="R134" i="2"/>
  <c r="R133" i="2"/>
  <c r="P134" i="2"/>
  <c r="P133" i="2" s="1"/>
  <c r="AU95" i="1" s="1"/>
  <c r="T270" i="5"/>
  <c r="P142" i="5"/>
  <c r="P141" i="5" s="1"/>
  <c r="AU98" i="1" s="1"/>
  <c r="R149" i="4"/>
  <c r="T128" i="4"/>
  <c r="T127" i="4" s="1"/>
  <c r="BK124" i="3"/>
  <c r="J124" i="3"/>
  <c r="J210" i="3"/>
  <c r="J104" i="3" s="1"/>
  <c r="BK128" i="4"/>
  <c r="J128" i="4"/>
  <c r="J97" i="4"/>
  <c r="BK149" i="4"/>
  <c r="J149" i="4" s="1"/>
  <c r="J102" i="4" s="1"/>
  <c r="BK142" i="5"/>
  <c r="J142" i="5" s="1"/>
  <c r="J97" i="5" s="1"/>
  <c r="BK122" i="6"/>
  <c r="J122" i="6"/>
  <c r="J96" i="6" s="1"/>
  <c r="J124" i="6"/>
  <c r="J98" i="6"/>
  <c r="BK134" i="2"/>
  <c r="J134" i="2" s="1"/>
  <c r="J97" i="2" s="1"/>
  <c r="BK183" i="2"/>
  <c r="J183" i="2" s="1"/>
  <c r="J102" i="2" s="1"/>
  <c r="BK270" i="5"/>
  <c r="J270" i="5"/>
  <c r="J106" i="5" s="1"/>
  <c r="BK405" i="5"/>
  <c r="J405" i="5"/>
  <c r="J120" i="5"/>
  <c r="BK122" i="7"/>
  <c r="J122" i="7" s="1"/>
  <c r="J96" i="7" s="1"/>
  <c r="BA94" i="1"/>
  <c r="W30" i="1" s="1"/>
  <c r="F33" i="3"/>
  <c r="AZ96" i="1" s="1"/>
  <c r="J33" i="5"/>
  <c r="AV98" i="1" s="1"/>
  <c r="AT98" i="1" s="1"/>
  <c r="J33" i="2"/>
  <c r="AV95" i="1"/>
  <c r="AT95" i="1" s="1"/>
  <c r="F33" i="4"/>
  <c r="AZ97" i="1" s="1"/>
  <c r="F33" i="6"/>
  <c r="AZ99" i="1" s="1"/>
  <c r="F33" i="7"/>
  <c r="AZ100" i="1" s="1"/>
  <c r="J30" i="3"/>
  <c r="AG96" i="1" s="1"/>
  <c r="BD94" i="1"/>
  <c r="W33" i="1" s="1"/>
  <c r="J33" i="4"/>
  <c r="AV97" i="1" s="1"/>
  <c r="AT97" i="1" s="1"/>
  <c r="J33" i="6"/>
  <c r="AV99" i="1"/>
  <c r="AT99" i="1" s="1"/>
  <c r="BB94" i="1"/>
  <c r="W31" i="1" s="1"/>
  <c r="BC94" i="1"/>
  <c r="W32" i="1" s="1"/>
  <c r="F33" i="2"/>
  <c r="AZ95" i="1" s="1"/>
  <c r="J33" i="3"/>
  <c r="AV96" i="1" s="1"/>
  <c r="AT96" i="1" s="1"/>
  <c r="F33" i="5"/>
  <c r="AZ98" i="1" s="1"/>
  <c r="J33" i="7"/>
  <c r="AV100" i="1"/>
  <c r="AT100" i="1"/>
  <c r="T133" i="2" l="1"/>
  <c r="T141" i="5"/>
  <c r="R127" i="4"/>
  <c r="J39" i="3"/>
  <c r="J96" i="3"/>
  <c r="BK141" i="5"/>
  <c r="J141" i="5" s="1"/>
  <c r="J30" i="5" s="1"/>
  <c r="AG98" i="1" s="1"/>
  <c r="AN98" i="1" s="1"/>
  <c r="BK133" i="2"/>
  <c r="J133" i="2"/>
  <c r="J96" i="2"/>
  <c r="BK127" i="4"/>
  <c r="J127" i="4"/>
  <c r="J96" i="4"/>
  <c r="AN96" i="1"/>
  <c r="AU94" i="1"/>
  <c r="AZ94" i="1"/>
  <c r="AV94" i="1"/>
  <c r="AK29" i="1"/>
  <c r="AY94" i="1"/>
  <c r="J30" i="6"/>
  <c r="AG99" i="1" s="1"/>
  <c r="AN99" i="1" s="1"/>
  <c r="AX94" i="1"/>
  <c r="J30" i="7"/>
  <c r="AG100" i="1" s="1"/>
  <c r="AN100" i="1" s="1"/>
  <c r="AW94" i="1"/>
  <c r="AK30" i="1" s="1"/>
  <c r="J96" i="5" l="1"/>
  <c r="J39" i="6"/>
  <c r="J39" i="7"/>
  <c r="J39" i="5"/>
  <c r="W29" i="1"/>
  <c r="J30" i="2"/>
  <c r="AG95" i="1"/>
  <c r="AN95" i="1"/>
  <c r="J30" i="4"/>
  <c r="AG97" i="1"/>
  <c r="AN97" i="1"/>
  <c r="AT94" i="1"/>
  <c r="J39" i="2" l="1"/>
  <c r="J39" i="4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<sst xmlns="http://schemas.openxmlformats.org/spreadsheetml/2006/main" count="9421" uniqueCount="1527">
  <si>
    <t>Export Komplet</t>
  </si>
  <si>
    <t/>
  </si>
  <si>
    <t>2.0</t>
  </si>
  <si>
    <t>False</t>
  </si>
  <si>
    <t>{f44a28ce-d7ec-4e4e-bcdb-0ca9e7ae3615}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</si>
  <si>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</si>
  <si>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</si>
  <si>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</si>
  <si>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</si>
  <si>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</si>
  <si>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</si>
  <si>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</si>
  <si>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</si>
  <si>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</si>
  <si>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20212012001K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</si>
  <si>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</si>
  <si>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</si>
  <si>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Vybudování multifunkční učebny a zřízení bezbariérovosti v ZŠ Bezručova - stavba</t>
  </si>
  <si>
    <t>KSO:</t>
  </si>
  <si>
    <t>801 32 1</t>
  </si>
  <si>
    <t>CC-CZ:</t>
  </si>
  <si>
    <t>Místo:</t>
  </si>
  <si>
    <t xml:space="preserve">Bohumín </t>
  </si>
  <si>
    <t>Datum:</t>
  </si>
  <si>
    <t>3. 1. 2018</t>
  </si>
  <si>
    <t>Zadavatel:</t>
  </si>
  <si>
    <t>IČ:</t>
  </si>
  <si>
    <t>ZŠ Bezručova Bohumín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</si>
  <si>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</si>
  <si>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</si>
  <si>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</si>
  <si>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</si>
  <si>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</si>
  <si>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</si>
  <si>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</si>
  <si>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 xml:space="preserve">Barbora Kyšková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</si>
  <si>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</si>
  <si>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</si>
  <si>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</si>
  <si>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</si>
  <si>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</si>
  <si>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</si>
  <si>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</si>
  <si>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</si>
  <si>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</si>
  <si>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</si>
  <si>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</si>
  <si>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</si>
  <si>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</si>
  <si>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</si>
  <si>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</si>
  <si>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</si>
  <si>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</si>
  <si>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</si>
  <si>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</si>
  <si>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</si>
  <si>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</si>
  <si>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</si>
  <si>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</si>
  <si>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</si>
  <si>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</si>
  <si>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</si>
  <si>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</si>
  <si>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</si>
  <si>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</si>
  <si>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</si>
  <si>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</si>
  <si>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</si>
  <si>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</si>
  <si>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</si>
  <si>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</si>
  <si>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</si>
  <si>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</si>
  <si>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</si>
  <si>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</si>
  <si>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</si>
  <si>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</si>
  <si>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</si>
  <si>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</si>
  <si>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</si>
  <si>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</si>
  <si>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</si>
  <si>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</si>
  <si>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Vybudování multifunkční učebny a zřízení bezbariérovosti v ZŠ Bezručova - stavba </t>
  </si>
  <si>
    <t>STA</t>
  </si>
  <si>
    <t>1</t>
  </si>
  <si>
    <t>{b790014b-70f2-402f-9273-c7e43e35abdb}</t>
  </si>
  <si>
    <t>2</t>
  </si>
  <si>
    <t>002</t>
  </si>
  <si>
    <t>Elektroinstalace</t>
  </si>
  <si>
    <t>{3dbe4031-a6c3-4bf7-b620-df333395b99a}</t>
  </si>
  <si>
    <t>003</t>
  </si>
  <si>
    <t xml:space="preserve">Zdravotechnika </t>
  </si>
  <si>
    <t>{d18487f1-0c0a-48d9-932e-b898e8d7aa9c}</t>
  </si>
  <si>
    <t>004</t>
  </si>
  <si>
    <t xml:space="preserve">Bezbariérovost </t>
  </si>
  <si>
    <t>{71544f91-7066-4f84-a3a4-f86062af567f}</t>
  </si>
  <si>
    <t>005</t>
  </si>
  <si>
    <t xml:space="preserve">Ostatní a vedlejší náklady </t>
  </si>
  <si>
    <t>{f1f9e53d-c857-4382-a6da-c265a197b14c}</t>
  </si>
  <si>
    <t>801 3</t>
  </si>
  <si>
    <t>006</t>
  </si>
  <si>
    <t>VZT</t>
  </si>
  <si>
    <t>{c72cb844-ffb9-469f-a791-2230abbf168e}</t>
  </si>
  <si>
    <t>KRYCÍ LIST SOUPISU PRACÍ</t>
  </si>
  <si>
    <t>Objekt:</t>
  </si>
  <si>
    <t xml:space="preserve">001 - Vybudování multifunkční učebny a zřízení bezbariérovosti v ZŠ Bezručova - stavba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</si>
  <si>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</si>
  <si>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</si>
  <si>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</si>
  <si>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</si>
  <si>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</si>
  <si>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</si>
  <si>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povrchu, podlahy, osazení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</si>
  <si>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</si>
  <si>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</si>
  <si>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</si>
  <si>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</si>
  <si>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</si>
  <si>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</si>
  <si>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730 - Vytápění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</si>
  <si>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</si>
  <si>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</si>
  <si>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</si>
  <si>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</si>
  <si>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</si>
  <si>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</si>
  <si>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</si>
  <si>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</si>
  <si>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</si>
  <si>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</si>
  <si>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</si>
  <si>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</si>
  <si>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</si>
  <si>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</si>
  <si>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</si>
  <si>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</si>
  <si>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</si>
  <si>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</si>
  <si>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</si>
  <si>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</si>
  <si>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</si>
  <si>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</si>
  <si>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</si>
  <si>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</si>
  <si>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</si>
  <si>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povrchu, podlahy, osazení</t>
  </si>
  <si>
    <t>K</t>
  </si>
  <si>
    <t>611325422</t>
  </si>
  <si>
    <t xml:space="preserve">Příprava podkladu stropů  před provedením malířských prací - předpoklad 30% nové omítky vč. dodávky materiálu </t>
  </si>
  <si>
    <t>m2</t>
  </si>
  <si>
    <t>CS ÚRS 2017 01</t>
  </si>
  <si>
    <t>4</t>
  </si>
  <si>
    <t>-482749418</t>
  </si>
  <si>
    <t>VV</t>
  </si>
  <si>
    <t>"viz.v.č D.1.1.b)01,02"52,725</t>
  </si>
  <si>
    <t>612325422</t>
  </si>
  <si>
    <t xml:space="preserve">Příprava podkladu stěn před provedením malířských prací - předpoklad 30% nové omítky vč. dodávky materiálu </t>
  </si>
  <si>
    <t>CS ÚRS 2016 01</t>
  </si>
  <si>
    <t>-265759860</t>
  </si>
  <si>
    <t>"viz.v.č D.1.1.b)01,02"7,5*4,1*2+7*4,1*2</t>
  </si>
  <si>
    <t>3</t>
  </si>
  <si>
    <t>612331121</t>
  </si>
  <si>
    <t>Cementová omítka hladká jednovrstvá vnitřních stěn nanášená ručně</t>
  </si>
  <si>
    <t>902938457</t>
  </si>
  <si>
    <t>"viz.v.č D.1.1.b)02-pod obklad"1*1,5</t>
  </si>
  <si>
    <t>619991001</t>
  </si>
  <si>
    <t>Zakrytí podlah fólií přilepenou lepící páskou</t>
  </si>
  <si>
    <t>1394944487</t>
  </si>
  <si>
    <t>"viz.v.č D.1.1.b)01,02"52,725+50</t>
  </si>
  <si>
    <t>5</t>
  </si>
  <si>
    <t>619995001</t>
  </si>
  <si>
    <t>Začištění omítek kolem oken, dveří, podlah nebo obkladů</t>
  </si>
  <si>
    <t>m</t>
  </si>
  <si>
    <t>17742526</t>
  </si>
  <si>
    <t>"viz.v.č. D.1.1.b)01,02-kolem měněných dveří, kolem měněných podlah, obkladu, "7,5*2+7*2+0,9*2+2*4+1+1,5*2</t>
  </si>
  <si>
    <t>629991011</t>
  </si>
  <si>
    <t>Zakrytí výplní otvorů a svislých ploch fólií přilepenou lepící páskou</t>
  </si>
  <si>
    <t>-709735753</t>
  </si>
  <si>
    <t>"viz.v.č D.1.1.b)01,02"12</t>
  </si>
  <si>
    <t>7</t>
  </si>
  <si>
    <t>632450134</t>
  </si>
  <si>
    <t>Vyrovnávací cementový potěr tl do 50 mm ze suchých směsí provedený v ploše</t>
  </si>
  <si>
    <t>-667308892</t>
  </si>
  <si>
    <t>"viz.v.č. D.1.1.b)02-skladba S1"52,725</t>
  </si>
  <si>
    <t>8</t>
  </si>
  <si>
    <t>R-6222503</t>
  </si>
  <si>
    <t xml:space="preserve">Zajištění bezbariérovosti v přechodu dveří do chodby - úprava podlahy, vč. dodávky materiálu </t>
  </si>
  <si>
    <t>-1075609510</t>
  </si>
  <si>
    <t>"viz.v.č D.1.1.01,02"1</t>
  </si>
  <si>
    <t>9</t>
  </si>
  <si>
    <t>R-6320016</t>
  </si>
  <si>
    <t>Vyčištění, vybroušení, vyrovnání st. podlahy do tl. 50 mm vč. dodávky materiálu</t>
  </si>
  <si>
    <t>743727084</t>
  </si>
  <si>
    <t>"viz.v.č. D.1.1.b)01,02"52,725</t>
  </si>
  <si>
    <t>Ostatní konstrukce a práce, bourání</t>
  </si>
  <si>
    <t>10</t>
  </si>
  <si>
    <t>949101112</t>
  </si>
  <si>
    <t>Lešení pomocné pro objekty pozemních staveb s lešeňovou podlahou v do 3,5 m zatížení do 150 kg/m2</t>
  </si>
  <si>
    <t>756765793</t>
  </si>
  <si>
    <t>11</t>
  </si>
  <si>
    <t>952901111</t>
  </si>
  <si>
    <t>Vyčištění budov bytové a občanské výstavby při výšce podlaží do 4 m</t>
  </si>
  <si>
    <t>1844070429</t>
  </si>
  <si>
    <t>12</t>
  </si>
  <si>
    <t>965043431</t>
  </si>
  <si>
    <t>Bourání podkladů pod dlažby betonových s potěrem nebo teracem tl do 150 mm pl do 4 m2</t>
  </si>
  <si>
    <t>m3</t>
  </si>
  <si>
    <t>-1033571447</t>
  </si>
  <si>
    <t>"viz.v.č D.1.1.b)01"52,725*0,15</t>
  </si>
  <si>
    <t>13</t>
  </si>
  <si>
    <t>968072455</t>
  </si>
  <si>
    <t>Vybourání kovových dveřních zárubní pl do 2 m2</t>
  </si>
  <si>
    <t>-48413612</t>
  </si>
  <si>
    <t>"viz.v.č D.1.1.b)01"0,9*2</t>
  </si>
  <si>
    <t>14</t>
  </si>
  <si>
    <t>978011141</t>
  </si>
  <si>
    <t>Otlučení vnitřní vápenné nebo vápenocementové omítky stropů v rozsahu do 30 %</t>
  </si>
  <si>
    <t>-126286093</t>
  </si>
  <si>
    <t>978013141</t>
  </si>
  <si>
    <t>Otlučení vnitřní vápenné nebo vápenocementové omítky stěn stěn v rozsahu do 30 %</t>
  </si>
  <si>
    <t>2089788124</t>
  </si>
  <si>
    <t>16</t>
  </si>
  <si>
    <t>978013191</t>
  </si>
  <si>
    <t>Otlučení vnitřní vápenné nebo vápenocementové omítky stěn v rozsahu do 100 %</t>
  </si>
  <si>
    <t>-2103960872</t>
  </si>
  <si>
    <t>"viz.v.č. D.1.1.b)01,02-pod nový obklad"1*1,5</t>
  </si>
  <si>
    <t>17</t>
  </si>
  <si>
    <t>978059511</t>
  </si>
  <si>
    <t>Odsekání a odebrání obkladů stěn z vnitřních obkládaček plochy do 1 m2</t>
  </si>
  <si>
    <t>1143051770</t>
  </si>
  <si>
    <t>1,5*1,5</t>
  </si>
  <si>
    <t>18</t>
  </si>
  <si>
    <t>R-9520010</t>
  </si>
  <si>
    <t xml:space="preserve">Demontáž a odpojení stávajícího videotelefonu </t>
  </si>
  <si>
    <t>kus</t>
  </si>
  <si>
    <t>-272425868</t>
  </si>
  <si>
    <t>997</t>
  </si>
  <si>
    <t>Přesun sutě</t>
  </si>
  <si>
    <t>19</t>
  </si>
  <si>
    <t>997013213</t>
  </si>
  <si>
    <t>Vnitrostaveništní doprava suti a vybouraných hmot pro budovy v do 12 m ručně</t>
  </si>
  <si>
    <t>t</t>
  </si>
  <si>
    <t>-255481162</t>
  </si>
  <si>
    <t>20</t>
  </si>
  <si>
    <t>997013219</t>
  </si>
  <si>
    <t>Příplatek k vnitrostaveništní dopravě suti a vybouraných hmot za zvětšenou dopravu suti ZKD 10 m</t>
  </si>
  <si>
    <t>-792037389</t>
  </si>
  <si>
    <t>19,862*10 'Přepočtené koeficientem množství</t>
  </si>
  <si>
    <t>997013501</t>
  </si>
  <si>
    <t>Odvoz suti a vybouraných hmot na skládku nebo meziskládku do 1 km se složením</t>
  </si>
  <si>
    <t>1899612699</t>
  </si>
  <si>
    <t>22</t>
  </si>
  <si>
    <t>997013509</t>
  </si>
  <si>
    <t>Příplatek k odvozu suti a vybouraných hmot na skládku ZKD 1 km přes 1 km</t>
  </si>
  <si>
    <t>-116469246</t>
  </si>
  <si>
    <t>19,862*19 'Přepočtené koeficientem množství</t>
  </si>
  <si>
    <t>23</t>
  </si>
  <si>
    <t>997013831</t>
  </si>
  <si>
    <t>Poplatek za uložení stavebního směsného odpadu na skládce (skládkovné)</t>
  </si>
  <si>
    <t>-1671540353</t>
  </si>
  <si>
    <t>998</t>
  </si>
  <si>
    <t>Přesun hmot</t>
  </si>
  <si>
    <t>24</t>
  </si>
  <si>
    <t>998011002</t>
  </si>
  <si>
    <t>Přesun hmot pro budovy zděné v do 12 m</t>
  </si>
  <si>
    <t>1498580110</t>
  </si>
  <si>
    <t>25</t>
  </si>
  <si>
    <t>998011014</t>
  </si>
  <si>
    <t>Příplatek k přesunu hmot pro budovy zděné za zvětšený přesun do 500 m</t>
  </si>
  <si>
    <t>-646034347</t>
  </si>
  <si>
    <t>PSV</t>
  </si>
  <si>
    <t>Práce a dodávky PSV</t>
  </si>
  <si>
    <t>711</t>
  </si>
  <si>
    <t>Izolace proti vodě, vlhkosti a plynům</t>
  </si>
  <si>
    <t>26</t>
  </si>
  <si>
    <t>711111002</t>
  </si>
  <si>
    <t>Provedení izolace proti zemní vlhkosti vodorovné za studena lakem asfaltovým</t>
  </si>
  <si>
    <t>1283090662</t>
  </si>
  <si>
    <t>"viz.v.č. D.1.1.b)02-skladba S1"52,725+7,5*0,3*2+7*0,3*2</t>
  </si>
  <si>
    <t>27</t>
  </si>
  <si>
    <t>M</t>
  </si>
  <si>
    <t>111631500</t>
  </si>
  <si>
    <t>lak asfaltový ALP/9 (MJ t) bal 9 kg</t>
  </si>
  <si>
    <t>32</t>
  </si>
  <si>
    <t>-892804893</t>
  </si>
  <si>
    <t>P</t>
  </si>
  <si>
    <t>Poznámka k položce:_x000D_
Spotřeba 0,3-0,4kg/m2 dle povrchu, ředidlo technický benzín</t>
  </si>
  <si>
    <t>"viz. pol. montáže"61,425*0,0002</t>
  </si>
  <si>
    <t>28</t>
  </si>
  <si>
    <t>711141559</t>
  </si>
  <si>
    <t>Provedení izolace proti zemní vlhkosti pásy přitavením vodorovné NAIP</t>
  </si>
  <si>
    <t>-1522928036</t>
  </si>
  <si>
    <t>29</t>
  </si>
  <si>
    <t>628321340</t>
  </si>
  <si>
    <t xml:space="preserve">pás těžký asfaltovaný modifikovaný </t>
  </si>
  <si>
    <t>-920926833</t>
  </si>
  <si>
    <t>"viz. pol. mOntáže"61,425*1,2</t>
  </si>
  <si>
    <t>73,71*1,15 'Přepočtené koeficientem množství</t>
  </si>
  <si>
    <t>30</t>
  </si>
  <si>
    <t>998711202</t>
  </si>
  <si>
    <t>Přesun hmot procentní pro izolace proti vodě, vlhkosti a plynům v objektech v do 12 m</t>
  </si>
  <si>
    <t>%</t>
  </si>
  <si>
    <t>1146940605</t>
  </si>
  <si>
    <t>31</t>
  </si>
  <si>
    <t>998711292</t>
  </si>
  <si>
    <t>Příplatek k přesunu hmot procentní 711 za zvětšený přesun do 100 m</t>
  </si>
  <si>
    <t>274900980</t>
  </si>
  <si>
    <t>713</t>
  </si>
  <si>
    <t>Izolace tepelné</t>
  </si>
  <si>
    <t>713121121</t>
  </si>
  <si>
    <t>Montáž izolace tepelné podlah volně kladenými rohožemi, pásy, dílci, deskami 2 vrstvy</t>
  </si>
  <si>
    <t>-1072106650</t>
  </si>
  <si>
    <t>"viz.v.č. D.1.1.b)15-skladba S1"52,725</t>
  </si>
  <si>
    <t>33</t>
  </si>
  <si>
    <t>283759080</t>
  </si>
  <si>
    <t>deska z pěnového polystyrenu EPS 150 S 1000 x 500 x 40 mm</t>
  </si>
  <si>
    <t>-642014085</t>
  </si>
  <si>
    <t>Poznámka k položce:_x000D_
lambda=0,035 [W / m K]</t>
  </si>
  <si>
    <t>"viz. položka montáže"52,725*2*1,1</t>
  </si>
  <si>
    <t>34</t>
  </si>
  <si>
    <t>713191132</t>
  </si>
  <si>
    <t>Montáž izolace tepelné podlah, stropů vrchem nebo střech překrytí separační fólií z PE</t>
  </si>
  <si>
    <t>363663163</t>
  </si>
  <si>
    <t>35</t>
  </si>
  <si>
    <t>283231500</t>
  </si>
  <si>
    <t>fólie separační PE bal. 100 m2</t>
  </si>
  <si>
    <t>1017465782</t>
  </si>
  <si>
    <t>Poznámka k položce:_x000D_
oddělení betonových nebo samonivelačních vyrovnávacích vrstev</t>
  </si>
  <si>
    <t>"viz.v.č. D.1.1.b)02-skladba S1"52,725*1,15</t>
  </si>
  <si>
    <t>36</t>
  </si>
  <si>
    <t>998713202</t>
  </si>
  <si>
    <t>Přesun hmot procentní pro izolace tepelné v objektech v do 12 m</t>
  </si>
  <si>
    <t>-886605863</t>
  </si>
  <si>
    <t>37</t>
  </si>
  <si>
    <t>998713292</t>
  </si>
  <si>
    <t>Příplatek k přesunu hmot procentní 713 za zvětšený přesun do 100 m</t>
  </si>
  <si>
    <t>-734641354</t>
  </si>
  <si>
    <t>730</t>
  </si>
  <si>
    <t>Vytápění</t>
  </si>
  <si>
    <t>38</t>
  </si>
  <si>
    <t>R-7300010</t>
  </si>
  <si>
    <t xml:space="preserve">Vypuštění otopného systému </t>
  </si>
  <si>
    <t>soubor</t>
  </si>
  <si>
    <t>874207839</t>
  </si>
  <si>
    <t>39</t>
  </si>
  <si>
    <t>R-7300011</t>
  </si>
  <si>
    <t>Demontáž, obroušení, nátěr otopného tělesa, zpětná montáž</t>
  </si>
  <si>
    <t>ussoubor</t>
  </si>
  <si>
    <t>-1194994604</t>
  </si>
  <si>
    <t>"viz.v.č D.1.1.b)01"3</t>
  </si>
  <si>
    <t>40</t>
  </si>
  <si>
    <t>R-7300012</t>
  </si>
  <si>
    <t>Napuštění otopného systému</t>
  </si>
  <si>
    <t>-896366437</t>
  </si>
  <si>
    <t>41</t>
  </si>
  <si>
    <t>R-7300013</t>
  </si>
  <si>
    <t xml:space="preserve">Provedení topné zkoušky </t>
  </si>
  <si>
    <t>1241585178</t>
  </si>
  <si>
    <t>763</t>
  </si>
  <si>
    <t>Konstrukce suché výstavby</t>
  </si>
  <si>
    <t>42</t>
  </si>
  <si>
    <t>998763201</t>
  </si>
  <si>
    <t>Přesun hmot procentní pro dřevostavby v objektech v do 12 m</t>
  </si>
  <si>
    <t>2054730553</t>
  </si>
  <si>
    <t>43</t>
  </si>
  <si>
    <t>998763294</t>
  </si>
  <si>
    <t>Příplatek k přesunu hmot procentní 763 za zvětšený přesun do 1000 m</t>
  </si>
  <si>
    <t>1542426408</t>
  </si>
  <si>
    <t>44</t>
  </si>
  <si>
    <t>R-7630015</t>
  </si>
  <si>
    <t xml:space="preserve">D+M akustického podhledu  vč. podkladního roštu,, vč. všech příslušenství a doplňků - viz. technické podmínky výrobků </t>
  </si>
  <si>
    <t>2088382746</t>
  </si>
  <si>
    <t>Poznámka k položce:_x000D_
_x000D_
_x000D_
před objednáním materiálu a zahájením prací bude zpracována akustická studie dle konkrétního dodavatele podhledu, tato studie bude předložena projektantovi k odsouhlasení,   akustický podhled musí splňovat požadavky ČSN 730527_x000D_
_x000D_
Po realizaci musí zhotovitel zajistit měření doby dozvuku pro ověření splnění normových_x000D_
požadavků a předat protokol o měření doby dozvuku s kladným výsledkem</t>
  </si>
  <si>
    <t>"viz.v.č D.1.1.b)02"52,725</t>
  </si>
  <si>
    <t>45</t>
  </si>
  <si>
    <t>R-7630023</t>
  </si>
  <si>
    <t xml:space="preserve">D+M akustického obkladu - viz. technické podmínky výrobů, vč. podkladního roštu, vč. všech systémových lišt a doplňků </t>
  </si>
  <si>
    <t>-912174256</t>
  </si>
  <si>
    <t>"viz.v.č D.1.1.b)02"1,2*2,4*5</t>
  </si>
  <si>
    <t>766</t>
  </si>
  <si>
    <t>Konstrukce truhlářské</t>
  </si>
  <si>
    <t>46</t>
  </si>
  <si>
    <t>766691915</t>
  </si>
  <si>
    <t>Vyvěšení nebo zavěšení dřevěných křídel dveří pl přes 2 m2</t>
  </si>
  <si>
    <t>-926150974</t>
  </si>
  <si>
    <t>"vi.v.č d.1.1.b)0"1</t>
  </si>
  <si>
    <t>47</t>
  </si>
  <si>
    <t>998766202</t>
  </si>
  <si>
    <t>Přesun hmot procentní pro konstrukce truhlářské v objektech v do 12 m</t>
  </si>
  <si>
    <t>-954857946</t>
  </si>
  <si>
    <t>48</t>
  </si>
  <si>
    <t>998766292</t>
  </si>
  <si>
    <t>Příplatek k přesunu hmot procentní 766 za zvětšený přesun do 100 m</t>
  </si>
  <si>
    <t>-1080459730</t>
  </si>
  <si>
    <t>49</t>
  </si>
  <si>
    <t>R-7660201</t>
  </si>
  <si>
    <t xml:space="preserve">D+M vnitřních dveří vč. zárubně  - viz. D01 - vč. všech příslušenství a doplńků </t>
  </si>
  <si>
    <t>-1905996216</t>
  </si>
  <si>
    <t>"viz.v.č. D.1.1.b)02 a výpis dveří D01"1</t>
  </si>
  <si>
    <t>771</t>
  </si>
  <si>
    <t>Podlahy z dlaždic</t>
  </si>
  <si>
    <t>50</t>
  </si>
  <si>
    <t>771591111</t>
  </si>
  <si>
    <t>Podlahy penetrace podkladu</t>
  </si>
  <si>
    <t>-766532333</t>
  </si>
  <si>
    <t>51</t>
  </si>
  <si>
    <t>998771202</t>
  </si>
  <si>
    <t>Přesun hmot procentní pro podlahy z dlaždic v objektech v do 12 m</t>
  </si>
  <si>
    <t>1992035081</t>
  </si>
  <si>
    <t>52</t>
  </si>
  <si>
    <t>998771292</t>
  </si>
  <si>
    <t>Příplatek k přesunu hmot procentní 771 za zvětšený přesun do 100 m</t>
  </si>
  <si>
    <t>1901064085</t>
  </si>
  <si>
    <t>776</t>
  </si>
  <si>
    <t>Podlahy povlakové</t>
  </si>
  <si>
    <t>53</t>
  </si>
  <si>
    <t>776201812</t>
  </si>
  <si>
    <t xml:space="preserve">Demontáž nášlapných vrstev podlah </t>
  </si>
  <si>
    <t>612087832</t>
  </si>
  <si>
    <t>"viz.v.č D...b1)04-předpoklad 2 vrstvy"52,725*2</t>
  </si>
  <si>
    <t>54</t>
  </si>
  <si>
    <t>998776202</t>
  </si>
  <si>
    <t>Přesun hmot procentní pro podlahy povlakové v objektech v do 12 m</t>
  </si>
  <si>
    <t>945694838</t>
  </si>
  <si>
    <t>55</t>
  </si>
  <si>
    <t>998776292</t>
  </si>
  <si>
    <t>Příplatek k přesunu hmot procentní 776 za zvětšený přesun do 100 m</t>
  </si>
  <si>
    <t>1427001391</t>
  </si>
  <si>
    <t>56</t>
  </si>
  <si>
    <t>R-7715260</t>
  </si>
  <si>
    <t xml:space="preserve">D+M přechodové lišty </t>
  </si>
  <si>
    <t>1760457762</t>
  </si>
  <si>
    <t>57</t>
  </si>
  <si>
    <t>R-7760011</t>
  </si>
  <si>
    <t xml:space="preserve">D+M PVC podlahy- viz. technické podmínky výrobků, vč. dodávky a montáže soklové systémové lišty , vč. všech příslušenství a doplňků </t>
  </si>
  <si>
    <t>-1132873448</t>
  </si>
  <si>
    <t xml:space="preserve">Poznámka k položce:_x000D_
Položka obsahuje i množství podlahové krytiny pro prořezy, položka obsahuje i dodávka  amontáž PVC podlahy stupínku, vč. dodávky a montáže schodišťové hrany stupínku. _x000D_
_x000D_
Položka obsahuje i dodávku a montáž soklové systémové lišty </t>
  </si>
  <si>
    <t>777</t>
  </si>
  <si>
    <t>Podlahy lité</t>
  </si>
  <si>
    <t>58</t>
  </si>
  <si>
    <t>998777202</t>
  </si>
  <si>
    <t>Přesun hmot procentní pro podlahy lité v objektech v do 12 m</t>
  </si>
  <si>
    <t>1162975602</t>
  </si>
  <si>
    <t>59</t>
  </si>
  <si>
    <t>998777292</t>
  </si>
  <si>
    <t>Příplatek k přesunu hmot procentní 777 za zvětšený přesun do 100 m</t>
  </si>
  <si>
    <t>-1636226632</t>
  </si>
  <si>
    <t>60</t>
  </si>
  <si>
    <t>R-7775511</t>
  </si>
  <si>
    <t xml:space="preserve">Samoniovelační stěrka tl. do 10 mm vč. dodávky materiálu </t>
  </si>
  <si>
    <t>16787295</t>
  </si>
  <si>
    <t>781</t>
  </si>
  <si>
    <t>Dokončovací práce - obklady</t>
  </si>
  <si>
    <t>61</t>
  </si>
  <si>
    <t>781414114</t>
  </si>
  <si>
    <t>Montáž obkladaček vnitřních pórovinových pravoúhlých lepených flexibilním lepidlem</t>
  </si>
  <si>
    <t>-1460345805</t>
  </si>
  <si>
    <t>"viz.v.č D.1.1.b)02"1*1,5</t>
  </si>
  <si>
    <t>62</t>
  </si>
  <si>
    <t>R-7810010</t>
  </si>
  <si>
    <t xml:space="preserve">Obklad keramický </t>
  </si>
  <si>
    <t>-1232226798</t>
  </si>
  <si>
    <t>"viz.v.č D.1.1.b)02"1*1,5*1,1</t>
  </si>
  <si>
    <t>63</t>
  </si>
  <si>
    <t>781419191</t>
  </si>
  <si>
    <t>Příplatek k montáži obkladů vnitřních pórovinových za plochu do 10 m2</t>
  </si>
  <si>
    <t>1024540994</t>
  </si>
  <si>
    <t>64</t>
  </si>
  <si>
    <t>781419195</t>
  </si>
  <si>
    <t xml:space="preserve">Příplatek k montáži obkladů vnitřních pórovinových za spárování hydroizolační spárovací hmotou </t>
  </si>
  <si>
    <t>-421778095</t>
  </si>
  <si>
    <t>65</t>
  </si>
  <si>
    <t>781495111</t>
  </si>
  <si>
    <t>Penetrace podkladu vnitřních obkladů</t>
  </si>
  <si>
    <t>-513941513</t>
  </si>
  <si>
    <t>66</t>
  </si>
  <si>
    <t>998781203</t>
  </si>
  <si>
    <t>Přesun hmot procentní pro obklady keramické v objektech v do 24 m</t>
  </si>
  <si>
    <t>641073243</t>
  </si>
  <si>
    <t>67</t>
  </si>
  <si>
    <t>998781293</t>
  </si>
  <si>
    <t>Příplatek k přesunu hmot procentní 781 za zvětšený přesun do 500 m</t>
  </si>
  <si>
    <t>560107235</t>
  </si>
  <si>
    <t>68</t>
  </si>
  <si>
    <t>R-7814945</t>
  </si>
  <si>
    <t>Hliníkové   profily ukončovací lepené flexibilním lepidlem vč. dodávky lišt a lepidla</t>
  </si>
  <si>
    <t>-318927093</t>
  </si>
  <si>
    <t>"viz.v.č D.1.1.b)12"1+1,5*2</t>
  </si>
  <si>
    <t>783</t>
  </si>
  <si>
    <t>Dokončovací práce - nátěry</t>
  </si>
  <si>
    <t>69</t>
  </si>
  <si>
    <t>R-7830010</t>
  </si>
  <si>
    <t xml:space="preserve">Očištění, obrooušení, nátěr ocelové zárubně </t>
  </si>
  <si>
    <t>-776632836</t>
  </si>
  <si>
    <t>"viz.v.č D.1.1.b)01"1</t>
  </si>
  <si>
    <t>784</t>
  </si>
  <si>
    <t>Dokončovací práce - malby</t>
  </si>
  <si>
    <t>70</t>
  </si>
  <si>
    <t>784121001</t>
  </si>
  <si>
    <t>Oškrabání malby v mísnostech výšky do 3,80 m</t>
  </si>
  <si>
    <t>589998010</t>
  </si>
  <si>
    <t>"viz.v.č D.1.1.b)01,02"7*4,1*2+7,5*4,1*2+20</t>
  </si>
  <si>
    <t>71</t>
  </si>
  <si>
    <t>784181111</t>
  </si>
  <si>
    <t>Základní silikátová jednonásobná penetrace podkladu v místnostech výšky do 3,80m</t>
  </si>
  <si>
    <t>1487471263</t>
  </si>
  <si>
    <t>72</t>
  </si>
  <si>
    <t>784221111</t>
  </si>
  <si>
    <t>Dvojnásobné bílé malby  ze směsí za sucha středně otěruvzdorných v místnostech do 3,80 m</t>
  </si>
  <si>
    <t>563962853</t>
  </si>
  <si>
    <t>"viz.v.č D.1.1.b)01,02"7*4,1*2+7,5*4,1*2+20-51</t>
  </si>
  <si>
    <t>73</t>
  </si>
  <si>
    <t>784221151</t>
  </si>
  <si>
    <t>Příplatek k cenám 2x maleb za sucha otěruvzdorných za barevnou malbu v odstínu světlém</t>
  </si>
  <si>
    <t>-830247684</t>
  </si>
  <si>
    <t>74</t>
  </si>
  <si>
    <t>R-7840010</t>
  </si>
  <si>
    <t xml:space="preserve">Malba dvojnásobná omyvatelná vč. dodávky materiálu </t>
  </si>
  <si>
    <t>2143516955</t>
  </si>
  <si>
    <t>"viz.v.č D.1.1.b)01,02"7*1,5*2+7,5*1,5*2+5*1,5</t>
  </si>
  <si>
    <t>002 - Elektroinstalace</t>
  </si>
  <si>
    <t xml:space="preserve"> </t>
  </si>
  <si>
    <t>C21M - ELEKTROMONTÁŽE</t>
  </si>
  <si>
    <t>C22M - Sdělovací, signal. a zabezpečovací zařízení</t>
  </si>
  <si>
    <t>C801-3 - STAVEBNÍ PRÁCE</t>
  </si>
  <si>
    <t>C23M - MATERIÁLY</t>
  </si>
  <si>
    <t>M24 - DODÁVKY ZAŘÍZENÍ (SPECIFIKACE)</t>
  </si>
  <si>
    <t>101 - HZS</t>
  </si>
  <si>
    <t>M - Materiály</t>
  </si>
  <si>
    <t xml:space="preserve">    991 - Ostatní </t>
  </si>
  <si>
    <t>C21M</t>
  </si>
  <si>
    <t>ELEKTROMONTÁŽE</t>
  </si>
  <si>
    <t>lišta vklád.PH  20x20</t>
  </si>
  <si>
    <t>krab.přístrojová 1901,68L/1,KP 64/2  bez zapojení</t>
  </si>
  <si>
    <t>ks</t>
  </si>
  <si>
    <t>krab.odb. (1903;KR 68, KU68/3L)  vč.zap.</t>
  </si>
  <si>
    <t>ukonč.vod.v rozv.vč.zap.a konc.do 2.5mm2</t>
  </si>
  <si>
    <t>ukonč.kab.smršt.zákl.do 4x10 mm2</t>
  </si>
  <si>
    <t>ukonč.kab.smršt.zákl.do 5x4 mm2</t>
  </si>
  <si>
    <t>ukonč.kab.smršt.zákl.do 5x10 mm2</t>
  </si>
  <si>
    <t>spín. včet.zap. č.1</t>
  </si>
  <si>
    <t>spín. včet.zap. č.1 ( zvonk.tlač.)</t>
  </si>
  <si>
    <t>zás.5512(3) .....   dvojitá ,průběž.montáž</t>
  </si>
  <si>
    <t>zás.5512(3) ...   dvojitá+přep.ochr. ,průběž.montáž</t>
  </si>
  <si>
    <t>jistič 3-pólový bez krytu</t>
  </si>
  <si>
    <t>transformátor pro signalizač.syst. do krabice(FLM1000)</t>
  </si>
  <si>
    <t>spínač tahový se  šňůrkou  signální FAP3002</t>
  </si>
  <si>
    <t>spínač tlačítko reset.  modul  FAP2001</t>
  </si>
  <si>
    <t>alarm modul do krabice  FEH 2001</t>
  </si>
  <si>
    <t>1-fáz.transf.nn vestavně 1prim.-1sek.do 200VA</t>
  </si>
  <si>
    <t>mont.oceloplech.rozvodnic do 20kg</t>
  </si>
  <si>
    <t>svítidla led strop. IP20-40</t>
  </si>
  <si>
    <t>svít.zářiv.led,stropní+ závěs 2M</t>
  </si>
  <si>
    <t>svit.nouzové LED 3W stropní , IP41,</t>
  </si>
  <si>
    <t>svit.led, vestavné M600,</t>
  </si>
  <si>
    <t>CYKY J 3x1.5 mm2 750V (PO) (do LV nebo žlabu)</t>
  </si>
  <si>
    <t>CYKY O 3x1.5 mm2 750V (PO) (do LV nebo žlabu)</t>
  </si>
  <si>
    <t>CYKY J 3x2.5 mm2 750V (PO) (do LV nebo žlabu)</t>
  </si>
  <si>
    <t>CYKY J 5x6   mm2  750V  (PO) (do LV nebo žlabu)</t>
  </si>
  <si>
    <t>CY 1.5 mm2 černý (DR)</t>
  </si>
  <si>
    <t>CY 1.5 mm2 světle modrý (DR)</t>
  </si>
  <si>
    <t>osazení hmoždinky do cihlového zdiva HM 8</t>
  </si>
  <si>
    <t>zvonek nebo gong</t>
  </si>
  <si>
    <t>C22M</t>
  </si>
  <si>
    <t>Sdělovací, signal. a zabezpečovací zařízení</t>
  </si>
  <si>
    <t>1.1</t>
  </si>
  <si>
    <t>SYK(F)Y 1x2x0,5 až  15x2x0,5mm  (PO)</t>
  </si>
  <si>
    <t>2.1</t>
  </si>
  <si>
    <t>zapojení 10 drátů vč. vyformování</t>
  </si>
  <si>
    <t>C801-3</t>
  </si>
  <si>
    <t>STAVEBNÍ PRÁCE</t>
  </si>
  <si>
    <t>1.2</t>
  </si>
  <si>
    <t>vybour.otv.cihl.malt.cem. do R=60mm tl.do 150mm</t>
  </si>
  <si>
    <t>2.2</t>
  </si>
  <si>
    <t>vybour.otv.cihl.malt.cem. do R=60mm tl.do 300mm</t>
  </si>
  <si>
    <t>3.1</t>
  </si>
  <si>
    <t>vysek.zdi cihl.kapsy-krab.&lt;100x100x50mm</t>
  </si>
  <si>
    <t>4.1</t>
  </si>
  <si>
    <t>vysek.rýh cihla do hl.50mm š.do 70mm</t>
  </si>
  <si>
    <t>5.1</t>
  </si>
  <si>
    <t>vysek.rýh cihla do hl.50mm š.do 150mm</t>
  </si>
  <si>
    <t>6.1</t>
  </si>
  <si>
    <t>Odvoz suti a vybouraných hmot na skládku do 1km</t>
  </si>
  <si>
    <t>76</t>
  </si>
  <si>
    <t>7.1</t>
  </si>
  <si>
    <t>Odvoz suti na skládku za každý další 1 km</t>
  </si>
  <si>
    <t>km</t>
  </si>
  <si>
    <t>78</t>
  </si>
  <si>
    <t>8.1</t>
  </si>
  <si>
    <t>Poplatek na skladce</t>
  </si>
  <si>
    <t>80</t>
  </si>
  <si>
    <t>C23M</t>
  </si>
  <si>
    <t>MATERIÁLY</t>
  </si>
  <si>
    <t>1.3</t>
  </si>
  <si>
    <t>Požární pěna</t>
  </si>
  <si>
    <t>KS</t>
  </si>
  <si>
    <t>82</t>
  </si>
  <si>
    <t>2.3</t>
  </si>
  <si>
    <t>CY  1,5 CERNA     H07V-U</t>
  </si>
  <si>
    <t>84</t>
  </si>
  <si>
    <t>3.2</t>
  </si>
  <si>
    <t>CYKY-O  3X1,5 (A)</t>
  </si>
  <si>
    <t>86</t>
  </si>
  <si>
    <t>4.2</t>
  </si>
  <si>
    <t>CYKY-J  3X1,5 (C)</t>
  </si>
  <si>
    <t>88</t>
  </si>
  <si>
    <t>5.2</t>
  </si>
  <si>
    <t>CYKY-J  3X2,5 (C)</t>
  </si>
  <si>
    <t>90</t>
  </si>
  <si>
    <t>6.2</t>
  </si>
  <si>
    <t>CYKY-J  5x 6 (C)</t>
  </si>
  <si>
    <t>92</t>
  </si>
  <si>
    <t>7.2</t>
  </si>
  <si>
    <t>SYKFY   2X2X0,5</t>
  </si>
  <si>
    <t>94</t>
  </si>
  <si>
    <t>8.2</t>
  </si>
  <si>
    <t>CY  1,5 SV.MODRY</t>
  </si>
  <si>
    <t>96</t>
  </si>
  <si>
    <t>9.1</t>
  </si>
  <si>
    <t>TRAFO 230/6-12V   30VA</t>
  </si>
  <si>
    <t>98</t>
  </si>
  <si>
    <t>10.1</t>
  </si>
  <si>
    <t>ZVONEK 8v</t>
  </si>
  <si>
    <t>Ks</t>
  </si>
  <si>
    <t>100</t>
  </si>
  <si>
    <t>11.1</t>
  </si>
  <si>
    <t>Svorka bezšroubová 273-104 3X1-2,5</t>
  </si>
  <si>
    <t>102</t>
  </si>
  <si>
    <t>12.1</t>
  </si>
  <si>
    <t>Svorka bezšroubová 273-112 2X1-2,5</t>
  </si>
  <si>
    <t>104</t>
  </si>
  <si>
    <t>13.1</t>
  </si>
  <si>
    <t>Svorka bezšroubová 273-102 4X1-2,5</t>
  </si>
  <si>
    <t>106</t>
  </si>
  <si>
    <t>14.1</t>
  </si>
  <si>
    <t>SP.TG.3558-651B KRYT JEDNODUCHY</t>
  </si>
  <si>
    <t>108</t>
  </si>
  <si>
    <t>15.1</t>
  </si>
  <si>
    <t>SP.TG.3558-01340 STROJEK</t>
  </si>
  <si>
    <t>110</t>
  </si>
  <si>
    <t>16.1</t>
  </si>
  <si>
    <t>SP.TG.3901-B10B RAM.JEDN.</t>
  </si>
  <si>
    <t>112</t>
  </si>
  <si>
    <t>17.1</t>
  </si>
  <si>
    <t>114</t>
  </si>
  <si>
    <t>18.1</t>
  </si>
  <si>
    <t>SP.TLAČ.TAHOVÝ  SIGNÁLNÍ    FAP 3002</t>
  </si>
  <si>
    <t>116</t>
  </si>
  <si>
    <t>19.1</t>
  </si>
  <si>
    <t>SP.TG.3558-610B KRYT S POPIS.POLEM</t>
  </si>
  <si>
    <t>118</t>
  </si>
  <si>
    <t>20.1</t>
  </si>
  <si>
    <t>SP.TG.3558-91342 1/0 OS</t>
  </si>
  <si>
    <t>120</t>
  </si>
  <si>
    <t>21.1</t>
  </si>
  <si>
    <t>ZAS.TG.5513A-C02357B DVOJ.NATOCENA</t>
  </si>
  <si>
    <t>122</t>
  </si>
  <si>
    <t>22.1</t>
  </si>
  <si>
    <t>ALARM - signalizační zařízení 2001</t>
  </si>
  <si>
    <t>124</t>
  </si>
  <si>
    <t>23.1</t>
  </si>
  <si>
    <t>ZAS.TG.5593A-02357 B</t>
  </si>
  <si>
    <t>126</t>
  </si>
  <si>
    <t>24.1</t>
  </si>
  <si>
    <t>KR.KU 68-1902</t>
  </si>
  <si>
    <t>128</t>
  </si>
  <si>
    <t>25.1</t>
  </si>
  <si>
    <t>KR.KU 68-1901</t>
  </si>
  <si>
    <t>130</t>
  </si>
  <si>
    <t>26.1</t>
  </si>
  <si>
    <t>LISTA LV  20X20</t>
  </si>
  <si>
    <t>132</t>
  </si>
  <si>
    <t>27.1</t>
  </si>
  <si>
    <t>Trafo FLM 1000</t>
  </si>
  <si>
    <t>134</t>
  </si>
  <si>
    <t>28.1</t>
  </si>
  <si>
    <t>Spínač FAP 2001 tlačítko reset.</t>
  </si>
  <si>
    <t>136</t>
  </si>
  <si>
    <t>29.1</t>
  </si>
  <si>
    <t>SV.LED NOUZ., 3W/1,5H IP20, PŘISAZ.,</t>
  </si>
  <si>
    <t>138</t>
  </si>
  <si>
    <t>30.1</t>
  </si>
  <si>
    <t>SV.LED ASYM 35W/4500lm, IP20,  + závěs 2m s přív.šňůrou</t>
  </si>
  <si>
    <t>140</t>
  </si>
  <si>
    <t>SV. LED podhled.  32W/4100lm,  IP20</t>
  </si>
  <si>
    <t>142</t>
  </si>
  <si>
    <t>SV. LED vestav.,  20W/1500lm , IP40   opál</t>
  </si>
  <si>
    <t>144</t>
  </si>
  <si>
    <t>M24</t>
  </si>
  <si>
    <t>DODÁVKY ZAŘÍZENÍ (SPECIFIKACE)</t>
  </si>
  <si>
    <t>1.4</t>
  </si>
  <si>
    <t>ROZVÁDĚČ RUČ.   S VÝZBROJÍ DLE PROJEKTU</t>
  </si>
  <si>
    <t>146</t>
  </si>
  <si>
    <t>2.4</t>
  </si>
  <si>
    <t>JISTIC  B25/3</t>
  </si>
  <si>
    <t>148</t>
  </si>
  <si>
    <t>101</t>
  </si>
  <si>
    <t>HZS</t>
  </si>
  <si>
    <t>75</t>
  </si>
  <si>
    <t>1.5</t>
  </si>
  <si>
    <t>Vyhledání původ.obvodů</t>
  </si>
  <si>
    <t>hod.</t>
  </si>
  <si>
    <t>150</t>
  </si>
  <si>
    <t>2.5</t>
  </si>
  <si>
    <t>Revize elektro</t>
  </si>
  <si>
    <t>152</t>
  </si>
  <si>
    <t>77</t>
  </si>
  <si>
    <t>3.3</t>
  </si>
  <si>
    <t>Demontáž el.zařízení</t>
  </si>
  <si>
    <t>154</t>
  </si>
  <si>
    <t>4.3</t>
  </si>
  <si>
    <t>Dokončovací práce</t>
  </si>
  <si>
    <t>156</t>
  </si>
  <si>
    <t>Materiály</t>
  </si>
  <si>
    <t>991</t>
  </si>
  <si>
    <t xml:space="preserve">Ostatní </t>
  </si>
  <si>
    <t>79</t>
  </si>
  <si>
    <t>99101</t>
  </si>
  <si>
    <t xml:space="preserve">Podružný materiál </t>
  </si>
  <si>
    <t>-1268358226</t>
  </si>
  <si>
    <t>99102</t>
  </si>
  <si>
    <t>Podíl přidružených výkonů z C21M a navázaného materiálu</t>
  </si>
  <si>
    <t>1548744319</t>
  </si>
  <si>
    <t>81</t>
  </si>
  <si>
    <t>99103</t>
  </si>
  <si>
    <t>Přesun dodávek</t>
  </si>
  <si>
    <t>-1122843526</t>
  </si>
  <si>
    <t>99104</t>
  </si>
  <si>
    <t>Doprava  dodávek</t>
  </si>
  <si>
    <t>-522874052</t>
  </si>
  <si>
    <t>83</t>
  </si>
  <si>
    <t>99105</t>
  </si>
  <si>
    <t xml:space="preserve">Ostatní materiál nosný </t>
  </si>
  <si>
    <t>-772507077</t>
  </si>
  <si>
    <t xml:space="preserve">003 - Zdravotechnika </t>
  </si>
  <si>
    <t xml:space="preserve">    722 - Zdravotechnika - vnitřní vodovod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</si>
  <si>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</si>
  <si>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</si>
  <si>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</si>
  <si>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>612135101</t>
  </si>
  <si>
    <t>Hrubá výplň rýh ve stěnách maltou jakékoli šířky rýhy</t>
  </si>
  <si>
    <t>1884847982</t>
  </si>
  <si>
    <t>"viz.v.č. D.1.4.b)03,04"25*0,3</t>
  </si>
  <si>
    <t>612325121</t>
  </si>
  <si>
    <t>Vápenocementová štuková omítka rýh ve stěnách šířky do 150 mm</t>
  </si>
  <si>
    <t>997418182</t>
  </si>
  <si>
    <t>974031157</t>
  </si>
  <si>
    <t>Vysekání rýh ve zdivu cihelném hl do 100 mm š do 300 mm</t>
  </si>
  <si>
    <t>-177005796</t>
  </si>
  <si>
    <t>"viz.v.č D.1.4.b)03,4"25</t>
  </si>
  <si>
    <t>974042564</t>
  </si>
  <si>
    <t>Vysekání rýh v dlažbě betonové nebo jiné monolitické hl do 150 mm š do 150 mm</t>
  </si>
  <si>
    <t>CS ÚRS 2020 01</t>
  </si>
  <si>
    <t>-1864296836</t>
  </si>
  <si>
    <t>1240840977</t>
  </si>
  <si>
    <t>-1037402442</t>
  </si>
  <si>
    <t>2,333*10 'Přepočtené koeficientem množství</t>
  </si>
  <si>
    <t>-2131900168</t>
  </si>
  <si>
    <t>1858163159</t>
  </si>
  <si>
    <t>2,333*19 'Přepočtené koeficientem množství</t>
  </si>
  <si>
    <t>-853400314</t>
  </si>
  <si>
    <t>998018002</t>
  </si>
  <si>
    <t>Přesun hmot ruční pro budovy v do 12 m</t>
  </si>
  <si>
    <t>CS ÚRS 2017 02</t>
  </si>
  <si>
    <t>-900375955</t>
  </si>
  <si>
    <t>998018011</t>
  </si>
  <si>
    <t>Příplatek k ručnímu přesunu hmot pro budovy zděné za zvětšený přesun ZKD 100 m</t>
  </si>
  <si>
    <t>-988374934</t>
  </si>
  <si>
    <t>722</t>
  </si>
  <si>
    <t>Zdravotechnika - vnitřní vodovod</t>
  </si>
  <si>
    <t>722130803</t>
  </si>
  <si>
    <t xml:space="preserve">Demontáž st. vodovodního potrubí </t>
  </si>
  <si>
    <t>23586184</t>
  </si>
  <si>
    <t>"st. potrubí"25</t>
  </si>
  <si>
    <t>722174002</t>
  </si>
  <si>
    <t>Potrubí vodovodní plastové PPR svar polyfuze PN 16 D 20 x 2,8 mm</t>
  </si>
  <si>
    <t>1617033741</t>
  </si>
  <si>
    <t>"viz.v.č D.1.4.b)03,04"23,5</t>
  </si>
  <si>
    <t>722220121</t>
  </si>
  <si>
    <t>Nástěnka závitová K 247 pro baterii G 1/2 s jedním závitem</t>
  </si>
  <si>
    <t>pár</t>
  </si>
  <si>
    <t>-1957888225</t>
  </si>
  <si>
    <t>"viz.v.č D.1.4.b)03,04"3</t>
  </si>
  <si>
    <t>722290229</t>
  </si>
  <si>
    <t>Zkouška těsnosti vodovodního potrubí závitového do DN 100</t>
  </si>
  <si>
    <t>CS ÚRS 2015 01</t>
  </si>
  <si>
    <t>1119319410</t>
  </si>
  <si>
    <t>722290234</t>
  </si>
  <si>
    <t>Proplach a dezinfekce vodovodního potrubí do DN 80</t>
  </si>
  <si>
    <t>1345277667</t>
  </si>
  <si>
    <t>998722202</t>
  </si>
  <si>
    <t>Přesun hmot procentní pro vnitřní vodovod v objektech v do 12 m</t>
  </si>
  <si>
    <t>-2073216678</t>
  </si>
  <si>
    <t>998722293</t>
  </si>
  <si>
    <t>Příplatek k přesunu hmot procentní 722 za zvětšený přesun do 500 m</t>
  </si>
  <si>
    <t>461722638</t>
  </si>
  <si>
    <t>R-7221003</t>
  </si>
  <si>
    <t xml:space="preserve">Hygienický rozbor vody </t>
  </si>
  <si>
    <t>719704660</t>
  </si>
  <si>
    <t>R-7221007</t>
  </si>
  <si>
    <t xml:space="preserve">Zstavení a otevření hlavního přívodu vody </t>
  </si>
  <si>
    <t>330356884</t>
  </si>
  <si>
    <t>R-7221009</t>
  </si>
  <si>
    <t xml:space="preserve">Napojení nového rozvodu vody na stávající rozvod </t>
  </si>
  <si>
    <t>-868290122</t>
  </si>
  <si>
    <t>R-7222320</t>
  </si>
  <si>
    <t>D+M Rohový ventil pro připojení nádržky pro výlevku</t>
  </si>
  <si>
    <t>509583572</t>
  </si>
  <si>
    <t>"viz.v.č D.1.4.b)03,04"2</t>
  </si>
  <si>
    <t>R-7222321</t>
  </si>
  <si>
    <t>D+M kulový kohout DN 20</t>
  </si>
  <si>
    <t>-1935925391</t>
  </si>
  <si>
    <t>"viz.v.č D.1.4.b)03,04"4</t>
  </si>
  <si>
    <t>713410833</t>
  </si>
  <si>
    <t>Odstanění izolace tepelné potrubí pásy nebo rohožemi s AL fólií staženými drátem tl přes 50 mm</t>
  </si>
  <si>
    <t>-1297077891</t>
  </si>
  <si>
    <t>"st. izolace potrubí"25</t>
  </si>
  <si>
    <t>713463121</t>
  </si>
  <si>
    <t>Montáž izolace tepelné potrubí potrubními pouzdry bez úpravy uchycenými sponami 1x</t>
  </si>
  <si>
    <t>1167892538</t>
  </si>
  <si>
    <t>283771040</t>
  </si>
  <si>
    <t xml:space="preserve">izolace potrubí  22 x 13 mm vč. T-kusů a spojek </t>
  </si>
  <si>
    <t>1062028486</t>
  </si>
  <si>
    <t>Poznámka k položce:_x000D_
návlekové trubice dutého profilu z pěnového polyetylenu</t>
  </si>
  <si>
    <t>"viz.v.č D.1.4.b)03,04"9,5</t>
  </si>
  <si>
    <t>283771030</t>
  </si>
  <si>
    <t xml:space="preserve">izolace potrubí 22 x 9 mm vč. T kusů a spojek </t>
  </si>
  <si>
    <t>2128098272</t>
  </si>
  <si>
    <t>"viz.v.č D.1.4.b)03,04"14</t>
  </si>
  <si>
    <t>-730649424</t>
  </si>
  <si>
    <t>998713293</t>
  </si>
  <si>
    <t>Příplatek k přesunu hmot procentní 713 za zvětšený přesun do 500 m</t>
  </si>
  <si>
    <t>-19555155</t>
  </si>
  <si>
    <t>721</t>
  </si>
  <si>
    <t>Zdravotechnika - vnitřní kanalizace</t>
  </si>
  <si>
    <t>721110806</t>
  </si>
  <si>
    <t xml:space="preserve">Demontáž potrubí </t>
  </si>
  <si>
    <t>-933160572</t>
  </si>
  <si>
    <t>"stávající potrubí"15</t>
  </si>
  <si>
    <t>721174043</t>
  </si>
  <si>
    <t>Potrubí kanalizační z PP připojovací systém HT DN 50</t>
  </si>
  <si>
    <t>1237630601</t>
  </si>
  <si>
    <t>"viz.v.č D.1.4.b)01-01"4,5</t>
  </si>
  <si>
    <t>721174045</t>
  </si>
  <si>
    <t>Potrubí kanalizační z PP připojovací systém HT DN 100</t>
  </si>
  <si>
    <t>2076370184</t>
  </si>
  <si>
    <t>"viz.v.č D.1.4.b)01-02"3</t>
  </si>
  <si>
    <t>721194104</t>
  </si>
  <si>
    <t>Vyvedení a upevnění odpadních výpustek DN 40/50</t>
  </si>
  <si>
    <t>-1252532009</t>
  </si>
  <si>
    <t>721194109</t>
  </si>
  <si>
    <t>Vyvedení a upevnění odpadních výpustek DN 100</t>
  </si>
  <si>
    <t>-606537293</t>
  </si>
  <si>
    <t>"viz.v.č D.1.4.b)01-02"4</t>
  </si>
  <si>
    <t>721290112</t>
  </si>
  <si>
    <t>Zkouška těsnosti potrubí kanalizace vodou do DN 200</t>
  </si>
  <si>
    <t>-446015602</t>
  </si>
  <si>
    <t>998721202</t>
  </si>
  <si>
    <t>Přesun hmot procentní pro vnitřní kanalizace v objektech v do 12 m</t>
  </si>
  <si>
    <t>-351830326</t>
  </si>
  <si>
    <t>998721293</t>
  </si>
  <si>
    <t>Příplatek k přesunu hmot procentní 721 za zvětšený přesun do 500 m</t>
  </si>
  <si>
    <t>-474121167</t>
  </si>
  <si>
    <t>R-7210010</t>
  </si>
  <si>
    <t xml:space="preserve">Napojení nového rozvodu kanalizace na st. potrubí </t>
  </si>
  <si>
    <t>-227244360</t>
  </si>
  <si>
    <t>725</t>
  </si>
  <si>
    <t>Zdravotechnika - zařizovací předměty</t>
  </si>
  <si>
    <t>725110811</t>
  </si>
  <si>
    <t>Demontáž klozetů splachovací s nádrží</t>
  </si>
  <si>
    <t>1879417302</t>
  </si>
  <si>
    <t>725112171</t>
  </si>
  <si>
    <t>Kombi klozet s hlubokým splachováním odpad vodorovný</t>
  </si>
  <si>
    <t>-534739981</t>
  </si>
  <si>
    <t>725113914</t>
  </si>
  <si>
    <t>Montáž manžety WC</t>
  </si>
  <si>
    <t>1639236658</t>
  </si>
  <si>
    <t>"viz.v.č D.1.4.b)01-04"3</t>
  </si>
  <si>
    <t>28651610</t>
  </si>
  <si>
    <t>Manžeta flexi WC</t>
  </si>
  <si>
    <t>866855310</t>
  </si>
  <si>
    <t>725210821</t>
  </si>
  <si>
    <t>Demontáž umyvadel bez výtokových armatur</t>
  </si>
  <si>
    <t>1443276863</t>
  </si>
  <si>
    <t>"viz.výkresy bouracích prací - stavební část "2</t>
  </si>
  <si>
    <t>725219101</t>
  </si>
  <si>
    <t>Montáž umyvadla  vč. polosloupu</t>
  </si>
  <si>
    <t>570296893</t>
  </si>
  <si>
    <t>"viz.v.č D.1.4.b)01-04"2</t>
  </si>
  <si>
    <t>642143320</t>
  </si>
  <si>
    <t xml:space="preserve">umyvadlo keramické s otvorem oválné 60 cm bílé </t>
  </si>
  <si>
    <t>1407834472</t>
  </si>
  <si>
    <t>642913910</t>
  </si>
  <si>
    <t>polosloup</t>
  </si>
  <si>
    <t>1503574632</t>
  </si>
  <si>
    <t>725219105</t>
  </si>
  <si>
    <t>Montáž umyvadla  pro invalidy vč.   montáže podomítkového sifonu a baterie</t>
  </si>
  <si>
    <t>-884751713</t>
  </si>
  <si>
    <t>"viz.v.č D.1.4.b)01-04"1</t>
  </si>
  <si>
    <t>642137911</t>
  </si>
  <si>
    <t xml:space="preserve">podomítkový sifon </t>
  </si>
  <si>
    <t>-1496669197</t>
  </si>
  <si>
    <t>551440471</t>
  </si>
  <si>
    <t>baterie umyvadlová páková stojánková - pro invalidy - viz. technické podmínky výrobků</t>
  </si>
  <si>
    <t>1316319575</t>
  </si>
  <si>
    <t>642137910</t>
  </si>
  <si>
    <t xml:space="preserve">umyvadlo keramické s otvorem pro baterii pro invalidy  bílé  550x550-viz. technické podmínky výrobků </t>
  </si>
  <si>
    <t>-881462801</t>
  </si>
  <si>
    <t>725310823</t>
  </si>
  <si>
    <t>Demontáž dřez</t>
  </si>
  <si>
    <t>-1176240371</t>
  </si>
  <si>
    <t>725330840</t>
  </si>
  <si>
    <t xml:space="preserve">Demontáž výlevka </t>
  </si>
  <si>
    <t>-1719686071</t>
  </si>
  <si>
    <t>725331111</t>
  </si>
  <si>
    <t>Výlevka bez výtokových armatur keramická se sklopnou plastovou mřížkou 425 mm</t>
  </si>
  <si>
    <t>-334031180</t>
  </si>
  <si>
    <t>Poznámka k položce:_x000D_
vč. dodávky a montáže splachovací nádržky</t>
  </si>
  <si>
    <t>725820801</t>
  </si>
  <si>
    <t>Demontáž baterie nástěnné d"stávající"11 G 3 / 4</t>
  </si>
  <si>
    <t>1460148501</t>
  </si>
  <si>
    <t>"viz. výkresy bouracích prací - stavební část"3</t>
  </si>
  <si>
    <t>725829111</t>
  </si>
  <si>
    <t>Montáž baterie stojánkové umyvadlové a dřezové  G 1/2</t>
  </si>
  <si>
    <t>-1885535275</t>
  </si>
  <si>
    <t>551440473</t>
  </si>
  <si>
    <t xml:space="preserve">baterie umyvadlová páková na jednu vodu  - viz. technické podmínky výrobků </t>
  </si>
  <si>
    <t>2127257578</t>
  </si>
  <si>
    <t>R-5514404</t>
  </si>
  <si>
    <t xml:space="preserve">baterie umyvadlová páková stojánková  - viz. technické podmínky výrobků </t>
  </si>
  <si>
    <t>-314718959</t>
  </si>
  <si>
    <t>725829121</t>
  </si>
  <si>
    <t>Montáž baterie pro výlevku vč. dodávky a montáže rohových ventilů</t>
  </si>
  <si>
    <t>964764659</t>
  </si>
  <si>
    <t>72515</t>
  </si>
  <si>
    <t xml:space="preserve">Baterie nástěnná výlevka - viz. technické podmínky výrobků </t>
  </si>
  <si>
    <t>943805426</t>
  </si>
  <si>
    <t>998725202</t>
  </si>
  <si>
    <t>Přesun hmot procentní pro zařizovací předměty v objektech v do 12 m</t>
  </si>
  <si>
    <t>1909576447</t>
  </si>
  <si>
    <t>998725293</t>
  </si>
  <si>
    <t>Příplatek k přesunu hmot procentní 725 za zvětšený přesun do 500 m</t>
  </si>
  <si>
    <t>-668015887</t>
  </si>
  <si>
    <t>R-72502</t>
  </si>
  <si>
    <t xml:space="preserve">D+M zásobník na tekuté mýdlo vč. kotvení - viz. technické podmínky výrobků </t>
  </si>
  <si>
    <t>591369702</t>
  </si>
  <si>
    <t>"viz. výkres D.1.4.c)01-04"2</t>
  </si>
  <si>
    <t>"umyvadla v učebnách "1</t>
  </si>
  <si>
    <t>Součet</t>
  </si>
  <si>
    <t>R-7250403</t>
  </si>
  <si>
    <t xml:space="preserve">D+M sklopného zrcadla do koupelen  vč. kotvení a dodávky kotevních prvků  - viz. technické podmínky výrobků </t>
  </si>
  <si>
    <t>558269864</t>
  </si>
  <si>
    <t>"viz. výkres D.1.4.c)001-04"1</t>
  </si>
  <si>
    <t>R-7250413</t>
  </si>
  <si>
    <t xml:space="preserve">D+M  zrcadla do koupelen  vč. kotvení a dodávky kotevních prvků  - viz. technické podmínky výrobků </t>
  </si>
  <si>
    <t>2044381179</t>
  </si>
  <si>
    <t>"viz.v.č D.1.4.)01-04"1</t>
  </si>
  <si>
    <t>R-7250415</t>
  </si>
  <si>
    <t xml:space="preserve">D+M  police pod zrcadlo, vč. kotvení a dodávky kotevních prvků </t>
  </si>
  <si>
    <t>-2114088343</t>
  </si>
  <si>
    <t>R-72505</t>
  </si>
  <si>
    <t xml:space="preserve">D+M WC štětky a držáku , vč. kotvení - viz. technické podmínky výrobků </t>
  </si>
  <si>
    <t>-1819480754</t>
  </si>
  <si>
    <t>"viz. výkres D.1.4.c)01-04"3</t>
  </si>
  <si>
    <t>R-7250706</t>
  </si>
  <si>
    <t xml:space="preserve">D+M sklopné madlo k WC s držákem toal. papíru nerez , dl. 800mm vč. kotvení a dodávky kotevních prvků </t>
  </si>
  <si>
    <t>-911003779</t>
  </si>
  <si>
    <t>"viz. výkres D.1.4.c)01-04"1</t>
  </si>
  <si>
    <t>R-7250707</t>
  </si>
  <si>
    <t xml:space="preserve">D+M pevné  madlo k , dl. 900mm vč. kotvení a dodávky kotevních prvků </t>
  </si>
  <si>
    <t>-1924388801</t>
  </si>
  <si>
    <t>R-7250708</t>
  </si>
  <si>
    <t>D+M svislé  madlo k umyvadlu  , dl. 500mm vč. kotvení a dodávky kotevních prvků , nerez</t>
  </si>
  <si>
    <t>802219912</t>
  </si>
  <si>
    <t>R-7250709</t>
  </si>
  <si>
    <t xml:space="preserve">Dodávka + montáž pevné madlo k umvyadlu, s možnosti zavěšení ručníku, délka 600 mm vč. kotvení a dodvky kotevních prvků </t>
  </si>
  <si>
    <t>-1397212874</t>
  </si>
  <si>
    <t>R-7251120</t>
  </si>
  <si>
    <t xml:space="preserve">Klozet keramický závěsný  pro invalidy hluboké splachování - D+M </t>
  </si>
  <si>
    <t>-613490886</t>
  </si>
  <si>
    <t>R-7251139</t>
  </si>
  <si>
    <t xml:space="preserve">Montáž manžety výlevky </t>
  </si>
  <si>
    <t>-1911679223</t>
  </si>
  <si>
    <t>R-725015</t>
  </si>
  <si>
    <t xml:space="preserve">Manžeta flexi pro výlevku </t>
  </si>
  <si>
    <t>-1474947057</t>
  </si>
  <si>
    <t>R-72519</t>
  </si>
  <si>
    <t xml:space="preserve">D+M odpadkový koš do koupelen a WC - viz. technické podmínky výrobků </t>
  </si>
  <si>
    <t>-1897781275</t>
  </si>
  <si>
    <t>"viz. výkres D.1.4.c)01-04"4</t>
  </si>
  <si>
    <t>R-72521</t>
  </si>
  <si>
    <t xml:space="preserve">D+M zásobníku na papírové ručníky  vč. kotvení - viz. technické podmínky výrobků </t>
  </si>
  <si>
    <t>-1333867875</t>
  </si>
  <si>
    <t>"umyvadla v učebnách"1</t>
  </si>
  <si>
    <t>R-72522</t>
  </si>
  <si>
    <t xml:space="preserve">D+M  háček na oděvy   vč. kotvení - viz. technické podmínky výrobků </t>
  </si>
  <si>
    <t>1185702399</t>
  </si>
  <si>
    <t>R-7259802</t>
  </si>
  <si>
    <t xml:space="preserve">D+M Dvířka 300/300 </t>
  </si>
  <si>
    <t>1295119158</t>
  </si>
  <si>
    <t>726</t>
  </si>
  <si>
    <t>Zdravotechnika - předstěnové instalace</t>
  </si>
  <si>
    <t>R-7261310</t>
  </si>
  <si>
    <t>Instalační předstěna - klozet závěsný pro invalidu (s přídavnými deskami) do lehké stěny - D+M</t>
  </si>
  <si>
    <t>845778882</t>
  </si>
  <si>
    <t xml:space="preserve">004 - Bezbariérovost 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</si>
  <si>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</si>
  <si>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</si>
  <si>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</si>
  <si>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</si>
  <si>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762 - Konstrukce tesařské</t>
  </si>
  <si>
    <t xml:space="preserve">    767 - Konstrukce zámečnické</t>
  </si>
  <si>
    <t>M - Práce a dodávky M</t>
  </si>
  <si>
    <t xml:space="preserve">    21-M - Elektromontáže</t>
  </si>
  <si>
    <t>Zemní práce</t>
  </si>
  <si>
    <t>113106121</t>
  </si>
  <si>
    <t>Rozebrání dlažeb komunikací pro pěší z betonových nebo kamenných dlaždic</t>
  </si>
  <si>
    <t>-106139706</t>
  </si>
  <si>
    <t>"viz.v.č D.1.1.b)01"2,5*13,5</t>
  </si>
  <si>
    <t>113107123</t>
  </si>
  <si>
    <t>Odstranění podkladu pl do 50 m2 z kameniva drceného tl 300 mm</t>
  </si>
  <si>
    <t>2015649534</t>
  </si>
  <si>
    <t>113107136</t>
  </si>
  <si>
    <t>Odstranění podkladu pl do 50 m2 z betonu vyztuženého sítěmi tl 150 mm</t>
  </si>
  <si>
    <t>1435418217</t>
  </si>
  <si>
    <t>132312201</t>
  </si>
  <si>
    <t>Hloubení rýh š přes 600 do 2000 mm ručním nebo pneum nářadím v soudržných horninách tř. 4</t>
  </si>
  <si>
    <t>1046178705</t>
  </si>
  <si>
    <t>"viz.v.č. VS-376-1801-03"1,5*2,5*0,9*3+3,5*3,5*0,9</t>
  </si>
  <si>
    <t>132312209</t>
  </si>
  <si>
    <t>Příplatek za lepivost u hloubení rýh š do 2000 mm ručním nebo pneum nářadím v hornině tř. 4</t>
  </si>
  <si>
    <t>-880228196</t>
  </si>
  <si>
    <t>162701105</t>
  </si>
  <si>
    <t>Vodorovné přemístění do 10000 m výkopku/sypaniny z horniny tř. 1 až 4</t>
  </si>
  <si>
    <t>235551868</t>
  </si>
  <si>
    <t>"odvoz přeb. zeminy na skládku"0,858+6,864</t>
  </si>
  <si>
    <t>162701109</t>
  </si>
  <si>
    <t>Příplatek k vodorovnému přemístění výkopku/sypaniny z horniny tř. 1 až 4 ZKD 1000 m přes 10000 m</t>
  </si>
  <si>
    <t>680657956</t>
  </si>
  <si>
    <t>"do 15 km"7,722*5</t>
  </si>
  <si>
    <t>167101101</t>
  </si>
  <si>
    <t>Nakládání výkopku z hornin tř. 1 až 4 do 100 m3</t>
  </si>
  <si>
    <t>1788454363</t>
  </si>
  <si>
    <t>171201201</t>
  </si>
  <si>
    <t>Uložení sypaniny na skládky</t>
  </si>
  <si>
    <t>-1546591300</t>
  </si>
  <si>
    <t>171201211</t>
  </si>
  <si>
    <t>Poplatek za uložení odpadu ze sypaniny na skládce (skládkovné)</t>
  </si>
  <si>
    <t>2132524698</t>
  </si>
  <si>
    <t>7,722*1,8</t>
  </si>
  <si>
    <t>174101102</t>
  </si>
  <si>
    <t>Zásyp v sypaninou se zhutněním ruční</t>
  </si>
  <si>
    <t>772401640</t>
  </si>
  <si>
    <t>"zpětný zásyp"21,15-7,722</t>
  </si>
  <si>
    <t>Zakládání</t>
  </si>
  <si>
    <t>275313311</t>
  </si>
  <si>
    <t>Základové patky z betonu tř. C 8/10</t>
  </si>
  <si>
    <t>-154448375</t>
  </si>
  <si>
    <t>"viz.v.č. VS-376-1801-03"0,6*1,8*0,1*3+0,8*2,3*0,1+2,5*1,4*0,1</t>
  </si>
  <si>
    <t>275321511</t>
  </si>
  <si>
    <t>Základové patky ze ŽB bez zvýšených nároků na prostředí tř. C 25/30</t>
  </si>
  <si>
    <t>14955336</t>
  </si>
  <si>
    <t>"viz.v.č. VS-376-1801-03"0,6*1,8*0,8*3+0,8*2,3*0,8+2,5*1,4*0,8</t>
  </si>
  <si>
    <t>275351121</t>
  </si>
  <si>
    <t>Zřízení bednění základových patek</t>
  </si>
  <si>
    <t>-1850280119</t>
  </si>
  <si>
    <t>"viz.v.č. VS-376-1801-03"(0,6*2*0,9+1,8*2*0,9)*3</t>
  </si>
  <si>
    <t>0,8*0,9*2+2,3*0,9*2+2,5*0,9*2+1,4*0,9*2</t>
  </si>
  <si>
    <t>275351122</t>
  </si>
  <si>
    <t>Odstranění bednění základových patek</t>
  </si>
  <si>
    <t>1628640847</t>
  </si>
  <si>
    <t>275361821</t>
  </si>
  <si>
    <t>Výztuž základových patek betonářskou ocelí 10 505 (R)</t>
  </si>
  <si>
    <t>667540284</t>
  </si>
  <si>
    <t>"viz.v.č. VS-376-1801-03"(131,3+95,46+113,95)*0,001*1,1</t>
  </si>
  <si>
    <t>Svislé a kompletní konstrukce</t>
  </si>
  <si>
    <t>342272523</t>
  </si>
  <si>
    <t>Příčky tl 150 mm z pórobetonových přesných hladkých příčkovek objemové hmotnosti 500 kg/m3</t>
  </si>
  <si>
    <t>-1238880526</t>
  </si>
  <si>
    <t>"viz. v.č. D.1.1.b)04"0,7*2,1+0,9*2,1+0,13*2,1+0,5*0,3</t>
  </si>
  <si>
    <t>R-3300010</t>
  </si>
  <si>
    <t xml:space="preserve">KOTVENÍ ZDIVA KE ST. KONSTRUKCI </t>
  </si>
  <si>
    <t>379847146</t>
  </si>
  <si>
    <t>"viz.v.č D.1.1.b)04"2,1*5</t>
  </si>
  <si>
    <t>Komunikace pozemní</t>
  </si>
  <si>
    <t>564801112</t>
  </si>
  <si>
    <t>Podklad ze štěrkodrtě ŠD tl 40 mm</t>
  </si>
  <si>
    <t>-1124419886</t>
  </si>
  <si>
    <t>"viz.v.č.D.1.1.b)02-skladbaS3"13,5*2,5</t>
  </si>
  <si>
    <t>564871116</t>
  </si>
  <si>
    <t>Podklad ze štěrkodrtě ŠD tl. 300 mm</t>
  </si>
  <si>
    <t>1053109609</t>
  </si>
  <si>
    <t>596811120</t>
  </si>
  <si>
    <t>Kladení betonové dlažby komunikací pro pěší do lože z kameniva vel do 0,09 m2 plochy do 50 m2</t>
  </si>
  <si>
    <t>-439891240</t>
  </si>
  <si>
    <t>592456010</t>
  </si>
  <si>
    <t>dlažba desková betonová 50x50x5 cm šedá</t>
  </si>
  <si>
    <t>-216291655</t>
  </si>
  <si>
    <t>"viz.v.č.D.1.1.b)02-skladbaS3"13,5*2,5*1,05</t>
  </si>
  <si>
    <t>612131101</t>
  </si>
  <si>
    <t>Cementový postřik vnitřních stěn nanášený celoplošně ručně</t>
  </si>
  <si>
    <t>-1762100811</t>
  </si>
  <si>
    <t>"viz.v.č. D.1.1.b)04"(1,38*2,8*2+1,7*2,8*2)-0,7*2</t>
  </si>
  <si>
    <t>(2,8*2,8*2+1,7*2,8*2)-0,9*2</t>
  </si>
  <si>
    <t>(4,33*2,8*2+1,8*2,8*2)-0,8*2</t>
  </si>
  <si>
    <t>0,2*2,1</t>
  </si>
  <si>
    <t>-23231283</t>
  </si>
  <si>
    <t>"po vybouranách příčkách"0,15*2,8*3</t>
  </si>
  <si>
    <t>612321121</t>
  </si>
  <si>
    <t>Vápenocementová omítka hladká jednovrstvá vnitřních stěn nanášená ručně</t>
  </si>
  <si>
    <t>1162339786</t>
  </si>
  <si>
    <t>"pod obklady"</t>
  </si>
  <si>
    <t>"viz.v.č. D.1.1.b)04"(1,38*2,1*2+1,7*2,1*2)-0,7*2</t>
  </si>
  <si>
    <t>(2,8*2,1*2+1,7*2,1*2)-0,9*2</t>
  </si>
  <si>
    <t>(4,33*2,1*2+1,8*2,1*2)-0,8*2</t>
  </si>
  <si>
    <t>612321141</t>
  </si>
  <si>
    <t>Vápenocementová omítka štuková dvouvrstvá vnitřních stěn nanášená ručně</t>
  </si>
  <si>
    <t>1281966893</t>
  </si>
  <si>
    <t>"viz.v.č. D.1.1.b)04"(1,38*0,7*2+1,7*0,7*2)</t>
  </si>
  <si>
    <t>(2,8*0,7*2+1,7*0,7*2)</t>
  </si>
  <si>
    <t>(4,33*0,7*2+1,8*0,7*2)</t>
  </si>
  <si>
    <t>612321191</t>
  </si>
  <si>
    <t>Příplatek k vápenocementové omítce vnitřních stěn za každých dalších 5 mm tloušťky ručně</t>
  </si>
  <si>
    <t>CS ÚRS 2018 01</t>
  </si>
  <si>
    <t>-1232523257</t>
  </si>
  <si>
    <t>"viz.v.č. D.1.1.b)04"((1,38*2,8*2+1,7*2,8*2)-0,7*2)*6</t>
  </si>
  <si>
    <t>((2,8*2,8*2+1,7*2,8*2)-0,9*2)*6</t>
  </si>
  <si>
    <t>((4,33*2,8*2+1,8*2,8*2)-0,8*2)*6</t>
  </si>
  <si>
    <t>0,2*2,1*6</t>
  </si>
  <si>
    <t>1013577172</t>
  </si>
  <si>
    <t>"chodba"50</t>
  </si>
  <si>
    <t>1088645088</t>
  </si>
  <si>
    <t>"viz.v.č D.1.1.b)02- po výměně dveří "1,45*2+2,1*4+0,9*3+2,1*2*3</t>
  </si>
  <si>
    <t>77635483</t>
  </si>
  <si>
    <t>"viz.v.č D.1.1.b)08-vyspravení podkldu pro novou skladbu"4,76+5,16+2,55+2,35</t>
  </si>
  <si>
    <t>-2130688121</t>
  </si>
  <si>
    <t>"viz.v.č D.1.1.b)08"1,45+1*3</t>
  </si>
  <si>
    <t>R-6320010</t>
  </si>
  <si>
    <t xml:space="preserve">Úprava podlahy v místě měněných dveří  vč. dodávky materiálu </t>
  </si>
  <si>
    <t>-1634879224</t>
  </si>
  <si>
    <t>"viz.v.č D.1.1.b)08"1,45+1*3+1,4</t>
  </si>
  <si>
    <t>2016881994</t>
  </si>
  <si>
    <t>637754989</t>
  </si>
  <si>
    <t>"pro vnitřní práce"20</t>
  </si>
  <si>
    <t>816288990</t>
  </si>
  <si>
    <t>"po provedení prací"50</t>
  </si>
  <si>
    <t>962031133</t>
  </si>
  <si>
    <t>Bourání příček z cihel pálených na MVC tl do 150 mm</t>
  </si>
  <si>
    <t>1267364303</t>
  </si>
  <si>
    <t>"viz.v.č D.1.1.b)01"1,39*2,8+1,8*2,8-0,6*2*2</t>
  </si>
  <si>
    <t>965043331</t>
  </si>
  <si>
    <t>Bourání podkladů pod dlažby betonových s potěrem nebo teracem tl do 100 mm pl do 4 m2</t>
  </si>
  <si>
    <t>1519748355</t>
  </si>
  <si>
    <t>"viz.v.č D.1.1.b)01"(4,76+4,95+2,52+2,35)*0,1</t>
  </si>
  <si>
    <t>965081212</t>
  </si>
  <si>
    <t>Bourání podlah z dlaždic keramických nebo xylolitových tl do 10 mm plochy do 1 m2</t>
  </si>
  <si>
    <t>177830876</t>
  </si>
  <si>
    <t>"viz.v.č D.1.1.b)01"4,76+4,95+2,52+2,35</t>
  </si>
  <si>
    <t>-435161444</t>
  </si>
  <si>
    <t>"viz.v.č D.1.1.b)01"0,8*2*2+0,6*2*3+1,75*1,95</t>
  </si>
  <si>
    <t>968082022</t>
  </si>
  <si>
    <t>Vybourání plastových zárubní dveří plochy do 4 m2</t>
  </si>
  <si>
    <t>1602200282</t>
  </si>
  <si>
    <t>"viz.v.č. D.1.1.b)01"1,4*2,1</t>
  </si>
  <si>
    <t>971033531</t>
  </si>
  <si>
    <t>Vybourání otvorů ve zdivu cihelném pl do 1 m2 na MVC nebo MV tl do 150 mm</t>
  </si>
  <si>
    <t>1673868078</t>
  </si>
  <si>
    <t>"vybourání otvorů pro dveře"0,9*2,02+0,23*2,02+0,8*2,02</t>
  </si>
  <si>
    <t>973031324</t>
  </si>
  <si>
    <t>Vysekání kapes ve zdivu cihelném na MV nebo MVC pl do 0,10 m2 hl do 150 mm</t>
  </si>
  <si>
    <t>-1677883854</t>
  </si>
  <si>
    <t>-476001403</t>
  </si>
  <si>
    <t>"viz.v.č D.1.1.b)01"1,7*1,3*2+1,38*1,3*2+2,8*1,3*2+1,7*1,3*2+1,8*1,3*2+2,7*1,3*2+1,3*1,3*4+0,815*1,3*2+0,887*1,3*2</t>
  </si>
  <si>
    <t>-15837875</t>
  </si>
  <si>
    <t>"viz.v.č D.1.1.b)01"2,8*1,5*2+1,5*2+1,38*1,5*2+1,7*1,5*2+2,8*1,5*2+1,8*1,5*2+1,39*1,5*4+0,815*1,5*2+0,88*1,5*2</t>
  </si>
  <si>
    <t>-(0,6*1,5*6+0,8*1,5*2)</t>
  </si>
  <si>
    <t>R-9586523</t>
  </si>
  <si>
    <t xml:space="preserve">Demontáž nástěnky </t>
  </si>
  <si>
    <t>-2097580774</t>
  </si>
  <si>
    <t>R-9640010</t>
  </si>
  <si>
    <t xml:space="preserve">Demontáž stávající stříšky nad vstupem vč. ocelové konstrukce </t>
  </si>
  <si>
    <t>-696647865</t>
  </si>
  <si>
    <t>"viz.v.č. D.1.1.b)01"1</t>
  </si>
  <si>
    <t>R-9640011</t>
  </si>
  <si>
    <t xml:space="preserve">Demontáž stávajícího ocelového schodiště </t>
  </si>
  <si>
    <t>-345196759</t>
  </si>
  <si>
    <t>R-9640012</t>
  </si>
  <si>
    <t xml:space="preserve">Provedení prostupu pro VZT vč. zpětného zapravení </t>
  </si>
  <si>
    <t>2051415556</t>
  </si>
  <si>
    <t>"viz.v.č. D.1.1.b)01"4</t>
  </si>
  <si>
    <t>2064824007</t>
  </si>
  <si>
    <t>742414760</t>
  </si>
  <si>
    <t>56,036*10 'Přepočtené koeficientem množství</t>
  </si>
  <si>
    <t>-512289147</t>
  </si>
  <si>
    <t>-924387719</t>
  </si>
  <si>
    <t>56,036*19 'Přepočtené koeficientem množství</t>
  </si>
  <si>
    <t>1101890346</t>
  </si>
  <si>
    <t>1839659449</t>
  </si>
  <si>
    <t>-1814298776</t>
  </si>
  <si>
    <t>254572283</t>
  </si>
  <si>
    <t>"viz.v.č D.1.1.b)04-nová skladba"4,76+5,16+2,55+2,35</t>
  </si>
  <si>
    <t>-1771908752</t>
  </si>
  <si>
    <t>"viz. pol. montáže"14,82*0,0002</t>
  </si>
  <si>
    <t>147378775</t>
  </si>
  <si>
    <t>1201601942</t>
  </si>
  <si>
    <t>14,82*1,15 'Přepočtené koeficientem množství</t>
  </si>
  <si>
    <t>711493111</t>
  </si>
  <si>
    <t xml:space="preserve">Izolace proti podpovrchové a tlakové vodě hydrouizolační stěrka 2x vč. dodávky materiálu </t>
  </si>
  <si>
    <t>-1802406910</t>
  </si>
  <si>
    <t>"vytažení na stěnu"(1,*2+2,8*2+1,38*2+1,7*2+4,33*2+1,8*2)*0,3</t>
  </si>
  <si>
    <t>348895558</t>
  </si>
  <si>
    <t>998711293</t>
  </si>
  <si>
    <t>Příplatek k přesunu hmot procentní 711 za zvětšený přesun do 500 m</t>
  </si>
  <si>
    <t>1749015078</t>
  </si>
  <si>
    <t>1817161500</t>
  </si>
  <si>
    <t>-1177820026</t>
  </si>
  <si>
    <t>"viz. pol. montáže"14,82*1,1*2</t>
  </si>
  <si>
    <t>1915824459</t>
  </si>
  <si>
    <t>-1720379595</t>
  </si>
  <si>
    <t>"viz. pol. montáže"14,82*1,15</t>
  </si>
  <si>
    <t>-749126160</t>
  </si>
  <si>
    <t>1373696414</t>
  </si>
  <si>
    <t>-288827715</t>
  </si>
  <si>
    <t>R-7300011.1</t>
  </si>
  <si>
    <t>1097542007</t>
  </si>
  <si>
    <t xml:space="preserve">Zpětné napuštění otopného systému </t>
  </si>
  <si>
    <t>2132297883</t>
  </si>
  <si>
    <t>-1380386076</t>
  </si>
  <si>
    <t>762</t>
  </si>
  <si>
    <t>Konstrukce tesařské</t>
  </si>
  <si>
    <t>R-7625050</t>
  </si>
  <si>
    <t xml:space="preserve">Doplnění a úprava stávajícího dřevěného obkladu po výměně dveří </t>
  </si>
  <si>
    <t>673465884</t>
  </si>
  <si>
    <t>763121429</t>
  </si>
  <si>
    <t xml:space="preserve">SDK stěna předsazená tl do 200  mm profil deska 1xH2 12,5 </t>
  </si>
  <si>
    <t>-1635629233</t>
  </si>
  <si>
    <t>"předstěna"1,2*1,2+1,8*2,1</t>
  </si>
  <si>
    <t>763131351</t>
  </si>
  <si>
    <t>SDK podhled deska 1xH2 12,5 bez TI dvouvrstvá dřevěná spodní kce</t>
  </si>
  <si>
    <t>-1000702747</t>
  </si>
  <si>
    <t>"viz. v.č. D.1.1.b)04"4,76+5,16+2,52+2,35</t>
  </si>
  <si>
    <t>998763202</t>
  </si>
  <si>
    <t>Přesun hmot procentní pro dřevostavby v objektech v do 24 m</t>
  </si>
  <si>
    <t>1753152511</t>
  </si>
  <si>
    <t>1948569296</t>
  </si>
  <si>
    <t>766691914</t>
  </si>
  <si>
    <t>Vyvěšení nebo zavěšení dřevěných křídel dveří pl do 2 m2</t>
  </si>
  <si>
    <t>1642490244</t>
  </si>
  <si>
    <t>998766201</t>
  </si>
  <si>
    <t>Přesun hmot procentní pro konstrukce truhlářské v objektech v do 6 m</t>
  </si>
  <si>
    <t>-49793755</t>
  </si>
  <si>
    <t>998766293</t>
  </si>
  <si>
    <t>Příplatek k přesunu hmot procentní 766 za zvětšený přesun do 500 m</t>
  </si>
  <si>
    <t>974546148</t>
  </si>
  <si>
    <t xml:space="preserve">D+M dveří D01 vč. zárubně, vč. všech příslušenství a doplňků </t>
  </si>
  <si>
    <t>-687641648</t>
  </si>
  <si>
    <t>"viz.v.č D.1.1.b)02 a výpis dveří - D01"1</t>
  </si>
  <si>
    <t>R-7660206</t>
  </si>
  <si>
    <t xml:space="preserve">D+M dveří D02 vč. zárubně, vč. všech příslušenství a doplňků </t>
  </si>
  <si>
    <t>705339891</t>
  </si>
  <si>
    <t>"viz.v.č D.1.1.b)02 a výpis dveří - D02"1</t>
  </si>
  <si>
    <t>R-7660207</t>
  </si>
  <si>
    <t xml:space="preserve">D+M dveří D03 vč. zárubně, vč. všech příslušenství a doplňků </t>
  </si>
  <si>
    <t>-1460304301</t>
  </si>
  <si>
    <t>"viz.v.č D.1.1.b)03 a výpis dveří - D03"1</t>
  </si>
  <si>
    <t>R-7660208</t>
  </si>
  <si>
    <t xml:space="preserve">D+M dveří D04 vč. zárubně, vč. všech příslušenství a doplňků </t>
  </si>
  <si>
    <t>444305324</t>
  </si>
  <si>
    <t>"viz.v.č D.1.1.b)03 a výpis dveří - D04"1</t>
  </si>
  <si>
    <t>85</t>
  </si>
  <si>
    <t>R-7660222</t>
  </si>
  <si>
    <t>D+M dveří D02 - vatupní plastové dveře - vč. všech příslušenství a doplňků, vč. vnitřní a vnější pásky - viz.v.č D.1.1.b)02</t>
  </si>
  <si>
    <t>-443725549</t>
  </si>
  <si>
    <t>767</t>
  </si>
  <si>
    <t>Konstrukce zámečnické</t>
  </si>
  <si>
    <t>998767202</t>
  </si>
  <si>
    <t>Přesun hmot procentní pro zámečnické konstrukce v objektech v do 12 m</t>
  </si>
  <si>
    <t>-1517969462</t>
  </si>
  <si>
    <t>87</t>
  </si>
  <si>
    <t>R-7670010</t>
  </si>
  <si>
    <t xml:space="preserve">D+M ocelové konstrukce rampy a stříšky vč. kotvení a dodávky kotevních a spojovacích prvků, vč. povrchové úpravy </t>
  </si>
  <si>
    <t>kg</t>
  </si>
  <si>
    <t>-17580555</t>
  </si>
  <si>
    <t>"viz. statická část - výkaz materiálu "3293,22</t>
  </si>
  <si>
    <t>R-7670012</t>
  </si>
  <si>
    <t xml:space="preserve">D+M stříšky nad vstupem vč. kotvení a dodávky kotevních prvků </t>
  </si>
  <si>
    <t>-1793540801</t>
  </si>
  <si>
    <t>"stříška nad vstupemů"1</t>
  </si>
  <si>
    <t>89</t>
  </si>
  <si>
    <t>R-7670018</t>
  </si>
  <si>
    <t>D+M překladu P1, vč. dozdívky , vč. nátěru L profilu ,</t>
  </si>
  <si>
    <t>1670899459</t>
  </si>
  <si>
    <t>"překlad P1"1</t>
  </si>
  <si>
    <t>R-7670019</t>
  </si>
  <si>
    <t>D+M překladu P2, vč. dozdívky , vč. nátěru L profilu ,</t>
  </si>
  <si>
    <t>-2048731117</t>
  </si>
  <si>
    <t>"překlad P2"1</t>
  </si>
  <si>
    <t>91</t>
  </si>
  <si>
    <t>R-7670020</t>
  </si>
  <si>
    <t>D+M překladu P3, vč. dozdívky , vč. nátěru L profilu ,</t>
  </si>
  <si>
    <t>813186373</t>
  </si>
  <si>
    <t>"překlad P3"1</t>
  </si>
  <si>
    <t>R-7670025</t>
  </si>
  <si>
    <t xml:space="preserve">D+M sanitární příčky vč. kotvení a dodávky kotevních prvků, vč. dveří, vč. všech příslušenství a doplňků </t>
  </si>
  <si>
    <t>559663546</t>
  </si>
  <si>
    <t>Poznámka k položce:_x000D_
vč. dveří D05</t>
  </si>
  <si>
    <t>"sanitární příčky"1,2*2,1+1,8*2,1</t>
  </si>
  <si>
    <t>93</t>
  </si>
  <si>
    <t>771573913</t>
  </si>
  <si>
    <t>Oprava podlah z keramických lepených do 12 ks/m2</t>
  </si>
  <si>
    <t>1453194820</t>
  </si>
  <si>
    <t>R-7718020</t>
  </si>
  <si>
    <t>Dlažba keramická dle stávající</t>
  </si>
  <si>
    <t>971621259</t>
  </si>
  <si>
    <t>95</t>
  </si>
  <si>
    <t>771574153</t>
  </si>
  <si>
    <t>Montáž podlah keramických velkoformátových hladkých lepených flexibilním lepidlem do 4 ks/m2</t>
  </si>
  <si>
    <t>-99741755</t>
  </si>
  <si>
    <t>R-7711</t>
  </si>
  <si>
    <t>Dlažba keramická protiskluzová 600/600</t>
  </si>
  <si>
    <t>-919387159</t>
  </si>
  <si>
    <t>"viz. pol. montáže"14.82*1,1</t>
  </si>
  <si>
    <t>97</t>
  </si>
  <si>
    <t>771589191</t>
  </si>
  <si>
    <t>Příplatek k montáž podlah z mozaiky za plochu do 5 m2</t>
  </si>
  <si>
    <t>2012434457</t>
  </si>
  <si>
    <t>771589195</t>
  </si>
  <si>
    <t xml:space="preserve">Příplatek k montáž podlah za voděodolnou spárovací hmotu </t>
  </si>
  <si>
    <t>-835491018</t>
  </si>
  <si>
    <t>99</t>
  </si>
  <si>
    <t>-715805067</t>
  </si>
  <si>
    <t>-1800760003</t>
  </si>
  <si>
    <t>998771293</t>
  </si>
  <si>
    <t>Příplatek k přesunu hmot procentní 771 za zvětšený přesun do 500 m</t>
  </si>
  <si>
    <t>1731192463</t>
  </si>
  <si>
    <t>515718543</t>
  </si>
  <si>
    <t>103</t>
  </si>
  <si>
    <t>-775353282</t>
  </si>
  <si>
    <t>998777293</t>
  </si>
  <si>
    <t>Příplatek k přesunu hmot procentní 777 za zvětšený přesun do 500 m</t>
  </si>
  <si>
    <t>948070446</t>
  </si>
  <si>
    <t>105</t>
  </si>
  <si>
    <t>-281380918</t>
  </si>
  <si>
    <t>781411911</t>
  </si>
  <si>
    <t>Oprava obkladu z obkladaček pórovinových  kladených do malty</t>
  </si>
  <si>
    <t>1453707319</t>
  </si>
  <si>
    <t>"oprava chlapecké WC"30</t>
  </si>
  <si>
    <t>107</t>
  </si>
  <si>
    <t>R-78109</t>
  </si>
  <si>
    <t>-1665115502</t>
  </si>
  <si>
    <t>967038064</t>
  </si>
  <si>
    <t>(2,8*2,1*2+1,8*2,1*2)-0,8*2</t>
  </si>
  <si>
    <t>109</t>
  </si>
  <si>
    <t>781474154</t>
  </si>
  <si>
    <t>Montáž obkladů vnitřních keramických velkoformátových hladkých do 6 ks/m2 lepených flexibilním lepidlem</t>
  </si>
  <si>
    <t>2027563565</t>
  </si>
  <si>
    <t>R-78100101</t>
  </si>
  <si>
    <t xml:space="preserve">Obklad keramický 300/600 mm </t>
  </si>
  <si>
    <t>-1099458644</t>
  </si>
  <si>
    <t>"viz. oložka montáže"52,782*1,15</t>
  </si>
  <si>
    <t>111</t>
  </si>
  <si>
    <t>1267189570</t>
  </si>
  <si>
    <t>998781202</t>
  </si>
  <si>
    <t>Přesun hmot procentní pro obklady keramické v objektech v do 12 m</t>
  </si>
  <si>
    <t>1499549690</t>
  </si>
  <si>
    <t>113</t>
  </si>
  <si>
    <t>1003564908</t>
  </si>
  <si>
    <t>-1929395598</t>
  </si>
  <si>
    <t>115</t>
  </si>
  <si>
    <t>1130137059</t>
  </si>
  <si>
    <t>"strop"4,76+5,16+2,55+2,35</t>
  </si>
  <si>
    <t>"stěny"</t>
  </si>
  <si>
    <t>(2,8*2,8*2+1,8*2,8*2)-0,8*2</t>
  </si>
  <si>
    <t>"chodba"90</t>
  </si>
  <si>
    <t>-52,872</t>
  </si>
  <si>
    <t>1263018697</t>
  </si>
  <si>
    <t>117</t>
  </si>
  <si>
    <t>412716730</t>
  </si>
  <si>
    <t>"chodba"10*1,5</t>
  </si>
  <si>
    <t>Práce a dodávky M</t>
  </si>
  <si>
    <t>21-M</t>
  </si>
  <si>
    <t>Elektromontáže</t>
  </si>
  <si>
    <t>R-210002</t>
  </si>
  <si>
    <t xml:space="preserve">Přeložení slaboproudých rozvodů v místě měněných dveří </t>
  </si>
  <si>
    <t>2137543246</t>
  </si>
  <si>
    <t xml:space="preserve">005 - Ostatní a vedlejší náklady </t>
  </si>
  <si>
    <t>Bohumín</t>
  </si>
  <si>
    <t>ZŠ Masarykova Bohumín</t>
  </si>
  <si>
    <t>Barbora Kyšková</t>
  </si>
  <si>
    <t>VRN - Vedlejší rozpočtové náklady</t>
  </si>
  <si>
    <t xml:space="preserve">    VRN7 - Provozní vlivy</t>
  </si>
  <si>
    <t>VRN1 - Průzkumné, geodetické a projektové práce</t>
  </si>
  <si>
    <t>VRN3 - Zařízení staveniště</t>
  </si>
  <si>
    <t>VRN4 - Inženýrská činnost</t>
  </si>
  <si>
    <t>VRN9 - Ostatní náklady</t>
  </si>
  <si>
    <t>VRN</t>
  </si>
  <si>
    <t>Vedlejší rozpočtové náklady</t>
  </si>
  <si>
    <t>VRN7</t>
  </si>
  <si>
    <t>Provozní vlivy</t>
  </si>
  <si>
    <t>071103000</t>
  </si>
  <si>
    <t>Provozní vlivy (ztížené podmínky prostorové, dopravní, práce za provozu školy )</t>
  </si>
  <si>
    <t>1024</t>
  </si>
  <si>
    <t>124038829</t>
  </si>
  <si>
    <t>VRN1</t>
  </si>
  <si>
    <t>Průzkumné, geodetické a projektové práce</t>
  </si>
  <si>
    <t>013254000</t>
  </si>
  <si>
    <t>Dokumentace skutečného provedení stavby</t>
  </si>
  <si>
    <t>-2129113584</t>
  </si>
  <si>
    <t>Poznámka k položce:_x000D_
Dokumentace skutečného provedení v rozsahu dle platné vyhlášky na dokumentaci staveb v počtu dle SOD a VOP (5 x papírově a 1 x elektronicky ve formátu DWG a PDF)</t>
  </si>
  <si>
    <t>013254001</t>
  </si>
  <si>
    <t xml:space="preserve">Výrobní a dílenská dokumentace </t>
  </si>
  <si>
    <t>1497663308</t>
  </si>
  <si>
    <t>013254101</t>
  </si>
  <si>
    <t xml:space="preserve">Monitoring v průběhu výstavby </t>
  </si>
  <si>
    <t>-619301183</t>
  </si>
  <si>
    <t xml:space="preserve">Poznámka k položce:_x000D_
Fotografie nebo videozáznamy zakrývaných konstrukcí a jiných skutečností rozhodných např. pro vícepráce a méněpráce_x000D_
</t>
  </si>
  <si>
    <t>R-990010</t>
  </si>
  <si>
    <t xml:space="preserve">Vytýčení  a ochrana stávajících   inženýrských sítí </t>
  </si>
  <si>
    <t>-1892023303</t>
  </si>
  <si>
    <t>Poznámka k položce:_x000D_
Ochrana stávajících inženýrských sítí na staveništi, _x000D_
náklady na přezoumání podkladu objednatele o stavu inženýrských sítí probíhajících staveništěm nebo dotčenými stavbou i mimo území staveniště._x000D_
Vytýčení jejich skutečné trasy dle podmínek správců sítí v dokladové části. _x000D_
Zajištění aktualizace vyjádření správců sítí v případě ukončení platnosti vyjádření._x000D_
Zajištění a zabezpečení stávajících inženýrských sítí a přípojke při výkopových a bouracích pracích.</t>
  </si>
  <si>
    <t>VRN3</t>
  </si>
  <si>
    <t>Zařízení staveniště</t>
  </si>
  <si>
    <t>032103000</t>
  </si>
  <si>
    <t xml:space="preserve">Zařízení staveniště - zřízení, provoz, odstranění </t>
  </si>
  <si>
    <t>-597425040</t>
  </si>
  <si>
    <t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_x000D_
Náklady na zřízení příjezdové panelové komunikace vč. dodávky panelů, náklady na veškeré poplatky za zábory a správní poplatky . _x000D_
_x000D_
NÁKLADY NA ZAKRYTÍ A ZABEZPEČENÍ OKOLNÍCH PLOCH VČ. UVEDENÍ OKOLNÍCH PLOCH DO PŮVODNÍHO STAVZ . _x000D_
_x000D_
Náklady na mobilní WC.</t>
  </si>
  <si>
    <t>VRN4</t>
  </si>
  <si>
    <t>Inženýrská činnost</t>
  </si>
  <si>
    <t>043103000</t>
  </si>
  <si>
    <t xml:space="preserve">Náklady na provedení zkoušek, revizí a měření </t>
  </si>
  <si>
    <t>-979910081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</si>
  <si>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</si>
  <si>
    <t>043103001</t>
  </si>
  <si>
    <t xml:space="preserve"> zpracování akustické studie před provedením prací </t>
  </si>
  <si>
    <t>432468730</t>
  </si>
  <si>
    <t>043103002</t>
  </si>
  <si>
    <t xml:space="preserve">měření doby dozvuku po realizaci prací </t>
  </si>
  <si>
    <t>-1716668229</t>
  </si>
  <si>
    <t>043103003</t>
  </si>
  <si>
    <t xml:space="preserve">Revize a zkouška hydrantu </t>
  </si>
  <si>
    <t>-1839741776</t>
  </si>
  <si>
    <t>043103004</t>
  </si>
  <si>
    <t>zkouška kvality provedení ultrazvukovou metodou</t>
  </si>
  <si>
    <t>-2128114059</t>
  </si>
  <si>
    <t>VRN9</t>
  </si>
  <si>
    <t>Ostatní náklady</t>
  </si>
  <si>
    <t>091003007</t>
  </si>
  <si>
    <t>Kompletační a koordinační činnost</t>
  </si>
  <si>
    <t>-289649605</t>
  </si>
  <si>
    <t xml:space="preserve">Poznámka k položce:_x000D_
položka obsahuje :_x000D_
_x000D_
koordinaci s ostatními dodavateli samostatných VZ (interiéry, konektivita, ITI, pomůcky)_x000D_
kompletní dokladová část dle SoD (revize, atesty, certifikáty, prohlášení o shodě) pro předání a převzetí dokončeného díla a pro zajištění kolaudačního souhlasu_x000D_
náklady na individuální zkoušky dodaných a smontovaných technologických_x000D_
zařízení včetně  komplexního vyzkoušení_x000D_
náklady zhotovitele na vypracování provozních řádů pro trvalý provoz_x000D_
náklady na předání všech návodů k obsluze a údržbě pro technologická zařízení a_x000D_
náklady na zaškolení obsluhy objednatele_x000D_
_x000D_
_x000D_
_x000D_
_x000D_
</t>
  </si>
  <si>
    <t>006 - VZT</t>
  </si>
  <si>
    <t>D1 - Zařízení č.1 -VĚTRÁNÍ BEZBARIÉROVÉHO WC V 1.NP.</t>
  </si>
  <si>
    <t>D2 - Zařízení č.1 -VĚTRÁNÍ WC DÍVEK V 1.NP.</t>
  </si>
  <si>
    <t>D3 - POTRUBÍ VZT :</t>
  </si>
  <si>
    <t>D5 - Přesun hmot</t>
  </si>
  <si>
    <t>D7 - Demontáže</t>
  </si>
  <si>
    <t>D8 - Stavební výpomoc:</t>
  </si>
  <si>
    <t>D1</t>
  </si>
  <si>
    <t>Zařízení č.1 -VĚTRÁNÍ BEZBARIÉROVÉHO WC V 1.NP.</t>
  </si>
  <si>
    <t>Pol1</t>
  </si>
  <si>
    <t>Radiální ventilátor plastový - bílý  se zpětnou klapkou a doběhem, Qv=80m3/h,pz=55Pa,el.příkon 29W,230V/50Hz, vč.:</t>
  </si>
  <si>
    <t>Poznámka k položce:_x000D_
D.1.4.c)-02</t>
  </si>
  <si>
    <t>Pol2</t>
  </si>
  <si>
    <t>Montáž</t>
  </si>
  <si>
    <t>bm</t>
  </si>
  <si>
    <t>Pol3</t>
  </si>
  <si>
    <t>Samotížná klapka žaluziová plastová s okapičkou 155x155, pro DN100- šedá</t>
  </si>
  <si>
    <t>Pol4</t>
  </si>
  <si>
    <t>Pol5</t>
  </si>
  <si>
    <t>Hadice ohebná izolovaná tlumící DN 100mm, tl. Izolace 25 mm z AL+min. vlna</t>
  </si>
  <si>
    <t>Pol6</t>
  </si>
  <si>
    <t>D2</t>
  </si>
  <si>
    <t>Zařízení č.1 -VĚTRÁNÍ WC DÍVEK V 1.NP.</t>
  </si>
  <si>
    <t>Pol7</t>
  </si>
  <si>
    <t>Diagonální  plastový potrubní ventilátor  DN125 , Qv=160m3/h, pz=95Pa, el.příkon 30W/230V/50Hz - s doběhem</t>
  </si>
  <si>
    <t>Pol8</t>
  </si>
  <si>
    <t>Pol9</t>
  </si>
  <si>
    <t>Samotížná klapka žaluziová plastová s okapičkou 155x155mm, pro DN125 - šedá</t>
  </si>
  <si>
    <t>Pol10</t>
  </si>
  <si>
    <t>Pol11</t>
  </si>
  <si>
    <t>Talířový ventil kovový lakovaný DN100 - odvodní, vč. pozink. zděře</t>
  </si>
  <si>
    <t>Pol12</t>
  </si>
  <si>
    <t>Pol13</t>
  </si>
  <si>
    <t>Stěnová mřížka hliníková, rozteč lamel 25mm jednořadá vel. 200x100mm, RAL 9010, vč.upevňovacího rámečku</t>
  </si>
  <si>
    <t>Pol14</t>
  </si>
  <si>
    <t>Pol15</t>
  </si>
  <si>
    <t>Hadice ohebná izolovaná tlumící DN 127mm, tl. Izolace 25 mm z AL+min. vlna</t>
  </si>
  <si>
    <t>Pol16</t>
  </si>
  <si>
    <t>Pol17</t>
  </si>
  <si>
    <t>Pol18</t>
  </si>
  <si>
    <t>Záslep potrubí cca DN 150 - pozinkovaný plech (Nutno přeměřit na stavbě)</t>
  </si>
  <si>
    <t>Pol19</t>
  </si>
  <si>
    <t>D3</t>
  </si>
  <si>
    <t>POTRUBÍ VZT :</t>
  </si>
  <si>
    <t>Pol20</t>
  </si>
  <si>
    <t>TR SPIRO f 100 - kruhové potrubí VZT - vč. Tvarovek s břitovým gumovým těsněním do 5% a spojek - vsuvek, (vyrobeno ze spirálně vinutého pozink. plechu tl. 0,6 mm, uchycení max. po 3 m, zavěšení pomocí objímek a závitových tyčí.)</t>
  </si>
  <si>
    <t>Pol21</t>
  </si>
  <si>
    <t>Pol22</t>
  </si>
  <si>
    <t>TR SPIRO f 125 - kruhové potrubí VZT - vč. Tvarovek s břitovým gumovým těsněním do 20% a spojek - vsuvek, (vyrobeno ze spirálně vinutého pozink. plechu tl. 0,6 mm, uchycení max. po 3 m, zavěšení pomocí objímek a závitových tyčí.)</t>
  </si>
  <si>
    <t>Pol23</t>
  </si>
  <si>
    <t>Pol24</t>
  </si>
  <si>
    <t>Montážní a závěsový materiál na bm</t>
  </si>
  <si>
    <t>D5</t>
  </si>
  <si>
    <t>Pol26</t>
  </si>
  <si>
    <t>- Potrubí</t>
  </si>
  <si>
    <t>Pol27</t>
  </si>
  <si>
    <t>- ostatní</t>
  </si>
  <si>
    <t>Pol50</t>
  </si>
  <si>
    <t xml:space="preserve">Dopravné 5,0% z dodávky </t>
  </si>
  <si>
    <t>695006671</t>
  </si>
  <si>
    <t>Pol53</t>
  </si>
  <si>
    <t>PPV 1% z pol. montáže</t>
  </si>
  <si>
    <t>-195061176</t>
  </si>
  <si>
    <t>D7</t>
  </si>
  <si>
    <t>Demontáže</t>
  </si>
  <si>
    <t>Pol29</t>
  </si>
  <si>
    <t>Demontáž  ventilátorku v m.č. 1,04 - odvoz, likvidace</t>
  </si>
  <si>
    <t>D8</t>
  </si>
  <si>
    <t>Stavební výpomoc:</t>
  </si>
  <si>
    <t>Pol31</t>
  </si>
  <si>
    <t>Průchody potrubí přes stěny - obalení potrubí v průchodu izolací (např. 0,5cm po obvodu použít trvale pružný tmel.</t>
  </si>
  <si>
    <t>Pol32</t>
  </si>
  <si>
    <t>HZS - odstranění drobných závad, zaregulování apod. Práce lze fakturovat dle skutečně odpracovaných hodin potvrzených v montážním  deníku</t>
  </si>
  <si>
    <t>Pol33</t>
  </si>
  <si>
    <t>Zaregulování průtoků vzduchu</t>
  </si>
  <si>
    <t>Poznámka k položce:_x000D_
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</si>
</sst>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5" t="s">
        <v>5</v>
      </c>
      <c r="AS2" s="230"/>
      <c r="AT2" s="230"/>
      <c r="AU2" s="230"/>
      <c r="AV2" s="230"/>
      <c r="AW2" s="230"/>
      <c r="AX2" s="230"/>
      <c r="AY2" s="230"/>
      <c r="AZ2" s="230"/>
      <c r="BA2" s="230"/>
      <c r="BB2" s="230"/>
      <c r="BC2" s="230"/>
      <c r="BD2" s="230"/>
      <c r="BE2" s="23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9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R5" s="20"/>
      <c r="BE5" s="226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1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R6" s="20"/>
      <c r="BE6" s="227"/>
      <c r="BS6" s="17" t="s">
        <v>6</v>
      </c>
    </row>
    <row r="7" spans="1:74" s="1" customFormat="1" ht="12" customHeight="1">
      <c r="B7" s="20"/>
      <c r="D7" s="27" t="s">
        <v>18</v>
      </c>
      <c r="K7" s="25" t="s">
        <v>19</v>
      </c>
      <c r="AK7" s="27" t="s">
        <v>20</v>
      </c>
      <c r="AN7" s="25" t="s">
        <v>1</v>
      </c>
      <c r="AR7" s="20"/>
      <c r="BE7" s="227"/>
      <c r="BS7" s="17" t="s">
        <v>6</v>
      </c>
    </row>
    <row r="8" spans="1:74" s="1" customFormat="1" ht="12" customHeight="1">
      <c r="B8" s="20"/>
      <c r="D8" s="27" t="s">
        <v>21</v>
      </c>
      <c r="K8" s="25" t="s">
        <v>22</v>
      </c>
      <c r="AK8" s="27" t="s">
        <v>23</v>
      </c>
      <c r="AN8" s="28" t="s">
        <v>24</v>
      </c>
      <c r="AR8" s="20"/>
      <c r="BE8" s="227"/>
      <c r="BS8" s="17" t="s">
        <v>6</v>
      </c>
    </row>
    <row r="9" spans="1:74" s="1" customFormat="1" ht="14.45" customHeight="1">
      <c r="B9" s="20"/>
      <c r="AR9" s="20"/>
      <c r="BE9" s="227"/>
      <c r="BS9" s="17" t="s">
        <v>6</v>
      </c>
    </row>
    <row r="10" spans="1:74" s="1" customFormat="1" ht="12" customHeight="1">
      <c r="B10" s="20"/>
      <c r="D10" s="27" t="s">
        <v>25</v>
      </c>
      <c r="AK10" s="27" t="s">
        <v>26</v>
      </c>
      <c r="AN10" s="25" t="s">
        <v>1</v>
      </c>
      <c r="AR10" s="20"/>
      <c r="BE10" s="227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1</v>
      </c>
      <c r="AR11" s="20"/>
      <c r="BE11" s="227"/>
      <c r="BS11" s="17" t="s">
        <v>6</v>
      </c>
    </row>
    <row r="12" spans="1:74" s="1" customFormat="1" ht="6.95" customHeight="1">
      <c r="B12" s="20"/>
      <c r="AR12" s="20"/>
      <c r="BE12" s="227"/>
      <c r="BS12" s="17" t="s">
        <v>6</v>
      </c>
    </row>
    <row r="13" spans="1:74" s="1" customFormat="1" ht="12" customHeight="1">
      <c r="B13" s="20"/>
      <c r="D13" s="27" t="s">
        <v>29</v>
      </c>
      <c r="AK13" s="27" t="s">
        <v>26</v>
      </c>
      <c r="AN13" s="29" t="s">
        <v>30</v>
      </c>
      <c r="AR13" s="20"/>
      <c r="BE13" s="227"/>
      <c r="BS13" s="17" t="s">
        <v>6</v>
      </c>
    </row>
    <row r="14" spans="1:74" ht="12.75">
      <c r="B14" s="20"/>
      <c r="E14" s="232" t="s">
        <v>30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7" t="s">
        <v>28</v>
      </c>
      <c r="AN14" s="29" t="s">
        <v>30</v>
      </c>
      <c r="AR14" s="20"/>
      <c r="BE14" s="227"/>
      <c r="BS14" s="17" t="s">
        <v>6</v>
      </c>
    </row>
    <row r="15" spans="1:74" s="1" customFormat="1" ht="6.95" customHeight="1">
      <c r="B15" s="20"/>
      <c r="AR15" s="20"/>
      <c r="BE15" s="227"/>
      <c r="BS15" s="17" t="s">
        <v>3</v>
      </c>
    </row>
    <row r="16" spans="1:74" s="1" customFormat="1" ht="12" customHeight="1">
      <c r="B16" s="20"/>
      <c r="D16" s="27" t="s">
        <v>31</v>
      </c>
      <c r="AK16" s="27" t="s">
        <v>26</v>
      </c>
      <c r="AN16" s="25" t="s">
        <v>1</v>
      </c>
      <c r="AR16" s="20"/>
      <c r="BE16" s="227"/>
      <c r="BS16" s="17" t="s">
        <v>3</v>
      </c>
    </row>
    <row r="17" spans="1:71" s="1" customFormat="1" ht="18.399999999999999" customHeight="1">
      <c r="B17" s="20"/>
      <c r="E17" s="25" t="s">
        <v>32</v>
      </c>
      <c r="AK17" s="27" t="s">
        <v>28</v>
      </c>
      <c r="AN17" s="25" t="s">
        <v>1</v>
      </c>
      <c r="AR17" s="20"/>
      <c r="BE17" s="227"/>
      <c r="BS17" s="17" t="s">
        <v>33</v>
      </c>
    </row>
    <row r="18" spans="1:71" s="1" customFormat="1" ht="6.95" customHeight="1">
      <c r="B18" s="20"/>
      <c r="AR18" s="20"/>
      <c r="BE18" s="227"/>
      <c r="BS18" s="17" t="s">
        <v>6</v>
      </c>
    </row>
    <row r="19" spans="1:71" s="1" customFormat="1" ht="12" customHeight="1">
      <c r="B19" s="20"/>
      <c r="D19" s="27" t="s">
        <v>34</v>
      </c>
      <c r="AK19" s="27" t="s">
        <v>26</v>
      </c>
      <c r="AN19" s="25" t="s">
        <v>1</v>
      </c>
      <c r="AR19" s="20"/>
      <c r="BE19" s="227"/>
      <c r="BS19" s="17" t="s">
        <v>6</v>
      </c>
    </row>
    <row r="20" spans="1:71" s="1" customFormat="1" ht="18.399999999999999" customHeight="1">
      <c r="B20" s="20"/>
      <c r="E20" s="25" t="s">
        <v>35</v>
      </c>
      <c r="AK20" s="27" t="s">
        <v>28</v>
      </c>
      <c r="AN20" s="25" t="s">
        <v>1</v>
      </c>
      <c r="AR20" s="20"/>
      <c r="BE20" s="227"/>
      <c r="BS20" s="17" t="s">
        <v>33</v>
      </c>
    </row>
    <row r="21" spans="1:71" s="1" customFormat="1" ht="6.95" customHeight="1">
      <c r="B21" s="20"/>
      <c r="AR21" s="20"/>
      <c r="BE21" s="227"/>
    </row>
    <row r="22" spans="1:71" s="1" customFormat="1" ht="12" customHeight="1">
      <c r="B22" s="20"/>
      <c r="D22" s="27" t="s">
        <v>36</v>
      </c>
      <c r="AR22" s="20"/>
      <c r="BE22" s="227"/>
    </row>
    <row r="23" spans="1:71" s="1" customFormat="1" ht="16.5" customHeight="1">
      <c r="B23" s="20"/>
      <c r="E23" s="234" t="s">
        <v>1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R23" s="20"/>
      <c r="BE23" s="227"/>
    </row>
    <row r="24" spans="1:71" s="1" customFormat="1" ht="6.95" customHeight="1">
      <c r="B24" s="20"/>
      <c r="AR24" s="20"/>
      <c r="BE24" s="227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7"/>
    </row>
    <row r="26" spans="1:71" s="2" customFormat="1" ht="25.9" customHeight="1">
      <c r="A26" s="32"/>
      <c r="B26" s="33"/>
      <c r="C26" s="32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35">
        <f>ROUND(AG94,2)</f>
        <v>0</v>
      </c>
      <c r="AL26" s="236"/>
      <c r="AM26" s="236"/>
      <c r="AN26" s="236"/>
      <c r="AO26" s="236"/>
      <c r="AP26" s="32"/>
      <c r="AQ26" s="32"/>
      <c r="AR26" s="33"/>
      <c r="BE26" s="227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27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37" t="s">
        <v>38</v>
      </c>
      <c r="M28" s="237"/>
      <c r="N28" s="237"/>
      <c r="O28" s="237"/>
      <c r="P28" s="237"/>
      <c r="Q28" s="32"/>
      <c r="R28" s="32"/>
      <c r="S28" s="32"/>
      <c r="T28" s="32"/>
      <c r="U28" s="32"/>
      <c r="V28" s="32"/>
      <c r="W28" s="237" t="s">
        <v>39</v>
      </c>
      <c r="X28" s="237"/>
      <c r="Y28" s="237"/>
      <c r="Z28" s="237"/>
      <c r="AA28" s="237"/>
      <c r="AB28" s="237"/>
      <c r="AC28" s="237"/>
      <c r="AD28" s="237"/>
      <c r="AE28" s="237"/>
      <c r="AF28" s="32"/>
      <c r="AG28" s="32"/>
      <c r="AH28" s="32"/>
      <c r="AI28" s="32"/>
      <c r="AJ28" s="32"/>
      <c r="AK28" s="237" t="s">
        <v>40</v>
      </c>
      <c r="AL28" s="237"/>
      <c r="AM28" s="237"/>
      <c r="AN28" s="237"/>
      <c r="AO28" s="237"/>
      <c r="AP28" s="32"/>
      <c r="AQ28" s="32"/>
      <c r="AR28" s="33"/>
      <c r="BE28" s="227"/>
    </row>
    <row r="29" spans="1:71" s="3" customFormat="1" ht="14.45" customHeight="1">
      <c r="B29" s="37"/>
      <c r="D29" s="27" t="s">
        <v>41</v>
      </c>
      <c r="F29" s="27" t="s">
        <v>42</v>
      </c>
      <c r="L29" s="240">
        <v>0.21</v>
      </c>
      <c r="M29" s="239"/>
      <c r="N29" s="239"/>
      <c r="O29" s="239"/>
      <c r="P29" s="239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K29" s="238">
        <f>ROUND(AV94, 2)</f>
        <v>0</v>
      </c>
      <c r="AL29" s="239"/>
      <c r="AM29" s="239"/>
      <c r="AN29" s="239"/>
      <c r="AO29" s="239"/>
      <c r="AR29" s="37"/>
      <c r="BE29" s="228"/>
    </row>
    <row r="30" spans="1:71" s="3" customFormat="1" ht="14.45" customHeight="1">
      <c r="B30" s="37"/>
      <c r="F30" s="27" t="s">
        <v>43</v>
      </c>
      <c r="L30" s="240">
        <v>0.15</v>
      </c>
      <c r="M30" s="239"/>
      <c r="N30" s="239"/>
      <c r="O30" s="239"/>
      <c r="P30" s="2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K30" s="238">
        <f>ROUND(AW94, 2)</f>
        <v>0</v>
      </c>
      <c r="AL30" s="239"/>
      <c r="AM30" s="239"/>
      <c r="AN30" s="239"/>
      <c r="AO30" s="239"/>
      <c r="AR30" s="37"/>
      <c r="BE30" s="228"/>
    </row>
    <row r="31" spans="1:71" s="3" customFormat="1" ht="14.45" hidden="1" customHeight="1">
      <c r="B31" s="37"/>
      <c r="F31" s="27" t="s">
        <v>44</v>
      </c>
      <c r="L31" s="240">
        <v>0.21</v>
      </c>
      <c r="M31" s="239"/>
      <c r="N31" s="239"/>
      <c r="O31" s="239"/>
      <c r="P31" s="2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K31" s="238">
        <v>0</v>
      </c>
      <c r="AL31" s="239"/>
      <c r="AM31" s="239"/>
      <c r="AN31" s="239"/>
      <c r="AO31" s="239"/>
      <c r="AR31" s="37"/>
      <c r="BE31" s="228"/>
    </row>
    <row r="32" spans="1:71" s="3" customFormat="1" ht="14.45" hidden="1" customHeight="1">
      <c r="B32" s="37"/>
      <c r="F32" s="27" t="s">
        <v>45</v>
      </c>
      <c r="L32" s="240">
        <v>0.15</v>
      </c>
      <c r="M32" s="239"/>
      <c r="N32" s="239"/>
      <c r="O32" s="239"/>
      <c r="P32" s="2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K32" s="238">
        <v>0</v>
      </c>
      <c r="AL32" s="239"/>
      <c r="AM32" s="239"/>
      <c r="AN32" s="239"/>
      <c r="AO32" s="239"/>
      <c r="AR32" s="37"/>
      <c r="BE32" s="228"/>
    </row>
    <row r="33" spans="1:57" s="3" customFormat="1" ht="14.45" hidden="1" customHeight="1">
      <c r="B33" s="37"/>
      <c r="F33" s="27" t="s">
        <v>46</v>
      </c>
      <c r="L33" s="240">
        <v>0</v>
      </c>
      <c r="M33" s="239"/>
      <c r="N33" s="239"/>
      <c r="O33" s="239"/>
      <c r="P33" s="2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K33" s="238">
        <v>0</v>
      </c>
      <c r="AL33" s="239"/>
      <c r="AM33" s="239"/>
      <c r="AN33" s="239"/>
      <c r="AO33" s="239"/>
      <c r="AR33" s="37"/>
      <c r="BE33" s="228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27"/>
    </row>
    <row r="35" spans="1:57" s="2" customFormat="1" ht="25.9" customHeight="1">
      <c r="A35" s="32"/>
      <c r="B35" s="33"/>
      <c r="C35" s="38"/>
      <c r="D35" s="39" t="s">
        <v>47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48</v>
      </c>
      <c r="U35" s="40"/>
      <c r="V35" s="40"/>
      <c r="W35" s="40"/>
      <c r="X35" s="244" t="s">
        <v>49</v>
      </c>
      <c r="Y35" s="242"/>
      <c r="Z35" s="242"/>
      <c r="AA35" s="242"/>
      <c r="AB35" s="242"/>
      <c r="AC35" s="40"/>
      <c r="AD35" s="40"/>
      <c r="AE35" s="40"/>
      <c r="AF35" s="40"/>
      <c r="AG35" s="40"/>
      <c r="AH35" s="40"/>
      <c r="AI35" s="40"/>
      <c r="AJ35" s="40"/>
      <c r="AK35" s="241">
        <f>SUM(AK26:AK33)</f>
        <v>0</v>
      </c>
      <c r="AL35" s="242"/>
      <c r="AM35" s="242"/>
      <c r="AN35" s="242"/>
      <c r="AO35" s="243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50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51</v>
      </c>
      <c r="AI49" s="44"/>
      <c r="AJ49" s="44"/>
      <c r="AK49" s="44"/>
      <c r="AL49" s="44"/>
      <c r="AM49" s="44"/>
      <c r="AN49" s="44"/>
      <c r="AO49" s="44"/>
      <c r="AR49" s="42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2"/>
      <c r="B60" s="33"/>
      <c r="C60" s="32"/>
      <c r="D60" s="45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52</v>
      </c>
      <c r="AI60" s="35"/>
      <c r="AJ60" s="35"/>
      <c r="AK60" s="35"/>
      <c r="AL60" s="35"/>
      <c r="AM60" s="45" t="s">
        <v>53</v>
      </c>
      <c r="AN60" s="35"/>
      <c r="AO60" s="35"/>
      <c r="AP60" s="32"/>
      <c r="AQ60" s="32"/>
      <c r="AR60" s="33"/>
      <c r="BE60" s="32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2"/>
      <c r="B64" s="33"/>
      <c r="C64" s="32"/>
      <c r="D64" s="43" t="s">
        <v>54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55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2"/>
      <c r="B75" s="33"/>
      <c r="C75" s="32"/>
      <c r="D75" s="45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52</v>
      </c>
      <c r="AI75" s="35"/>
      <c r="AJ75" s="35"/>
      <c r="AK75" s="35"/>
      <c r="AL75" s="35"/>
      <c r="AM75" s="45" t="s">
        <v>53</v>
      </c>
      <c r="AN75" s="35"/>
      <c r="AO75" s="35"/>
      <c r="AP75" s="32"/>
      <c r="AQ75" s="32"/>
      <c r="AR75" s="33"/>
      <c r="BE75" s="32"/>
    </row>
    <row r="76" spans="1:57" s="2" customFormat="1" ht="11.25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20212012001K</v>
      </c>
      <c r="AR84" s="51"/>
    </row>
    <row r="85" spans="1:91" s="5" customFormat="1" ht="36.950000000000003" customHeight="1">
      <c r="B85" s="52"/>
      <c r="C85" s="53" t="s">
        <v>16</v>
      </c>
      <c r="L85" s="207" t="str">
        <f>K6</f>
        <v>Vybudování multifunkční učebny a zřízení bezbariérovosti v ZŠ Bezručova - stavba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K85" s="208"/>
      <c r="AL85" s="208"/>
      <c r="AM85" s="208"/>
      <c r="AN85" s="208"/>
      <c r="AO85" s="208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21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 xml:space="preserve">Bohumín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23</v>
      </c>
      <c r="AJ87" s="32"/>
      <c r="AK87" s="32"/>
      <c r="AL87" s="32"/>
      <c r="AM87" s="209" t="str">
        <f>IF(AN8= "","",AN8)</f>
        <v>3. 1. 2018</v>
      </c>
      <c r="AN87" s="209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15.2" customHeight="1">
      <c r="A89" s="32"/>
      <c r="B89" s="33"/>
      <c r="C89" s="27" t="s">
        <v>25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ZŠ Bezručova Bohumín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31</v>
      </c>
      <c r="AJ89" s="32"/>
      <c r="AK89" s="32"/>
      <c r="AL89" s="32"/>
      <c r="AM89" s="210" t="str">
        <f>IF(E17="","",E17)</f>
        <v>ATRIS s.r.o.</v>
      </c>
      <c r="AN89" s="211"/>
      <c r="AO89" s="211"/>
      <c r="AP89" s="211"/>
      <c r="AQ89" s="32"/>
      <c r="AR89" s="33"/>
      <c r="AS89" s="212" t="s">
        <v>57</v>
      </c>
      <c r="AT89" s="213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29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34</v>
      </c>
      <c r="AJ90" s="32"/>
      <c r="AK90" s="32"/>
      <c r="AL90" s="32"/>
      <c r="AM90" s="210" t="str">
        <f>IF(E20="","",E20)</f>
        <v xml:space="preserve">Barbora Kyšková </v>
      </c>
      <c r="AN90" s="211"/>
      <c r="AO90" s="211"/>
      <c r="AP90" s="211"/>
      <c r="AQ90" s="32"/>
      <c r="AR90" s="33"/>
      <c r="AS90" s="214"/>
      <c r="AT90" s="215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14"/>
      <c r="AT91" s="215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6" t="s">
        <v>58</v>
      </c>
      <c r="D92" s="217"/>
      <c r="E92" s="217"/>
      <c r="F92" s="217"/>
      <c r="G92" s="217"/>
      <c r="H92" s="60"/>
      <c r="I92" s="219" t="s">
        <v>59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8" t="s">
        <v>60</v>
      </c>
      <c r="AH92" s="217"/>
      <c r="AI92" s="217"/>
      <c r="AJ92" s="217"/>
      <c r="AK92" s="217"/>
      <c r="AL92" s="217"/>
      <c r="AM92" s="217"/>
      <c r="AN92" s="219" t="s">
        <v>61</v>
      </c>
      <c r="AO92" s="217"/>
      <c r="AP92" s="220"/>
      <c r="AQ92" s="61" t="s">
        <v>62</v>
      </c>
      <c r="AR92" s="33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75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24">
        <f>ROUND(SUM(AG95:AG100),2)</f>
        <v>0</v>
      </c>
      <c r="AH94" s="224"/>
      <c r="AI94" s="224"/>
      <c r="AJ94" s="224"/>
      <c r="AK94" s="224"/>
      <c r="AL94" s="224"/>
      <c r="AM94" s="224"/>
      <c r="AN94" s="225">
        <f t="shared" ref="AN94:AN100" si="0">SUM(AG94,AT94)</f>
        <v>0</v>
      </c>
      <c r="AO94" s="225"/>
      <c r="AP94" s="225"/>
      <c r="AQ94" s="72" t="s">
        <v>1</v>
      </c>
      <c r="AR94" s="68"/>
      <c r="AS94" s="73">
        <f>ROUND(SUM(AS95:AS100),2)</f>
        <v>0</v>
      </c>
      <c r="AT94" s="74">
        <f t="shared" ref="AT94:AT100" si="1">ROUND(SUM(AV94:AW94),2)</f>
        <v>0</v>
      </c>
      <c r="AU94" s="75">
        <f>ROUND(SUM(AU95:AU100),5)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ROUND(SUM(AZ95:AZ100),2)</f>
        <v>0</v>
      </c>
      <c r="BA94" s="74">
        <f>ROUND(SUM(BA95:BA100),2)</f>
        <v>0</v>
      </c>
      <c r="BB94" s="74">
        <f>ROUND(SUM(BB95:BB100),2)</f>
        <v>0</v>
      </c>
      <c r="BC94" s="74">
        <f>ROUND(SUM(BC95:BC100),2)</f>
        <v>0</v>
      </c>
      <c r="BD94" s="76">
        <f>ROUND(SUM(BD95:BD100),2)</f>
        <v>0</v>
      </c>
      <c r="BS94" s="77" t="s">
        <v>76</v>
      </c>
      <c r="BT94" s="77" t="s">
        <v>77</v>
      </c>
      <c r="BU94" s="78" t="s">
        <v>78</v>
      </c>
      <c r="BV94" s="77" t="s">
        <v>79</v>
      </c>
      <c r="BW94" s="77" t="s">
        <v>4</v>
      </c>
      <c r="BX94" s="77" t="s">
        <v>80</v>
      </c>
      <c r="CL94" s="77" t="s">
        <v>19</v>
      </c>
    </row>
    <row r="95" spans="1:91" s="7" customFormat="1" ht="37.5" customHeight="1">
      <c r="A95" s="79" t="s">
        <v>81</v>
      </c>
      <c r="B95" s="80"/>
      <c r="C95" s="81"/>
      <c r="D95" s="221" t="s">
        <v>82</v>
      </c>
      <c r="E95" s="221"/>
      <c r="F95" s="221"/>
      <c r="G95" s="221"/>
      <c r="H95" s="221"/>
      <c r="I95" s="82"/>
      <c r="J95" s="221" t="s">
        <v>83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22">
        <f>'001 - Vybudování multifun...'!J30</f>
        <v>0</v>
      </c>
      <c r="AH95" s="223"/>
      <c r="AI95" s="223"/>
      <c r="AJ95" s="223"/>
      <c r="AK95" s="223"/>
      <c r="AL95" s="223"/>
      <c r="AM95" s="223"/>
      <c r="AN95" s="222">
        <f t="shared" si="0"/>
        <v>0</v>
      </c>
      <c r="AO95" s="223"/>
      <c r="AP95" s="223"/>
      <c r="AQ95" s="83" t="s">
        <v>84</v>
      </c>
      <c r="AR95" s="80"/>
      <c r="AS95" s="84">
        <v>0</v>
      </c>
      <c r="AT95" s="85">
        <f t="shared" si="1"/>
        <v>0</v>
      </c>
      <c r="AU95" s="86">
        <f>'001 - Vybudování multifun...'!P133</f>
        <v>0</v>
      </c>
      <c r="AV95" s="85">
        <f>'001 - Vybudování multifun...'!J33</f>
        <v>0</v>
      </c>
      <c r="AW95" s="85">
        <f>'001 - Vybudování multifun...'!J34</f>
        <v>0</v>
      </c>
      <c r="AX95" s="85">
        <f>'001 - Vybudování multifun...'!J35</f>
        <v>0</v>
      </c>
      <c r="AY95" s="85">
        <f>'001 - Vybudování multifun...'!J36</f>
        <v>0</v>
      </c>
      <c r="AZ95" s="85">
        <f>'001 - Vybudování multifun...'!F33</f>
        <v>0</v>
      </c>
      <c r="BA95" s="85">
        <f>'001 - Vybudování multifun...'!F34</f>
        <v>0</v>
      </c>
      <c r="BB95" s="85">
        <f>'001 - Vybudování multifun...'!F35</f>
        <v>0</v>
      </c>
      <c r="BC95" s="85">
        <f>'001 - Vybudování multifun...'!F36</f>
        <v>0</v>
      </c>
      <c r="BD95" s="87">
        <f>'001 - Vybudování multifun...'!F37</f>
        <v>0</v>
      </c>
      <c r="BT95" s="88" t="s">
        <v>85</v>
      </c>
      <c r="BV95" s="88" t="s">
        <v>79</v>
      </c>
      <c r="BW95" s="88" t="s">
        <v>86</v>
      </c>
      <c r="BX95" s="88" t="s">
        <v>4</v>
      </c>
      <c r="CL95" s="88" t="s">
        <v>19</v>
      </c>
      <c r="CM95" s="88" t="s">
        <v>87</v>
      </c>
    </row>
    <row r="96" spans="1:91" s="7" customFormat="1" ht="16.5" customHeight="1">
      <c r="A96" s="79" t="s">
        <v>81</v>
      </c>
      <c r="B96" s="80"/>
      <c r="C96" s="81"/>
      <c r="D96" s="221" t="s">
        <v>88</v>
      </c>
      <c r="E96" s="221"/>
      <c r="F96" s="221"/>
      <c r="G96" s="221"/>
      <c r="H96" s="221"/>
      <c r="I96" s="82"/>
      <c r="J96" s="221" t="s">
        <v>89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22">
        <f>'002 - Elektroinstalace'!J30</f>
        <v>0</v>
      </c>
      <c r="AH96" s="223"/>
      <c r="AI96" s="223"/>
      <c r="AJ96" s="223"/>
      <c r="AK96" s="223"/>
      <c r="AL96" s="223"/>
      <c r="AM96" s="223"/>
      <c r="AN96" s="222">
        <f t="shared" si="0"/>
        <v>0</v>
      </c>
      <c r="AO96" s="223"/>
      <c r="AP96" s="223"/>
      <c r="AQ96" s="83" t="s">
        <v>84</v>
      </c>
      <c r="AR96" s="80"/>
      <c r="AS96" s="84">
        <v>0</v>
      </c>
      <c r="AT96" s="85">
        <f t="shared" si="1"/>
        <v>0</v>
      </c>
      <c r="AU96" s="86">
        <f>'002 - Elektroinstalace'!P124</f>
        <v>0</v>
      </c>
      <c r="AV96" s="85">
        <f>'002 - Elektroinstalace'!J33</f>
        <v>0</v>
      </c>
      <c r="AW96" s="85">
        <f>'002 - Elektroinstalace'!J34</f>
        <v>0</v>
      </c>
      <c r="AX96" s="85">
        <f>'002 - Elektroinstalace'!J35</f>
        <v>0</v>
      </c>
      <c r="AY96" s="85">
        <f>'002 - Elektroinstalace'!J36</f>
        <v>0</v>
      </c>
      <c r="AZ96" s="85">
        <f>'002 - Elektroinstalace'!F33</f>
        <v>0</v>
      </c>
      <c r="BA96" s="85">
        <f>'002 - Elektroinstalace'!F34</f>
        <v>0</v>
      </c>
      <c r="BB96" s="85">
        <f>'002 - Elektroinstalace'!F35</f>
        <v>0</v>
      </c>
      <c r="BC96" s="85">
        <f>'002 - Elektroinstalace'!F36</f>
        <v>0</v>
      </c>
      <c r="BD96" s="87">
        <f>'002 - Elektroinstalace'!F37</f>
        <v>0</v>
      </c>
      <c r="BT96" s="88" t="s">
        <v>85</v>
      </c>
      <c r="BV96" s="88" t="s">
        <v>79</v>
      </c>
      <c r="BW96" s="88" t="s">
        <v>90</v>
      </c>
      <c r="BX96" s="88" t="s">
        <v>4</v>
      </c>
      <c r="CL96" s="88" t="s">
        <v>1</v>
      </c>
      <c r="CM96" s="88" t="s">
        <v>87</v>
      </c>
    </row>
    <row r="97" spans="1:91" s="7" customFormat="1" ht="16.5" customHeight="1">
      <c r="A97" s="79" t="s">
        <v>81</v>
      </c>
      <c r="B97" s="80"/>
      <c r="C97" s="81"/>
      <c r="D97" s="221" t="s">
        <v>91</v>
      </c>
      <c r="E97" s="221"/>
      <c r="F97" s="221"/>
      <c r="G97" s="221"/>
      <c r="H97" s="221"/>
      <c r="I97" s="82"/>
      <c r="J97" s="221" t="s">
        <v>92</v>
      </c>
      <c r="K97" s="221"/>
      <c r="L97" s="221"/>
      <c r="M97" s="221"/>
      <c r="N97" s="221"/>
      <c r="O97" s="221"/>
      <c r="P97" s="221"/>
      <c r="Q97" s="221"/>
      <c r="R97" s="221"/>
      <c r="S97" s="221"/>
      <c r="T97" s="221"/>
      <c r="U97" s="221"/>
      <c r="V97" s="221"/>
      <c r="W97" s="221"/>
      <c r="X97" s="221"/>
      <c r="Y97" s="221"/>
      <c r="Z97" s="221"/>
      <c r="AA97" s="221"/>
      <c r="AB97" s="221"/>
      <c r="AC97" s="221"/>
      <c r="AD97" s="221"/>
      <c r="AE97" s="221"/>
      <c r="AF97" s="221"/>
      <c r="AG97" s="222">
        <f>'003 - Zdravotechnika '!J30</f>
        <v>0</v>
      </c>
      <c r="AH97" s="223"/>
      <c r="AI97" s="223"/>
      <c r="AJ97" s="223"/>
      <c r="AK97" s="223"/>
      <c r="AL97" s="223"/>
      <c r="AM97" s="223"/>
      <c r="AN97" s="222">
        <f t="shared" si="0"/>
        <v>0</v>
      </c>
      <c r="AO97" s="223"/>
      <c r="AP97" s="223"/>
      <c r="AQ97" s="83" t="s">
        <v>84</v>
      </c>
      <c r="AR97" s="80"/>
      <c r="AS97" s="84">
        <v>0</v>
      </c>
      <c r="AT97" s="85">
        <f t="shared" si="1"/>
        <v>0</v>
      </c>
      <c r="AU97" s="86">
        <f>'003 - Zdravotechnika '!P127</f>
        <v>0</v>
      </c>
      <c r="AV97" s="85">
        <f>'003 - Zdravotechnika '!J33</f>
        <v>0</v>
      </c>
      <c r="AW97" s="85">
        <f>'003 - Zdravotechnika '!J34</f>
        <v>0</v>
      </c>
      <c r="AX97" s="85">
        <f>'003 - Zdravotechnika '!J35</f>
        <v>0</v>
      </c>
      <c r="AY97" s="85">
        <f>'003 - Zdravotechnika '!J36</f>
        <v>0</v>
      </c>
      <c r="AZ97" s="85">
        <f>'003 - Zdravotechnika '!F33</f>
        <v>0</v>
      </c>
      <c r="BA97" s="85">
        <f>'003 - Zdravotechnika '!F34</f>
        <v>0</v>
      </c>
      <c r="BB97" s="85">
        <f>'003 - Zdravotechnika '!F35</f>
        <v>0</v>
      </c>
      <c r="BC97" s="85">
        <f>'003 - Zdravotechnika '!F36</f>
        <v>0</v>
      </c>
      <c r="BD97" s="87">
        <f>'003 - Zdravotechnika '!F37</f>
        <v>0</v>
      </c>
      <c r="BT97" s="88" t="s">
        <v>85</v>
      </c>
      <c r="BV97" s="88" t="s">
        <v>79</v>
      </c>
      <c r="BW97" s="88" t="s">
        <v>93</v>
      </c>
      <c r="BX97" s="88" t="s">
        <v>4</v>
      </c>
      <c r="CL97" s="88" t="s">
        <v>1</v>
      </c>
      <c r="CM97" s="88" t="s">
        <v>87</v>
      </c>
    </row>
    <row r="98" spans="1:91" s="7" customFormat="1" ht="16.5" customHeight="1">
      <c r="A98" s="79" t="s">
        <v>81</v>
      </c>
      <c r="B98" s="80"/>
      <c r="C98" s="81"/>
      <c r="D98" s="221" t="s">
        <v>94</v>
      </c>
      <c r="E98" s="221"/>
      <c r="F98" s="221"/>
      <c r="G98" s="221"/>
      <c r="H98" s="221"/>
      <c r="I98" s="82"/>
      <c r="J98" s="221" t="s">
        <v>95</v>
      </c>
      <c r="K98" s="221"/>
      <c r="L98" s="221"/>
      <c r="M98" s="221"/>
      <c r="N98" s="221"/>
      <c r="O98" s="221"/>
      <c r="P98" s="221"/>
      <c r="Q98" s="221"/>
      <c r="R98" s="221"/>
      <c r="S98" s="221"/>
      <c r="T98" s="221"/>
      <c r="U98" s="221"/>
      <c r="V98" s="221"/>
      <c r="W98" s="221"/>
      <c r="X98" s="221"/>
      <c r="Y98" s="221"/>
      <c r="Z98" s="221"/>
      <c r="AA98" s="221"/>
      <c r="AB98" s="221"/>
      <c r="AC98" s="221"/>
      <c r="AD98" s="221"/>
      <c r="AE98" s="221"/>
      <c r="AF98" s="221"/>
      <c r="AG98" s="222">
        <f>'004 - Bezbariérovost '!J30</f>
        <v>0</v>
      </c>
      <c r="AH98" s="223"/>
      <c r="AI98" s="223"/>
      <c r="AJ98" s="223"/>
      <c r="AK98" s="223"/>
      <c r="AL98" s="223"/>
      <c r="AM98" s="223"/>
      <c r="AN98" s="222">
        <f t="shared" si="0"/>
        <v>0</v>
      </c>
      <c r="AO98" s="223"/>
      <c r="AP98" s="223"/>
      <c r="AQ98" s="83" t="s">
        <v>84</v>
      </c>
      <c r="AR98" s="80"/>
      <c r="AS98" s="84">
        <v>0</v>
      </c>
      <c r="AT98" s="85">
        <f t="shared" si="1"/>
        <v>0</v>
      </c>
      <c r="AU98" s="86">
        <f>'004 - Bezbariérovost '!P141</f>
        <v>0</v>
      </c>
      <c r="AV98" s="85">
        <f>'004 - Bezbariérovost '!J33</f>
        <v>0</v>
      </c>
      <c r="AW98" s="85">
        <f>'004 - Bezbariérovost '!J34</f>
        <v>0</v>
      </c>
      <c r="AX98" s="85">
        <f>'004 - Bezbariérovost '!J35</f>
        <v>0</v>
      </c>
      <c r="AY98" s="85">
        <f>'004 - Bezbariérovost '!J36</f>
        <v>0</v>
      </c>
      <c r="AZ98" s="85">
        <f>'004 - Bezbariérovost '!F33</f>
        <v>0</v>
      </c>
      <c r="BA98" s="85">
        <f>'004 - Bezbariérovost '!F34</f>
        <v>0</v>
      </c>
      <c r="BB98" s="85">
        <f>'004 - Bezbariérovost '!F35</f>
        <v>0</v>
      </c>
      <c r="BC98" s="85">
        <f>'004 - Bezbariérovost '!F36</f>
        <v>0</v>
      </c>
      <c r="BD98" s="87">
        <f>'004 - Bezbariérovost '!F37</f>
        <v>0</v>
      </c>
      <c r="BT98" s="88" t="s">
        <v>85</v>
      </c>
      <c r="BV98" s="88" t="s">
        <v>79</v>
      </c>
      <c r="BW98" s="88" t="s">
        <v>96</v>
      </c>
      <c r="BX98" s="88" t="s">
        <v>4</v>
      </c>
      <c r="CL98" s="88" t="s">
        <v>1</v>
      </c>
      <c r="CM98" s="88" t="s">
        <v>87</v>
      </c>
    </row>
    <row r="99" spans="1:91" s="7" customFormat="1" ht="16.5" customHeight="1">
      <c r="A99" s="79" t="s">
        <v>81</v>
      </c>
      <c r="B99" s="80"/>
      <c r="C99" s="81"/>
      <c r="D99" s="221" t="s">
        <v>97</v>
      </c>
      <c r="E99" s="221"/>
      <c r="F99" s="221"/>
      <c r="G99" s="221"/>
      <c r="H99" s="221"/>
      <c r="I99" s="82"/>
      <c r="J99" s="221" t="s">
        <v>98</v>
      </c>
      <c r="K99" s="221"/>
      <c r="L99" s="221"/>
      <c r="M99" s="221"/>
      <c r="N99" s="221"/>
      <c r="O99" s="221"/>
      <c r="P99" s="221"/>
      <c r="Q99" s="221"/>
      <c r="R99" s="221"/>
      <c r="S99" s="221"/>
      <c r="T99" s="221"/>
      <c r="U99" s="221"/>
      <c r="V99" s="221"/>
      <c r="W99" s="221"/>
      <c r="X99" s="221"/>
      <c r="Y99" s="221"/>
      <c r="Z99" s="221"/>
      <c r="AA99" s="221"/>
      <c r="AB99" s="221"/>
      <c r="AC99" s="221"/>
      <c r="AD99" s="221"/>
      <c r="AE99" s="221"/>
      <c r="AF99" s="221"/>
      <c r="AG99" s="222">
        <f>'005 - Ostatní a vedlejší ...'!J30</f>
        <v>0</v>
      </c>
      <c r="AH99" s="223"/>
      <c r="AI99" s="223"/>
      <c r="AJ99" s="223"/>
      <c r="AK99" s="223"/>
      <c r="AL99" s="223"/>
      <c r="AM99" s="223"/>
      <c r="AN99" s="222">
        <f t="shared" si="0"/>
        <v>0</v>
      </c>
      <c r="AO99" s="223"/>
      <c r="AP99" s="223"/>
      <c r="AQ99" s="83" t="s">
        <v>84</v>
      </c>
      <c r="AR99" s="80"/>
      <c r="AS99" s="84">
        <v>0</v>
      </c>
      <c r="AT99" s="85">
        <f t="shared" si="1"/>
        <v>0</v>
      </c>
      <c r="AU99" s="86">
        <f>'005 - Ostatní a vedlejší ...'!P122</f>
        <v>0</v>
      </c>
      <c r="AV99" s="85">
        <f>'005 - Ostatní a vedlejší ...'!J33</f>
        <v>0</v>
      </c>
      <c r="AW99" s="85">
        <f>'005 - Ostatní a vedlejší ...'!J34</f>
        <v>0</v>
      </c>
      <c r="AX99" s="85">
        <f>'005 - Ostatní a vedlejší ...'!J35</f>
        <v>0</v>
      </c>
      <c r="AY99" s="85">
        <f>'005 - Ostatní a vedlejší ...'!J36</f>
        <v>0</v>
      </c>
      <c r="AZ99" s="85">
        <f>'005 - Ostatní a vedlejší ...'!F33</f>
        <v>0</v>
      </c>
      <c r="BA99" s="85">
        <f>'005 - Ostatní a vedlejší ...'!F34</f>
        <v>0</v>
      </c>
      <c r="BB99" s="85">
        <f>'005 - Ostatní a vedlejší ...'!F35</f>
        <v>0</v>
      </c>
      <c r="BC99" s="85">
        <f>'005 - Ostatní a vedlejší ...'!F36</f>
        <v>0</v>
      </c>
      <c r="BD99" s="87">
        <f>'005 - Ostatní a vedlejší ...'!F37</f>
        <v>0</v>
      </c>
      <c r="BT99" s="88" t="s">
        <v>85</v>
      </c>
      <c r="BV99" s="88" t="s">
        <v>79</v>
      </c>
      <c r="BW99" s="88" t="s">
        <v>99</v>
      </c>
      <c r="BX99" s="88" t="s">
        <v>4</v>
      </c>
      <c r="CL99" s="88" t="s">
        <v>100</v>
      </c>
      <c r="CM99" s="88" t="s">
        <v>87</v>
      </c>
    </row>
    <row r="100" spans="1:91" s="7" customFormat="1" ht="16.5" customHeight="1">
      <c r="A100" s="79" t="s">
        <v>81</v>
      </c>
      <c r="B100" s="80"/>
      <c r="C100" s="81"/>
      <c r="D100" s="221" t="s">
        <v>101</v>
      </c>
      <c r="E100" s="221"/>
      <c r="F100" s="221"/>
      <c r="G100" s="221"/>
      <c r="H100" s="221"/>
      <c r="I100" s="82"/>
      <c r="J100" s="221" t="s">
        <v>102</v>
      </c>
      <c r="K100" s="221"/>
      <c r="L100" s="221"/>
      <c r="M100" s="221"/>
      <c r="N100" s="221"/>
      <c r="O100" s="221"/>
      <c r="P100" s="221"/>
      <c r="Q100" s="221"/>
      <c r="R100" s="221"/>
      <c r="S100" s="221"/>
      <c r="T100" s="221"/>
      <c r="U100" s="221"/>
      <c r="V100" s="221"/>
      <c r="W100" s="221"/>
      <c r="X100" s="221"/>
      <c r="Y100" s="221"/>
      <c r="Z100" s="221"/>
      <c r="AA100" s="221"/>
      <c r="AB100" s="221"/>
      <c r="AC100" s="221"/>
      <c r="AD100" s="221"/>
      <c r="AE100" s="221"/>
      <c r="AF100" s="221"/>
      <c r="AG100" s="222">
        <f>'006 - VZT'!J30</f>
        <v>0</v>
      </c>
      <c r="AH100" s="223"/>
      <c r="AI100" s="223"/>
      <c r="AJ100" s="223"/>
      <c r="AK100" s="223"/>
      <c r="AL100" s="223"/>
      <c r="AM100" s="223"/>
      <c r="AN100" s="222">
        <f t="shared" si="0"/>
        <v>0</v>
      </c>
      <c r="AO100" s="223"/>
      <c r="AP100" s="223"/>
      <c r="AQ100" s="83" t="s">
        <v>84</v>
      </c>
      <c r="AR100" s="80"/>
      <c r="AS100" s="89">
        <v>0</v>
      </c>
      <c r="AT100" s="90">
        <f t="shared" si="1"/>
        <v>0</v>
      </c>
      <c r="AU100" s="91">
        <f>'006 - VZT'!P122</f>
        <v>0</v>
      </c>
      <c r="AV100" s="90">
        <f>'006 - VZT'!J33</f>
        <v>0</v>
      </c>
      <c r="AW100" s="90">
        <f>'006 - VZT'!J34</f>
        <v>0</v>
      </c>
      <c r="AX100" s="90">
        <f>'006 - VZT'!J35</f>
        <v>0</v>
      </c>
      <c r="AY100" s="90">
        <f>'006 - VZT'!J36</f>
        <v>0</v>
      </c>
      <c r="AZ100" s="90">
        <f>'006 - VZT'!F33</f>
        <v>0</v>
      </c>
      <c r="BA100" s="90">
        <f>'006 - VZT'!F34</f>
        <v>0</v>
      </c>
      <c r="BB100" s="90">
        <f>'006 - VZT'!F35</f>
        <v>0</v>
      </c>
      <c r="BC100" s="90">
        <f>'006 - VZT'!F36</f>
        <v>0</v>
      </c>
      <c r="BD100" s="92">
        <f>'006 - VZT'!F37</f>
        <v>0</v>
      </c>
      <c r="BT100" s="88" t="s">
        <v>85</v>
      </c>
      <c r="BV100" s="88" t="s">
        <v>79</v>
      </c>
      <c r="BW100" s="88" t="s">
        <v>103</v>
      </c>
      <c r="BX100" s="88" t="s">
        <v>4</v>
      </c>
      <c r="CL100" s="88" t="s">
        <v>1</v>
      </c>
      <c r="CM100" s="88" t="s">
        <v>87</v>
      </c>
    </row>
    <row r="101" spans="1:91" s="2" customFormat="1" ht="30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3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  <row r="102" spans="1:91" s="2" customFormat="1" ht="6.95" customHeight="1">
      <c r="A102" s="32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33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01 - Vybudování multifun...'!C2" display="/"/>
    <hyperlink ref="A96" location="'002 - Elektroinstalace'!C2" display="/"/>
    <hyperlink ref="A97" location="'003 - Zdravotechnika '!C2" display="/"/>
    <hyperlink ref="A98" location="'004 - Bezbariérovost '!C2" display="/"/>
    <hyperlink ref="A99" location="'005 - Ostatní a vedlejší ...'!C2" display="/"/>
    <hyperlink ref="A100" location="'006 - VZ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86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hidden="1" customHeight="1">
      <c r="B4" s="20"/>
      <c r="D4" s="21" t="s">
        <v>104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46" t="str">
        <f>'Rekapitulace stavby'!K6</f>
        <v>Vybudování multifunkční učebny a zřízení bezbariérovosti v ZŠ Bezručova - stavba</v>
      </c>
      <c r="F7" s="247"/>
      <c r="G7" s="247"/>
      <c r="H7" s="247"/>
      <c r="L7" s="20"/>
    </row>
    <row r="8" spans="1:46" s="2" customFormat="1" ht="12" hidden="1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30" hidden="1" customHeight="1">
      <c r="A9" s="32"/>
      <c r="B9" s="33"/>
      <c r="C9" s="32"/>
      <c r="D9" s="32"/>
      <c r="E9" s="207" t="s">
        <v>106</v>
      </c>
      <c r="F9" s="248"/>
      <c r="G9" s="248"/>
      <c r="H9" s="24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19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22</v>
      </c>
      <c r="G12" s="32"/>
      <c r="H12" s="32"/>
      <c r="I12" s="27" t="s">
        <v>23</v>
      </c>
      <c r="J12" s="55" t="str">
        <f>'Rekapitulace stavby'!AN8</f>
        <v>3. 1. 2018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49" t="str">
        <f>'Rekapitulace stavby'!E14</f>
        <v>Vyplň údaj</v>
      </c>
      <c r="F18" s="229"/>
      <c r="G18" s="229"/>
      <c r="H18" s="22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35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ROUND(J133,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41</v>
      </c>
      <c r="E33" s="27" t="s">
        <v>42</v>
      </c>
      <c r="F33" s="99">
        <f>ROUND((SUM(BE133:BE275)),  2)</f>
        <v>0</v>
      </c>
      <c r="G33" s="32"/>
      <c r="H33" s="32"/>
      <c r="I33" s="100">
        <v>0.21</v>
      </c>
      <c r="J33" s="99">
        <f>ROUND(((SUM(BE133:BE275))*I33),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9">
        <f>ROUND((SUM(BF133:BF275)),  2)</f>
        <v>0</v>
      </c>
      <c r="G34" s="32"/>
      <c r="H34" s="32"/>
      <c r="I34" s="100">
        <v>0.15</v>
      </c>
      <c r="J34" s="99">
        <f>ROUND(((SUM(BF133:BF275))*I34),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ROUND((SUM(BG133:BG275)),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ROUND((SUM(BH133:BH275)),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ROUND((SUM(BI133:BI275)),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6" t="str">
        <f>E7</f>
        <v>Vybudování multifunkční učebny a zřízení bezbariérovosti v ZŠ Bezručova - stavba</v>
      </c>
      <c r="F85" s="247"/>
      <c r="G85" s="247"/>
      <c r="H85" s="247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30" customHeight="1">
      <c r="A87" s="32"/>
      <c r="B87" s="33"/>
      <c r="C87" s="32"/>
      <c r="D87" s="32"/>
      <c r="E87" s="207" t="str">
        <f>E9</f>
        <v xml:space="preserve">001 - Vybudování multifunkční učebny a zřízení bezbariérovosti v ZŠ Bezručova - stavba </v>
      </c>
      <c r="F87" s="248"/>
      <c r="G87" s="248"/>
      <c r="H87" s="24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 xml:space="preserve">Bohumín </v>
      </c>
      <c r="G89" s="32"/>
      <c r="H89" s="32"/>
      <c r="I89" s="27" t="s">
        <v>23</v>
      </c>
      <c r="J89" s="55" t="str">
        <f>IF(J12="","",J12)</f>
        <v>3. 1. 2018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>ZŠ Bezručova Bohumín</v>
      </c>
      <c r="G91" s="32"/>
      <c r="H91" s="32"/>
      <c r="I91" s="27" t="s">
        <v>31</v>
      </c>
      <c r="J91" s="30" t="str">
        <f>E21</f>
        <v>ATRIS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 xml:space="preserve">Barbora Kyšková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108</v>
      </c>
      <c r="D94" s="101"/>
      <c r="E94" s="101"/>
      <c r="F94" s="101"/>
      <c r="G94" s="101"/>
      <c r="H94" s="101"/>
      <c r="I94" s="101"/>
      <c r="J94" s="110" t="s">
        <v>109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110</v>
      </c>
      <c r="D96" s="32"/>
      <c r="E96" s="32"/>
      <c r="F96" s="32"/>
      <c r="G96" s="32"/>
      <c r="H96" s="32"/>
      <c r="I96" s="32"/>
      <c r="J96" s="71">
        <f>J133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111</v>
      </c>
    </row>
    <row r="97" spans="2:12" s="9" customFormat="1" ht="24.95" customHeight="1">
      <c r="B97" s="112"/>
      <c r="D97" s="113" t="s">
        <v>112</v>
      </c>
      <c r="E97" s="114"/>
      <c r="F97" s="114"/>
      <c r="G97" s="114"/>
      <c r="H97" s="114"/>
      <c r="I97" s="114"/>
      <c r="J97" s="115">
        <f>J134</f>
        <v>0</v>
      </c>
      <c r="L97" s="112"/>
    </row>
    <row r="98" spans="2:12" s="10" customFormat="1" ht="19.899999999999999" customHeight="1">
      <c r="B98" s="116"/>
      <c r="D98" s="117" t="s">
        <v>113</v>
      </c>
      <c r="E98" s="118"/>
      <c r="F98" s="118"/>
      <c r="G98" s="118"/>
      <c r="H98" s="118"/>
      <c r="I98" s="118"/>
      <c r="J98" s="119">
        <f>J135</f>
        <v>0</v>
      </c>
      <c r="L98" s="116"/>
    </row>
    <row r="99" spans="2:12" s="10" customFormat="1" ht="19.899999999999999" customHeight="1">
      <c r="B99" s="116"/>
      <c r="D99" s="117" t="s">
        <v>114</v>
      </c>
      <c r="E99" s="118"/>
      <c r="F99" s="118"/>
      <c r="G99" s="118"/>
      <c r="H99" s="118"/>
      <c r="I99" s="118"/>
      <c r="J99" s="119">
        <f>J154</f>
        <v>0</v>
      </c>
      <c r="L99" s="116"/>
    </row>
    <row r="100" spans="2:12" s="10" customFormat="1" ht="19.899999999999999" customHeight="1">
      <c r="B100" s="116"/>
      <c r="D100" s="117" t="s">
        <v>115</v>
      </c>
      <c r="E100" s="118"/>
      <c r="F100" s="118"/>
      <c r="G100" s="118"/>
      <c r="H100" s="118"/>
      <c r="I100" s="118"/>
      <c r="J100" s="119">
        <f>J172</f>
        <v>0</v>
      </c>
      <c r="L100" s="116"/>
    </row>
    <row r="101" spans="2:12" s="10" customFormat="1" ht="19.899999999999999" customHeight="1">
      <c r="B101" s="116"/>
      <c r="D101" s="117" t="s">
        <v>116</v>
      </c>
      <c r="E101" s="118"/>
      <c r="F101" s="118"/>
      <c r="G101" s="118"/>
      <c r="H101" s="118"/>
      <c r="I101" s="118"/>
      <c r="J101" s="119">
        <f>J180</f>
        <v>0</v>
      </c>
      <c r="L101" s="116"/>
    </row>
    <row r="102" spans="2:12" s="9" customFormat="1" ht="24.95" customHeight="1">
      <c r="B102" s="112"/>
      <c r="D102" s="113" t="s">
        <v>117</v>
      </c>
      <c r="E102" s="114"/>
      <c r="F102" s="114"/>
      <c r="G102" s="114"/>
      <c r="H102" s="114"/>
      <c r="I102" s="114"/>
      <c r="J102" s="115">
        <f>J183</f>
        <v>0</v>
      </c>
      <c r="L102" s="112"/>
    </row>
    <row r="103" spans="2:12" s="10" customFormat="1" ht="19.899999999999999" customHeight="1">
      <c r="B103" s="116"/>
      <c r="D103" s="117" t="s">
        <v>118</v>
      </c>
      <c r="E103" s="118"/>
      <c r="F103" s="118"/>
      <c r="G103" s="118"/>
      <c r="H103" s="118"/>
      <c r="I103" s="118"/>
      <c r="J103" s="119">
        <f>J184</f>
        <v>0</v>
      </c>
      <c r="L103" s="116"/>
    </row>
    <row r="104" spans="2:12" s="10" customFormat="1" ht="19.899999999999999" customHeight="1">
      <c r="B104" s="116"/>
      <c r="D104" s="117" t="s">
        <v>119</v>
      </c>
      <c r="E104" s="118"/>
      <c r="F104" s="118"/>
      <c r="G104" s="118"/>
      <c r="H104" s="118"/>
      <c r="I104" s="118"/>
      <c r="J104" s="119">
        <f>J197</f>
        <v>0</v>
      </c>
      <c r="L104" s="116"/>
    </row>
    <row r="105" spans="2:12" s="10" customFormat="1" ht="19.899999999999999" customHeight="1">
      <c r="B105" s="116"/>
      <c r="D105" s="117" t="s">
        <v>120</v>
      </c>
      <c r="E105" s="118"/>
      <c r="F105" s="118"/>
      <c r="G105" s="118"/>
      <c r="H105" s="118"/>
      <c r="I105" s="118"/>
      <c r="J105" s="119">
        <f>J210</f>
        <v>0</v>
      </c>
      <c r="L105" s="116"/>
    </row>
    <row r="106" spans="2:12" s="10" customFormat="1" ht="19.899999999999999" customHeight="1">
      <c r="B106" s="116"/>
      <c r="D106" s="117" t="s">
        <v>121</v>
      </c>
      <c r="E106" s="118"/>
      <c r="F106" s="118"/>
      <c r="G106" s="118"/>
      <c r="H106" s="118"/>
      <c r="I106" s="118"/>
      <c r="J106" s="119">
        <f>J216</f>
        <v>0</v>
      </c>
      <c r="L106" s="116"/>
    </row>
    <row r="107" spans="2:12" s="10" customFormat="1" ht="19.899999999999999" customHeight="1">
      <c r="B107" s="116"/>
      <c r="D107" s="117" t="s">
        <v>122</v>
      </c>
      <c r="E107" s="118"/>
      <c r="F107" s="118"/>
      <c r="G107" s="118"/>
      <c r="H107" s="118"/>
      <c r="I107" s="118"/>
      <c r="J107" s="119">
        <f>J224</f>
        <v>0</v>
      </c>
      <c r="L107" s="116"/>
    </row>
    <row r="108" spans="2:12" s="10" customFormat="1" ht="19.899999999999999" customHeight="1">
      <c r="B108" s="116"/>
      <c r="D108" s="117" t="s">
        <v>123</v>
      </c>
      <c r="E108" s="118"/>
      <c r="F108" s="118"/>
      <c r="G108" s="118"/>
      <c r="H108" s="118"/>
      <c r="I108" s="118"/>
      <c r="J108" s="119">
        <f>J231</f>
        <v>0</v>
      </c>
      <c r="L108" s="116"/>
    </row>
    <row r="109" spans="2:12" s="10" customFormat="1" ht="19.899999999999999" customHeight="1">
      <c r="B109" s="116"/>
      <c r="D109" s="117" t="s">
        <v>124</v>
      </c>
      <c r="E109" s="118"/>
      <c r="F109" s="118"/>
      <c r="G109" s="118"/>
      <c r="H109" s="118"/>
      <c r="I109" s="118"/>
      <c r="J109" s="119">
        <f>J236</f>
        <v>0</v>
      </c>
      <c r="L109" s="116"/>
    </row>
    <row r="110" spans="2:12" s="10" customFormat="1" ht="19.899999999999999" customHeight="1">
      <c r="B110" s="116"/>
      <c r="D110" s="117" t="s">
        <v>125</v>
      </c>
      <c r="E110" s="118"/>
      <c r="F110" s="118"/>
      <c r="G110" s="118"/>
      <c r="H110" s="118"/>
      <c r="I110" s="118"/>
      <c r="J110" s="119">
        <f>J245</f>
        <v>0</v>
      </c>
      <c r="L110" s="116"/>
    </row>
    <row r="111" spans="2:12" s="10" customFormat="1" ht="19.899999999999999" customHeight="1">
      <c r="B111" s="116"/>
      <c r="D111" s="117" t="s">
        <v>126</v>
      </c>
      <c r="E111" s="118"/>
      <c r="F111" s="118"/>
      <c r="G111" s="118"/>
      <c r="H111" s="118"/>
      <c r="I111" s="118"/>
      <c r="J111" s="119">
        <f>J250</f>
        <v>0</v>
      </c>
      <c r="L111" s="116"/>
    </row>
    <row r="112" spans="2:12" s="10" customFormat="1" ht="19.899999999999999" customHeight="1">
      <c r="B112" s="116"/>
      <c r="D112" s="117" t="s">
        <v>127</v>
      </c>
      <c r="E112" s="118"/>
      <c r="F112" s="118"/>
      <c r="G112" s="118"/>
      <c r="H112" s="118"/>
      <c r="I112" s="118"/>
      <c r="J112" s="119">
        <f>J262</f>
        <v>0</v>
      </c>
      <c r="L112" s="116"/>
    </row>
    <row r="113" spans="1:31" s="10" customFormat="1" ht="19.899999999999999" customHeight="1">
      <c r="B113" s="116"/>
      <c r="D113" s="117" t="s">
        <v>128</v>
      </c>
      <c r="E113" s="118"/>
      <c r="F113" s="118"/>
      <c r="G113" s="118"/>
      <c r="H113" s="118"/>
      <c r="I113" s="118"/>
      <c r="J113" s="119">
        <f>J265</f>
        <v>0</v>
      </c>
      <c r="L113" s="116"/>
    </row>
    <row r="114" spans="1:31" s="2" customFormat="1" ht="21.7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31" s="2" customFormat="1" ht="6.95" customHeight="1">
      <c r="A115" s="32"/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9" spans="1:31" s="2" customFormat="1" ht="6.95" customHeight="1">
      <c r="A119" s="32"/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24.95" customHeight="1">
      <c r="A120" s="32"/>
      <c r="B120" s="33"/>
      <c r="C120" s="21" t="s">
        <v>129</v>
      </c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>
      <c r="A122" s="32"/>
      <c r="B122" s="33"/>
      <c r="C122" s="27" t="s">
        <v>16</v>
      </c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26.25" customHeight="1">
      <c r="A123" s="32"/>
      <c r="B123" s="33"/>
      <c r="C123" s="32"/>
      <c r="D123" s="32"/>
      <c r="E123" s="246" t="str">
        <f>E7</f>
        <v>Vybudování multifunkční učebny a zřízení bezbariérovosti v ZŠ Bezručova - stavba</v>
      </c>
      <c r="F123" s="247"/>
      <c r="G123" s="247"/>
      <c r="H123" s="247"/>
      <c r="I123" s="32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2" customHeight="1">
      <c r="A124" s="32"/>
      <c r="B124" s="33"/>
      <c r="C124" s="27" t="s">
        <v>105</v>
      </c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30" customHeight="1">
      <c r="A125" s="32"/>
      <c r="B125" s="33"/>
      <c r="C125" s="32"/>
      <c r="D125" s="32"/>
      <c r="E125" s="207" t="str">
        <f>E9</f>
        <v xml:space="preserve">001 - Vybudování multifunkční učebny a zřízení bezbariérovosti v ZŠ Bezručova - stavba </v>
      </c>
      <c r="F125" s="248"/>
      <c r="G125" s="248"/>
      <c r="H125" s="248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5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2" customHeight="1">
      <c r="A127" s="32"/>
      <c r="B127" s="33"/>
      <c r="C127" s="27" t="s">
        <v>21</v>
      </c>
      <c r="D127" s="32"/>
      <c r="E127" s="32"/>
      <c r="F127" s="25" t="str">
        <f>F12</f>
        <v xml:space="preserve">Bohumín </v>
      </c>
      <c r="G127" s="32"/>
      <c r="H127" s="32"/>
      <c r="I127" s="27" t="s">
        <v>23</v>
      </c>
      <c r="J127" s="55" t="str">
        <f>IF(J12="","",J12)</f>
        <v>3. 1. 2018</v>
      </c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6.95" customHeight="1">
      <c r="A128" s="32"/>
      <c r="B128" s="33"/>
      <c r="C128" s="32"/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5.2" customHeight="1">
      <c r="A129" s="32"/>
      <c r="B129" s="33"/>
      <c r="C129" s="27" t="s">
        <v>25</v>
      </c>
      <c r="D129" s="32"/>
      <c r="E129" s="32"/>
      <c r="F129" s="25" t="str">
        <f>E15</f>
        <v>ZŠ Bezručova Bohumín</v>
      </c>
      <c r="G129" s="32"/>
      <c r="H129" s="32"/>
      <c r="I129" s="27" t="s">
        <v>31</v>
      </c>
      <c r="J129" s="30" t="str">
        <f>E21</f>
        <v>ATRIS s.r.o.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2" customHeight="1">
      <c r="A130" s="32"/>
      <c r="B130" s="33"/>
      <c r="C130" s="27" t="s">
        <v>29</v>
      </c>
      <c r="D130" s="32"/>
      <c r="E130" s="32"/>
      <c r="F130" s="25" t="str">
        <f>IF(E18="","",E18)</f>
        <v>Vyplň údaj</v>
      </c>
      <c r="G130" s="32"/>
      <c r="H130" s="32"/>
      <c r="I130" s="27" t="s">
        <v>34</v>
      </c>
      <c r="J130" s="30" t="str">
        <f>E24</f>
        <v xml:space="preserve">Barbora Kyšková </v>
      </c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0.35" customHeight="1">
      <c r="A131" s="32"/>
      <c r="B131" s="33"/>
      <c r="C131" s="32"/>
      <c r="D131" s="32"/>
      <c r="E131" s="32"/>
      <c r="F131" s="32"/>
      <c r="G131" s="32"/>
      <c r="H131" s="32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11" customFormat="1" ht="29.25" customHeight="1">
      <c r="A132" s="120"/>
      <c r="B132" s="121"/>
      <c r="C132" s="122" t="s">
        <v>130</v>
      </c>
      <c r="D132" s="123" t="s">
        <v>62</v>
      </c>
      <c r="E132" s="123" t="s">
        <v>58</v>
      </c>
      <c r="F132" s="123" t="s">
        <v>59</v>
      </c>
      <c r="G132" s="123" t="s">
        <v>131</v>
      </c>
      <c r="H132" s="123" t="s">
        <v>132</v>
      </c>
      <c r="I132" s="123" t="s">
        <v>133</v>
      </c>
      <c r="J132" s="123" t="s">
        <v>109</v>
      </c>
      <c r="K132" s="124" t="s">
        <v>134</v>
      </c>
      <c r="L132" s="125"/>
      <c r="M132" s="62" t="s">
        <v>1</v>
      </c>
      <c r="N132" s="63" t="s">
        <v>41</v>
      </c>
      <c r="O132" s="63" t="s">
        <v>135</v>
      </c>
      <c r="P132" s="63" t="s">
        <v>136</v>
      </c>
      <c r="Q132" s="63" t="s">
        <v>137</v>
      </c>
      <c r="R132" s="63" t="s">
        <v>138</v>
      </c>
      <c r="S132" s="63" t="s">
        <v>139</v>
      </c>
      <c r="T132" s="64" t="s">
        <v>140</v>
      </c>
      <c r="U132" s="120"/>
      <c r="V132" s="120"/>
      <c r="W132" s="120"/>
      <c r="X132" s="120"/>
      <c r="Y132" s="120"/>
      <c r="Z132" s="120"/>
      <c r="AA132" s="120"/>
      <c r="AB132" s="120"/>
      <c r="AC132" s="120"/>
      <c r="AD132" s="120"/>
      <c r="AE132" s="120"/>
    </row>
    <row r="133" spans="1:65" s="2" customFormat="1" ht="22.9" customHeight="1">
      <c r="A133" s="32"/>
      <c r="B133" s="33"/>
      <c r="C133" s="69" t="s">
        <v>141</v>
      </c>
      <c r="D133" s="32"/>
      <c r="E133" s="32"/>
      <c r="F133" s="32"/>
      <c r="G133" s="32"/>
      <c r="H133" s="32"/>
      <c r="I133" s="32"/>
      <c r="J133" s="126">
        <f>BK133</f>
        <v>0</v>
      </c>
      <c r="K133" s="32"/>
      <c r="L133" s="33"/>
      <c r="M133" s="65"/>
      <c r="N133" s="56"/>
      <c r="O133" s="66"/>
      <c r="P133" s="127">
        <f>P134+P183</f>
        <v>0</v>
      </c>
      <c r="Q133" s="66"/>
      <c r="R133" s="127">
        <f>R134+R183</f>
        <v>12.33096595</v>
      </c>
      <c r="S133" s="66"/>
      <c r="T133" s="128">
        <f>T134+T183</f>
        <v>19.862259000000002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76</v>
      </c>
      <c r="AU133" s="17" t="s">
        <v>111</v>
      </c>
      <c r="BK133" s="129">
        <f>BK134+BK183</f>
        <v>0</v>
      </c>
    </row>
    <row r="134" spans="1:65" s="12" customFormat="1" ht="25.9" customHeight="1">
      <c r="B134" s="130"/>
      <c r="D134" s="131" t="s">
        <v>76</v>
      </c>
      <c r="E134" s="132" t="s">
        <v>142</v>
      </c>
      <c r="F134" s="132" t="s">
        <v>143</v>
      </c>
      <c r="I134" s="133"/>
      <c r="J134" s="134">
        <f>BK134</f>
        <v>0</v>
      </c>
      <c r="L134" s="130"/>
      <c r="M134" s="135"/>
      <c r="N134" s="136"/>
      <c r="O134" s="136"/>
      <c r="P134" s="137">
        <f>P135+P154+P172+P180</f>
        <v>0</v>
      </c>
      <c r="Q134" s="136"/>
      <c r="R134" s="137">
        <f>R135+R154+R172+R180</f>
        <v>11.21464825</v>
      </c>
      <c r="S134" s="136"/>
      <c r="T134" s="138">
        <f>T135+T154+T172+T180</f>
        <v>19.47485</v>
      </c>
      <c r="AR134" s="131" t="s">
        <v>85</v>
      </c>
      <c r="AT134" s="139" t="s">
        <v>76</v>
      </c>
      <c r="AU134" s="139" t="s">
        <v>77</v>
      </c>
      <c r="AY134" s="131" t="s">
        <v>144</v>
      </c>
      <c r="BK134" s="140">
        <f>BK135+BK154+BK172+BK180</f>
        <v>0</v>
      </c>
    </row>
    <row r="135" spans="1:65" s="12" customFormat="1" ht="22.9" customHeight="1">
      <c r="B135" s="130"/>
      <c r="D135" s="131" t="s">
        <v>76</v>
      </c>
      <c r="E135" s="141" t="s">
        <v>145</v>
      </c>
      <c r="F135" s="141" t="s">
        <v>146</v>
      </c>
      <c r="I135" s="133"/>
      <c r="J135" s="142">
        <f>BK135</f>
        <v>0</v>
      </c>
      <c r="L135" s="130"/>
      <c r="M135" s="135"/>
      <c r="N135" s="136"/>
      <c r="O135" s="136"/>
      <c r="P135" s="137">
        <f>SUM(P136:P153)</f>
        <v>0</v>
      </c>
      <c r="Q135" s="136"/>
      <c r="R135" s="137">
        <f>SUM(R136:R153)</f>
        <v>11.199467</v>
      </c>
      <c r="S135" s="136"/>
      <c r="T135" s="138">
        <f>SUM(T136:T153)</f>
        <v>0</v>
      </c>
      <c r="AR135" s="131" t="s">
        <v>85</v>
      </c>
      <c r="AT135" s="139" t="s">
        <v>76</v>
      </c>
      <c r="AU135" s="139" t="s">
        <v>85</v>
      </c>
      <c r="AY135" s="131" t="s">
        <v>144</v>
      </c>
      <c r="BK135" s="140">
        <f>SUM(BK136:BK153)</f>
        <v>0</v>
      </c>
    </row>
    <row r="136" spans="1:65" s="2" customFormat="1" ht="37.9" customHeight="1">
      <c r="A136" s="32"/>
      <c r="B136" s="143"/>
      <c r="C136" s="144" t="s">
        <v>85</v>
      </c>
      <c r="D136" s="144" t="s">
        <v>147</v>
      </c>
      <c r="E136" s="145" t="s">
        <v>148</v>
      </c>
      <c r="F136" s="146" t="s">
        <v>149</v>
      </c>
      <c r="G136" s="147" t="s">
        <v>150</v>
      </c>
      <c r="H136" s="148">
        <v>52.725000000000001</v>
      </c>
      <c r="I136" s="149"/>
      <c r="J136" s="150">
        <f>ROUND(I136*H136,2)</f>
        <v>0</v>
      </c>
      <c r="K136" s="146" t="s">
        <v>151</v>
      </c>
      <c r="L136" s="33"/>
      <c r="M136" s="151" t="s">
        <v>1</v>
      </c>
      <c r="N136" s="152" t="s">
        <v>42</v>
      </c>
      <c r="O136" s="58"/>
      <c r="P136" s="153">
        <f>O136*H136</f>
        <v>0</v>
      </c>
      <c r="Q136" s="153">
        <v>1.7000000000000001E-2</v>
      </c>
      <c r="R136" s="153">
        <f>Q136*H136</f>
        <v>0.89632500000000004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152</v>
      </c>
      <c r="AT136" s="155" t="s">
        <v>147</v>
      </c>
      <c r="AU136" s="155" t="s">
        <v>87</v>
      </c>
      <c r="AY136" s="17" t="s">
        <v>144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85</v>
      </c>
      <c r="BK136" s="156">
        <f>ROUND(I136*H136,2)</f>
        <v>0</v>
      </c>
      <c r="BL136" s="17" t="s">
        <v>152</v>
      </c>
      <c r="BM136" s="155" t="s">
        <v>153</v>
      </c>
    </row>
    <row r="137" spans="1:65" s="13" customFormat="1" ht="11.25">
      <c r="B137" s="157"/>
      <c r="D137" s="158" t="s">
        <v>154</v>
      </c>
      <c r="E137" s="159" t="s">
        <v>1</v>
      </c>
      <c r="F137" s="160" t="s">
        <v>155</v>
      </c>
      <c r="H137" s="161">
        <v>52.725000000000001</v>
      </c>
      <c r="I137" s="162"/>
      <c r="L137" s="157"/>
      <c r="M137" s="163"/>
      <c r="N137" s="164"/>
      <c r="O137" s="164"/>
      <c r="P137" s="164"/>
      <c r="Q137" s="164"/>
      <c r="R137" s="164"/>
      <c r="S137" s="164"/>
      <c r="T137" s="165"/>
      <c r="AT137" s="159" t="s">
        <v>154</v>
      </c>
      <c r="AU137" s="159" t="s">
        <v>87</v>
      </c>
      <c r="AV137" s="13" t="s">
        <v>87</v>
      </c>
      <c r="AW137" s="13" t="s">
        <v>33</v>
      </c>
      <c r="AX137" s="13" t="s">
        <v>85</v>
      </c>
      <c r="AY137" s="159" t="s">
        <v>144</v>
      </c>
    </row>
    <row r="138" spans="1:65" s="2" customFormat="1" ht="37.9" customHeight="1">
      <c r="A138" s="32"/>
      <c r="B138" s="143"/>
      <c r="C138" s="144" t="s">
        <v>87</v>
      </c>
      <c r="D138" s="144" t="s">
        <v>147</v>
      </c>
      <c r="E138" s="145" t="s">
        <v>156</v>
      </c>
      <c r="F138" s="146" t="s">
        <v>157</v>
      </c>
      <c r="G138" s="147" t="s">
        <v>150</v>
      </c>
      <c r="H138" s="148">
        <v>118.9</v>
      </c>
      <c r="I138" s="149"/>
      <c r="J138" s="150">
        <f>ROUND(I138*H138,2)</f>
        <v>0</v>
      </c>
      <c r="K138" s="146" t="s">
        <v>158</v>
      </c>
      <c r="L138" s="33"/>
      <c r="M138" s="151" t="s">
        <v>1</v>
      </c>
      <c r="N138" s="152" t="s">
        <v>42</v>
      </c>
      <c r="O138" s="58"/>
      <c r="P138" s="153">
        <f>O138*H138</f>
        <v>0</v>
      </c>
      <c r="Q138" s="153">
        <v>1.7000000000000001E-2</v>
      </c>
      <c r="R138" s="153">
        <f>Q138*H138</f>
        <v>2.0213000000000001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152</v>
      </c>
      <c r="AT138" s="155" t="s">
        <v>147</v>
      </c>
      <c r="AU138" s="155" t="s">
        <v>87</v>
      </c>
      <c r="AY138" s="17" t="s">
        <v>144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85</v>
      </c>
      <c r="BK138" s="156">
        <f>ROUND(I138*H138,2)</f>
        <v>0</v>
      </c>
      <c r="BL138" s="17" t="s">
        <v>152</v>
      </c>
      <c r="BM138" s="155" t="s">
        <v>159</v>
      </c>
    </row>
    <row r="139" spans="1:65" s="13" customFormat="1" ht="11.25">
      <c r="B139" s="157"/>
      <c r="D139" s="158" t="s">
        <v>154</v>
      </c>
      <c r="E139" s="159" t="s">
        <v>1</v>
      </c>
      <c r="F139" s="160" t="s">
        <v>160</v>
      </c>
      <c r="H139" s="161">
        <v>118.9</v>
      </c>
      <c r="I139" s="162"/>
      <c r="L139" s="157"/>
      <c r="M139" s="163"/>
      <c r="N139" s="164"/>
      <c r="O139" s="164"/>
      <c r="P139" s="164"/>
      <c r="Q139" s="164"/>
      <c r="R139" s="164"/>
      <c r="S139" s="164"/>
      <c r="T139" s="165"/>
      <c r="AT139" s="159" t="s">
        <v>154</v>
      </c>
      <c r="AU139" s="159" t="s">
        <v>87</v>
      </c>
      <c r="AV139" s="13" t="s">
        <v>87</v>
      </c>
      <c r="AW139" s="13" t="s">
        <v>33</v>
      </c>
      <c r="AX139" s="13" t="s">
        <v>85</v>
      </c>
      <c r="AY139" s="159" t="s">
        <v>144</v>
      </c>
    </row>
    <row r="140" spans="1:65" s="2" customFormat="1" ht="24.2" customHeight="1">
      <c r="A140" s="32"/>
      <c r="B140" s="143"/>
      <c r="C140" s="144" t="s">
        <v>161</v>
      </c>
      <c r="D140" s="144" t="s">
        <v>147</v>
      </c>
      <c r="E140" s="145" t="s">
        <v>162</v>
      </c>
      <c r="F140" s="146" t="s">
        <v>163</v>
      </c>
      <c r="G140" s="147" t="s">
        <v>150</v>
      </c>
      <c r="H140" s="148">
        <v>1.5</v>
      </c>
      <c r="I140" s="149"/>
      <c r="J140" s="150">
        <f>ROUND(I140*H140,2)</f>
        <v>0</v>
      </c>
      <c r="K140" s="146" t="s">
        <v>151</v>
      </c>
      <c r="L140" s="33"/>
      <c r="M140" s="151" t="s">
        <v>1</v>
      </c>
      <c r="N140" s="152" t="s">
        <v>42</v>
      </c>
      <c r="O140" s="58"/>
      <c r="P140" s="153">
        <f>O140*H140</f>
        <v>0</v>
      </c>
      <c r="Q140" s="153">
        <v>2.1000000000000001E-2</v>
      </c>
      <c r="R140" s="153">
        <f>Q140*H140</f>
        <v>3.15E-2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152</v>
      </c>
      <c r="AT140" s="155" t="s">
        <v>147</v>
      </c>
      <c r="AU140" s="155" t="s">
        <v>87</v>
      </c>
      <c r="AY140" s="17" t="s">
        <v>144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85</v>
      </c>
      <c r="BK140" s="156">
        <f>ROUND(I140*H140,2)</f>
        <v>0</v>
      </c>
      <c r="BL140" s="17" t="s">
        <v>152</v>
      </c>
      <c r="BM140" s="155" t="s">
        <v>164</v>
      </c>
    </row>
    <row r="141" spans="1:65" s="13" customFormat="1" ht="11.25">
      <c r="B141" s="157"/>
      <c r="D141" s="158" t="s">
        <v>154</v>
      </c>
      <c r="E141" s="159" t="s">
        <v>1</v>
      </c>
      <c r="F141" s="160" t="s">
        <v>165</v>
      </c>
      <c r="H141" s="161">
        <v>1.5</v>
      </c>
      <c r="I141" s="162"/>
      <c r="L141" s="157"/>
      <c r="M141" s="163"/>
      <c r="N141" s="164"/>
      <c r="O141" s="164"/>
      <c r="P141" s="164"/>
      <c r="Q141" s="164"/>
      <c r="R141" s="164"/>
      <c r="S141" s="164"/>
      <c r="T141" s="165"/>
      <c r="AT141" s="159" t="s">
        <v>154</v>
      </c>
      <c r="AU141" s="159" t="s">
        <v>87</v>
      </c>
      <c r="AV141" s="13" t="s">
        <v>87</v>
      </c>
      <c r="AW141" s="13" t="s">
        <v>33</v>
      </c>
      <c r="AX141" s="13" t="s">
        <v>85</v>
      </c>
      <c r="AY141" s="159" t="s">
        <v>144</v>
      </c>
    </row>
    <row r="142" spans="1:65" s="2" customFormat="1" ht="14.45" customHeight="1">
      <c r="A142" s="32"/>
      <c r="B142" s="143"/>
      <c r="C142" s="144" t="s">
        <v>152</v>
      </c>
      <c r="D142" s="144" t="s">
        <v>147</v>
      </c>
      <c r="E142" s="145" t="s">
        <v>166</v>
      </c>
      <c r="F142" s="146" t="s">
        <v>167</v>
      </c>
      <c r="G142" s="147" t="s">
        <v>150</v>
      </c>
      <c r="H142" s="148">
        <v>102.72499999999999</v>
      </c>
      <c r="I142" s="149"/>
      <c r="J142" s="150">
        <f>ROUND(I142*H142,2)</f>
        <v>0</v>
      </c>
      <c r="K142" s="146" t="s">
        <v>151</v>
      </c>
      <c r="L142" s="33"/>
      <c r="M142" s="151" t="s">
        <v>1</v>
      </c>
      <c r="N142" s="152" t="s">
        <v>42</v>
      </c>
      <c r="O142" s="58"/>
      <c r="P142" s="153">
        <f>O142*H142</f>
        <v>0</v>
      </c>
      <c r="Q142" s="153">
        <v>1.2E-4</v>
      </c>
      <c r="R142" s="153">
        <f>Q142*H142</f>
        <v>1.2326999999999999E-2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152</v>
      </c>
      <c r="AT142" s="155" t="s">
        <v>147</v>
      </c>
      <c r="AU142" s="155" t="s">
        <v>87</v>
      </c>
      <c r="AY142" s="17" t="s">
        <v>144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85</v>
      </c>
      <c r="BK142" s="156">
        <f>ROUND(I142*H142,2)</f>
        <v>0</v>
      </c>
      <c r="BL142" s="17" t="s">
        <v>152</v>
      </c>
      <c r="BM142" s="155" t="s">
        <v>168</v>
      </c>
    </row>
    <row r="143" spans="1:65" s="13" customFormat="1" ht="11.25">
      <c r="B143" s="157"/>
      <c r="D143" s="158" t="s">
        <v>154</v>
      </c>
      <c r="E143" s="159" t="s">
        <v>1</v>
      </c>
      <c r="F143" s="160" t="s">
        <v>169</v>
      </c>
      <c r="H143" s="161">
        <v>102.72499999999999</v>
      </c>
      <c r="I143" s="162"/>
      <c r="L143" s="157"/>
      <c r="M143" s="163"/>
      <c r="N143" s="164"/>
      <c r="O143" s="164"/>
      <c r="P143" s="164"/>
      <c r="Q143" s="164"/>
      <c r="R143" s="164"/>
      <c r="S143" s="164"/>
      <c r="T143" s="165"/>
      <c r="AT143" s="159" t="s">
        <v>154</v>
      </c>
      <c r="AU143" s="159" t="s">
        <v>87</v>
      </c>
      <c r="AV143" s="13" t="s">
        <v>87</v>
      </c>
      <c r="AW143" s="13" t="s">
        <v>33</v>
      </c>
      <c r="AX143" s="13" t="s">
        <v>85</v>
      </c>
      <c r="AY143" s="159" t="s">
        <v>144</v>
      </c>
    </row>
    <row r="144" spans="1:65" s="2" customFormat="1" ht="24.2" customHeight="1">
      <c r="A144" s="32"/>
      <c r="B144" s="143"/>
      <c r="C144" s="144" t="s">
        <v>170</v>
      </c>
      <c r="D144" s="144" t="s">
        <v>147</v>
      </c>
      <c r="E144" s="145" t="s">
        <v>171</v>
      </c>
      <c r="F144" s="146" t="s">
        <v>172</v>
      </c>
      <c r="G144" s="147" t="s">
        <v>173</v>
      </c>
      <c r="H144" s="148">
        <v>42.8</v>
      </c>
      <c r="I144" s="149"/>
      <c r="J144" s="150">
        <f>ROUND(I144*H144,2)</f>
        <v>0</v>
      </c>
      <c r="K144" s="146" t="s">
        <v>158</v>
      </c>
      <c r="L144" s="33"/>
      <c r="M144" s="151" t="s">
        <v>1</v>
      </c>
      <c r="N144" s="152" t="s">
        <v>42</v>
      </c>
      <c r="O144" s="58"/>
      <c r="P144" s="153">
        <f>O144*H144</f>
        <v>0</v>
      </c>
      <c r="Q144" s="153">
        <v>1.5E-3</v>
      </c>
      <c r="R144" s="153">
        <f>Q144*H144</f>
        <v>6.4199999999999993E-2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152</v>
      </c>
      <c r="AT144" s="155" t="s">
        <v>147</v>
      </c>
      <c r="AU144" s="155" t="s">
        <v>87</v>
      </c>
      <c r="AY144" s="17" t="s">
        <v>144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85</v>
      </c>
      <c r="BK144" s="156">
        <f>ROUND(I144*H144,2)</f>
        <v>0</v>
      </c>
      <c r="BL144" s="17" t="s">
        <v>152</v>
      </c>
      <c r="BM144" s="155" t="s">
        <v>174</v>
      </c>
    </row>
    <row r="145" spans="1:65" s="13" customFormat="1" ht="22.5">
      <c r="B145" s="157"/>
      <c r="D145" s="158" t="s">
        <v>154</v>
      </c>
      <c r="E145" s="159" t="s">
        <v>1</v>
      </c>
      <c r="F145" s="160" t="s">
        <v>175</v>
      </c>
      <c r="H145" s="161">
        <v>42.8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154</v>
      </c>
      <c r="AU145" s="159" t="s">
        <v>87</v>
      </c>
      <c r="AV145" s="13" t="s">
        <v>87</v>
      </c>
      <c r="AW145" s="13" t="s">
        <v>33</v>
      </c>
      <c r="AX145" s="13" t="s">
        <v>85</v>
      </c>
      <c r="AY145" s="159" t="s">
        <v>144</v>
      </c>
    </row>
    <row r="146" spans="1:65" s="2" customFormat="1" ht="24.2" customHeight="1">
      <c r="A146" s="32"/>
      <c r="B146" s="143"/>
      <c r="C146" s="144" t="s">
        <v>145</v>
      </c>
      <c r="D146" s="144" t="s">
        <v>147</v>
      </c>
      <c r="E146" s="145" t="s">
        <v>176</v>
      </c>
      <c r="F146" s="146" t="s">
        <v>177</v>
      </c>
      <c r="G146" s="147" t="s">
        <v>150</v>
      </c>
      <c r="H146" s="148">
        <v>12</v>
      </c>
      <c r="I146" s="149"/>
      <c r="J146" s="150">
        <f>ROUND(I146*H146,2)</f>
        <v>0</v>
      </c>
      <c r="K146" s="146" t="s">
        <v>158</v>
      </c>
      <c r="L146" s="33"/>
      <c r="M146" s="151" t="s">
        <v>1</v>
      </c>
      <c r="N146" s="152" t="s">
        <v>42</v>
      </c>
      <c r="O146" s="58"/>
      <c r="P146" s="153">
        <f>O146*H146</f>
        <v>0</v>
      </c>
      <c r="Q146" s="153">
        <v>1.2E-4</v>
      </c>
      <c r="R146" s="153">
        <f>Q146*H146</f>
        <v>1.4400000000000001E-3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152</v>
      </c>
      <c r="AT146" s="155" t="s">
        <v>147</v>
      </c>
      <c r="AU146" s="155" t="s">
        <v>87</v>
      </c>
      <c r="AY146" s="17" t="s">
        <v>144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85</v>
      </c>
      <c r="BK146" s="156">
        <f>ROUND(I146*H146,2)</f>
        <v>0</v>
      </c>
      <c r="BL146" s="17" t="s">
        <v>152</v>
      </c>
      <c r="BM146" s="155" t="s">
        <v>178</v>
      </c>
    </row>
    <row r="147" spans="1:65" s="13" customFormat="1" ht="11.25">
      <c r="B147" s="157"/>
      <c r="D147" s="158" t="s">
        <v>154</v>
      </c>
      <c r="E147" s="159" t="s">
        <v>1</v>
      </c>
      <c r="F147" s="160" t="s">
        <v>179</v>
      </c>
      <c r="H147" s="161">
        <v>12</v>
      </c>
      <c r="I147" s="162"/>
      <c r="L147" s="157"/>
      <c r="M147" s="163"/>
      <c r="N147" s="164"/>
      <c r="O147" s="164"/>
      <c r="P147" s="164"/>
      <c r="Q147" s="164"/>
      <c r="R147" s="164"/>
      <c r="S147" s="164"/>
      <c r="T147" s="165"/>
      <c r="AT147" s="159" t="s">
        <v>154</v>
      </c>
      <c r="AU147" s="159" t="s">
        <v>87</v>
      </c>
      <c r="AV147" s="13" t="s">
        <v>87</v>
      </c>
      <c r="AW147" s="13" t="s">
        <v>33</v>
      </c>
      <c r="AX147" s="13" t="s">
        <v>85</v>
      </c>
      <c r="AY147" s="159" t="s">
        <v>144</v>
      </c>
    </row>
    <row r="148" spans="1:65" s="2" customFormat="1" ht="24.2" customHeight="1">
      <c r="A148" s="32"/>
      <c r="B148" s="143"/>
      <c r="C148" s="144" t="s">
        <v>180</v>
      </c>
      <c r="D148" s="144" t="s">
        <v>147</v>
      </c>
      <c r="E148" s="145" t="s">
        <v>181</v>
      </c>
      <c r="F148" s="146" t="s">
        <v>182</v>
      </c>
      <c r="G148" s="147" t="s">
        <v>150</v>
      </c>
      <c r="H148" s="148">
        <v>52.725000000000001</v>
      </c>
      <c r="I148" s="149"/>
      <c r="J148" s="150">
        <f>ROUND(I148*H148,2)</f>
        <v>0</v>
      </c>
      <c r="K148" s="146" t="s">
        <v>158</v>
      </c>
      <c r="L148" s="33"/>
      <c r="M148" s="151" t="s">
        <v>1</v>
      </c>
      <c r="N148" s="152" t="s">
        <v>42</v>
      </c>
      <c r="O148" s="58"/>
      <c r="P148" s="153">
        <f>O148*H148</f>
        <v>0</v>
      </c>
      <c r="Q148" s="153">
        <v>0.105</v>
      </c>
      <c r="R148" s="153">
        <f>Q148*H148</f>
        <v>5.5361250000000002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152</v>
      </c>
      <c r="AT148" s="155" t="s">
        <v>147</v>
      </c>
      <c r="AU148" s="155" t="s">
        <v>87</v>
      </c>
      <c r="AY148" s="17" t="s">
        <v>144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85</v>
      </c>
      <c r="BK148" s="156">
        <f>ROUND(I148*H148,2)</f>
        <v>0</v>
      </c>
      <c r="BL148" s="17" t="s">
        <v>152</v>
      </c>
      <c r="BM148" s="155" t="s">
        <v>183</v>
      </c>
    </row>
    <row r="149" spans="1:65" s="13" customFormat="1" ht="11.25">
      <c r="B149" s="157"/>
      <c r="D149" s="158" t="s">
        <v>154</v>
      </c>
      <c r="E149" s="159" t="s">
        <v>1</v>
      </c>
      <c r="F149" s="160" t="s">
        <v>184</v>
      </c>
      <c r="H149" s="161">
        <v>52.725000000000001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154</v>
      </c>
      <c r="AU149" s="159" t="s">
        <v>87</v>
      </c>
      <c r="AV149" s="13" t="s">
        <v>87</v>
      </c>
      <c r="AW149" s="13" t="s">
        <v>33</v>
      </c>
      <c r="AX149" s="13" t="s">
        <v>85</v>
      </c>
      <c r="AY149" s="159" t="s">
        <v>144</v>
      </c>
    </row>
    <row r="150" spans="1:65" s="2" customFormat="1" ht="24.2" customHeight="1">
      <c r="A150" s="32"/>
      <c r="B150" s="143"/>
      <c r="C150" s="144" t="s">
        <v>185</v>
      </c>
      <c r="D150" s="144" t="s">
        <v>147</v>
      </c>
      <c r="E150" s="145" t="s">
        <v>186</v>
      </c>
      <c r="F150" s="146" t="s">
        <v>187</v>
      </c>
      <c r="G150" s="147" t="s">
        <v>150</v>
      </c>
      <c r="H150" s="148">
        <v>1</v>
      </c>
      <c r="I150" s="149"/>
      <c r="J150" s="150">
        <f>ROUND(I150*H150,2)</f>
        <v>0</v>
      </c>
      <c r="K150" s="146" t="s">
        <v>1</v>
      </c>
      <c r="L150" s="33"/>
      <c r="M150" s="151" t="s">
        <v>1</v>
      </c>
      <c r="N150" s="152" t="s">
        <v>42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152</v>
      </c>
      <c r="AT150" s="155" t="s">
        <v>147</v>
      </c>
      <c r="AU150" s="155" t="s">
        <v>87</v>
      </c>
      <c r="AY150" s="17" t="s">
        <v>144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85</v>
      </c>
      <c r="BK150" s="156">
        <f>ROUND(I150*H150,2)</f>
        <v>0</v>
      </c>
      <c r="BL150" s="17" t="s">
        <v>152</v>
      </c>
      <c r="BM150" s="155" t="s">
        <v>188</v>
      </c>
    </row>
    <row r="151" spans="1:65" s="13" customFormat="1" ht="11.25">
      <c r="B151" s="157"/>
      <c r="D151" s="158" t="s">
        <v>154</v>
      </c>
      <c r="E151" s="159" t="s">
        <v>1</v>
      </c>
      <c r="F151" s="160" t="s">
        <v>189</v>
      </c>
      <c r="H151" s="161">
        <v>1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154</v>
      </c>
      <c r="AU151" s="159" t="s">
        <v>87</v>
      </c>
      <c r="AV151" s="13" t="s">
        <v>87</v>
      </c>
      <c r="AW151" s="13" t="s">
        <v>33</v>
      </c>
      <c r="AX151" s="13" t="s">
        <v>85</v>
      </c>
      <c r="AY151" s="159" t="s">
        <v>144</v>
      </c>
    </row>
    <row r="152" spans="1:65" s="2" customFormat="1" ht="24.2" customHeight="1">
      <c r="A152" s="32"/>
      <c r="B152" s="143"/>
      <c r="C152" s="144" t="s">
        <v>190</v>
      </c>
      <c r="D152" s="144" t="s">
        <v>147</v>
      </c>
      <c r="E152" s="145" t="s">
        <v>191</v>
      </c>
      <c r="F152" s="146" t="s">
        <v>192</v>
      </c>
      <c r="G152" s="147" t="s">
        <v>150</v>
      </c>
      <c r="H152" s="148">
        <v>52.725000000000001</v>
      </c>
      <c r="I152" s="149"/>
      <c r="J152" s="150">
        <f>ROUND(I152*H152,2)</f>
        <v>0</v>
      </c>
      <c r="K152" s="146" t="s">
        <v>1</v>
      </c>
      <c r="L152" s="33"/>
      <c r="M152" s="151" t="s">
        <v>1</v>
      </c>
      <c r="N152" s="152" t="s">
        <v>42</v>
      </c>
      <c r="O152" s="58"/>
      <c r="P152" s="153">
        <f>O152*H152</f>
        <v>0</v>
      </c>
      <c r="Q152" s="153">
        <v>0.05</v>
      </c>
      <c r="R152" s="153">
        <f>Q152*H152</f>
        <v>2.6362500000000004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152</v>
      </c>
      <c r="AT152" s="155" t="s">
        <v>147</v>
      </c>
      <c r="AU152" s="155" t="s">
        <v>87</v>
      </c>
      <c r="AY152" s="17" t="s">
        <v>144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85</v>
      </c>
      <c r="BK152" s="156">
        <f>ROUND(I152*H152,2)</f>
        <v>0</v>
      </c>
      <c r="BL152" s="17" t="s">
        <v>152</v>
      </c>
      <c r="BM152" s="155" t="s">
        <v>193</v>
      </c>
    </row>
    <row r="153" spans="1:65" s="13" customFormat="1" ht="11.25">
      <c r="B153" s="157"/>
      <c r="D153" s="158" t="s">
        <v>154</v>
      </c>
      <c r="E153" s="159" t="s">
        <v>1</v>
      </c>
      <c r="F153" s="160" t="s">
        <v>194</v>
      </c>
      <c r="H153" s="161">
        <v>52.725000000000001</v>
      </c>
      <c r="I153" s="162"/>
      <c r="L153" s="157"/>
      <c r="M153" s="163"/>
      <c r="N153" s="164"/>
      <c r="O153" s="164"/>
      <c r="P153" s="164"/>
      <c r="Q153" s="164"/>
      <c r="R153" s="164"/>
      <c r="S153" s="164"/>
      <c r="T153" s="165"/>
      <c r="AT153" s="159" t="s">
        <v>154</v>
      </c>
      <c r="AU153" s="159" t="s">
        <v>87</v>
      </c>
      <c r="AV153" s="13" t="s">
        <v>87</v>
      </c>
      <c r="AW153" s="13" t="s">
        <v>33</v>
      </c>
      <c r="AX153" s="13" t="s">
        <v>85</v>
      </c>
      <c r="AY153" s="159" t="s">
        <v>144</v>
      </c>
    </row>
    <row r="154" spans="1:65" s="12" customFormat="1" ht="22.9" customHeight="1">
      <c r="B154" s="130"/>
      <c r="D154" s="131" t="s">
        <v>76</v>
      </c>
      <c r="E154" s="141" t="s">
        <v>190</v>
      </c>
      <c r="F154" s="141" t="s">
        <v>195</v>
      </c>
      <c r="I154" s="133"/>
      <c r="J154" s="142">
        <f>BK154</f>
        <v>0</v>
      </c>
      <c r="L154" s="130"/>
      <c r="M154" s="135"/>
      <c r="N154" s="136"/>
      <c r="O154" s="136"/>
      <c r="P154" s="137">
        <f>SUM(P155:P171)</f>
        <v>0</v>
      </c>
      <c r="Q154" s="136"/>
      <c r="R154" s="137">
        <f>SUM(R155:R171)</f>
        <v>1.518125E-2</v>
      </c>
      <c r="S154" s="136"/>
      <c r="T154" s="138">
        <f>SUM(T155:T171)</f>
        <v>19.47485</v>
      </c>
      <c r="AR154" s="131" t="s">
        <v>85</v>
      </c>
      <c r="AT154" s="139" t="s">
        <v>76</v>
      </c>
      <c r="AU154" s="139" t="s">
        <v>85</v>
      </c>
      <c r="AY154" s="131" t="s">
        <v>144</v>
      </c>
      <c r="BK154" s="140">
        <f>SUM(BK155:BK171)</f>
        <v>0</v>
      </c>
    </row>
    <row r="155" spans="1:65" s="2" customFormat="1" ht="24.2" customHeight="1">
      <c r="A155" s="32"/>
      <c r="B155" s="143"/>
      <c r="C155" s="144" t="s">
        <v>196</v>
      </c>
      <c r="D155" s="144" t="s">
        <v>147</v>
      </c>
      <c r="E155" s="145" t="s">
        <v>197</v>
      </c>
      <c r="F155" s="146" t="s">
        <v>198</v>
      </c>
      <c r="G155" s="147" t="s">
        <v>150</v>
      </c>
      <c r="H155" s="148">
        <v>52.725000000000001</v>
      </c>
      <c r="I155" s="149"/>
      <c r="J155" s="150">
        <f>ROUND(I155*H155,2)</f>
        <v>0</v>
      </c>
      <c r="K155" s="146" t="s">
        <v>158</v>
      </c>
      <c r="L155" s="33"/>
      <c r="M155" s="151" t="s">
        <v>1</v>
      </c>
      <c r="N155" s="152" t="s">
        <v>42</v>
      </c>
      <c r="O155" s="58"/>
      <c r="P155" s="153">
        <f>O155*H155</f>
        <v>0</v>
      </c>
      <c r="Q155" s="153">
        <v>2.1000000000000001E-4</v>
      </c>
      <c r="R155" s="153">
        <f>Q155*H155</f>
        <v>1.107225E-2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152</v>
      </c>
      <c r="AT155" s="155" t="s">
        <v>147</v>
      </c>
      <c r="AU155" s="155" t="s">
        <v>87</v>
      </c>
      <c r="AY155" s="17" t="s">
        <v>144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85</v>
      </c>
      <c r="BK155" s="156">
        <f>ROUND(I155*H155,2)</f>
        <v>0</v>
      </c>
      <c r="BL155" s="17" t="s">
        <v>152</v>
      </c>
      <c r="BM155" s="155" t="s">
        <v>199</v>
      </c>
    </row>
    <row r="156" spans="1:65" s="13" customFormat="1" ht="11.25">
      <c r="B156" s="157"/>
      <c r="D156" s="158" t="s">
        <v>154</v>
      </c>
      <c r="E156" s="159" t="s">
        <v>1</v>
      </c>
      <c r="F156" s="160" t="s">
        <v>194</v>
      </c>
      <c r="H156" s="161">
        <v>52.725000000000001</v>
      </c>
      <c r="I156" s="162"/>
      <c r="L156" s="157"/>
      <c r="M156" s="163"/>
      <c r="N156" s="164"/>
      <c r="O156" s="164"/>
      <c r="P156" s="164"/>
      <c r="Q156" s="164"/>
      <c r="R156" s="164"/>
      <c r="S156" s="164"/>
      <c r="T156" s="165"/>
      <c r="AT156" s="159" t="s">
        <v>154</v>
      </c>
      <c r="AU156" s="159" t="s">
        <v>87</v>
      </c>
      <c r="AV156" s="13" t="s">
        <v>87</v>
      </c>
      <c r="AW156" s="13" t="s">
        <v>33</v>
      </c>
      <c r="AX156" s="13" t="s">
        <v>85</v>
      </c>
      <c r="AY156" s="159" t="s">
        <v>144</v>
      </c>
    </row>
    <row r="157" spans="1:65" s="2" customFormat="1" ht="24.2" customHeight="1">
      <c r="A157" s="32"/>
      <c r="B157" s="143"/>
      <c r="C157" s="144" t="s">
        <v>200</v>
      </c>
      <c r="D157" s="144" t="s">
        <v>147</v>
      </c>
      <c r="E157" s="145" t="s">
        <v>201</v>
      </c>
      <c r="F157" s="146" t="s">
        <v>202</v>
      </c>
      <c r="G157" s="147" t="s">
        <v>150</v>
      </c>
      <c r="H157" s="148">
        <v>102.72499999999999</v>
      </c>
      <c r="I157" s="149"/>
      <c r="J157" s="150">
        <f>ROUND(I157*H157,2)</f>
        <v>0</v>
      </c>
      <c r="K157" s="146" t="s">
        <v>158</v>
      </c>
      <c r="L157" s="33"/>
      <c r="M157" s="151" t="s">
        <v>1</v>
      </c>
      <c r="N157" s="152" t="s">
        <v>42</v>
      </c>
      <c r="O157" s="58"/>
      <c r="P157" s="153">
        <f>O157*H157</f>
        <v>0</v>
      </c>
      <c r="Q157" s="153">
        <v>4.0000000000000003E-5</v>
      </c>
      <c r="R157" s="153">
        <f>Q157*H157</f>
        <v>4.1089999999999998E-3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152</v>
      </c>
      <c r="AT157" s="155" t="s">
        <v>147</v>
      </c>
      <c r="AU157" s="155" t="s">
        <v>87</v>
      </c>
      <c r="AY157" s="17" t="s">
        <v>144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85</v>
      </c>
      <c r="BK157" s="156">
        <f>ROUND(I157*H157,2)</f>
        <v>0</v>
      </c>
      <c r="BL157" s="17" t="s">
        <v>152</v>
      </c>
      <c r="BM157" s="155" t="s">
        <v>203</v>
      </c>
    </row>
    <row r="158" spans="1:65" s="13" customFormat="1" ht="11.25">
      <c r="B158" s="157"/>
      <c r="D158" s="158" t="s">
        <v>154</v>
      </c>
      <c r="E158" s="159" t="s">
        <v>1</v>
      </c>
      <c r="F158" s="160" t="s">
        <v>169</v>
      </c>
      <c r="H158" s="161">
        <v>102.72499999999999</v>
      </c>
      <c r="I158" s="162"/>
      <c r="L158" s="157"/>
      <c r="M158" s="163"/>
      <c r="N158" s="164"/>
      <c r="O158" s="164"/>
      <c r="P158" s="164"/>
      <c r="Q158" s="164"/>
      <c r="R158" s="164"/>
      <c r="S158" s="164"/>
      <c r="T158" s="165"/>
      <c r="AT158" s="159" t="s">
        <v>154</v>
      </c>
      <c r="AU158" s="159" t="s">
        <v>87</v>
      </c>
      <c r="AV158" s="13" t="s">
        <v>87</v>
      </c>
      <c r="AW158" s="13" t="s">
        <v>33</v>
      </c>
      <c r="AX158" s="13" t="s">
        <v>85</v>
      </c>
      <c r="AY158" s="159" t="s">
        <v>144</v>
      </c>
    </row>
    <row r="159" spans="1:65" s="2" customFormat="1" ht="24.2" customHeight="1">
      <c r="A159" s="32"/>
      <c r="B159" s="143"/>
      <c r="C159" s="144" t="s">
        <v>204</v>
      </c>
      <c r="D159" s="144" t="s">
        <v>147</v>
      </c>
      <c r="E159" s="145" t="s">
        <v>205</v>
      </c>
      <c r="F159" s="146" t="s">
        <v>206</v>
      </c>
      <c r="G159" s="147" t="s">
        <v>207</v>
      </c>
      <c r="H159" s="148">
        <v>7.9089999999999998</v>
      </c>
      <c r="I159" s="149"/>
      <c r="J159" s="150">
        <f>ROUND(I159*H159,2)</f>
        <v>0</v>
      </c>
      <c r="K159" s="146" t="s">
        <v>151</v>
      </c>
      <c r="L159" s="33"/>
      <c r="M159" s="151" t="s">
        <v>1</v>
      </c>
      <c r="N159" s="152" t="s">
        <v>42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2.2000000000000002</v>
      </c>
      <c r="T159" s="154">
        <f>S159*H159</f>
        <v>17.399800000000003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152</v>
      </c>
      <c r="AT159" s="155" t="s">
        <v>147</v>
      </c>
      <c r="AU159" s="155" t="s">
        <v>87</v>
      </c>
      <c r="AY159" s="17" t="s">
        <v>144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85</v>
      </c>
      <c r="BK159" s="156">
        <f>ROUND(I159*H159,2)</f>
        <v>0</v>
      </c>
      <c r="BL159" s="17" t="s">
        <v>152</v>
      </c>
      <c r="BM159" s="155" t="s">
        <v>208</v>
      </c>
    </row>
    <row r="160" spans="1:65" s="13" customFormat="1" ht="11.25">
      <c r="B160" s="157"/>
      <c r="D160" s="158" t="s">
        <v>154</v>
      </c>
      <c r="E160" s="159" t="s">
        <v>1</v>
      </c>
      <c r="F160" s="160" t="s">
        <v>209</v>
      </c>
      <c r="H160" s="161">
        <v>7.9089999999999998</v>
      </c>
      <c r="I160" s="162"/>
      <c r="L160" s="157"/>
      <c r="M160" s="163"/>
      <c r="N160" s="164"/>
      <c r="O160" s="164"/>
      <c r="P160" s="164"/>
      <c r="Q160" s="164"/>
      <c r="R160" s="164"/>
      <c r="S160" s="164"/>
      <c r="T160" s="165"/>
      <c r="AT160" s="159" t="s">
        <v>154</v>
      </c>
      <c r="AU160" s="159" t="s">
        <v>87</v>
      </c>
      <c r="AV160" s="13" t="s">
        <v>87</v>
      </c>
      <c r="AW160" s="13" t="s">
        <v>33</v>
      </c>
      <c r="AX160" s="13" t="s">
        <v>85</v>
      </c>
      <c r="AY160" s="159" t="s">
        <v>144</v>
      </c>
    </row>
    <row r="161" spans="1:65" s="2" customFormat="1" ht="14.45" customHeight="1">
      <c r="A161" s="32"/>
      <c r="B161" s="143"/>
      <c r="C161" s="144" t="s">
        <v>210</v>
      </c>
      <c r="D161" s="144" t="s">
        <v>147</v>
      </c>
      <c r="E161" s="145" t="s">
        <v>211</v>
      </c>
      <c r="F161" s="146" t="s">
        <v>212</v>
      </c>
      <c r="G161" s="147" t="s">
        <v>150</v>
      </c>
      <c r="H161" s="148">
        <v>1.8</v>
      </c>
      <c r="I161" s="149"/>
      <c r="J161" s="150">
        <f>ROUND(I161*H161,2)</f>
        <v>0</v>
      </c>
      <c r="K161" s="146" t="s">
        <v>158</v>
      </c>
      <c r="L161" s="33"/>
      <c r="M161" s="151" t="s">
        <v>1</v>
      </c>
      <c r="N161" s="152" t="s">
        <v>42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7.5999999999999998E-2</v>
      </c>
      <c r="T161" s="154">
        <f>S161*H161</f>
        <v>0.1368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152</v>
      </c>
      <c r="AT161" s="155" t="s">
        <v>147</v>
      </c>
      <c r="AU161" s="155" t="s">
        <v>87</v>
      </c>
      <c r="AY161" s="17" t="s">
        <v>144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85</v>
      </c>
      <c r="BK161" s="156">
        <f>ROUND(I161*H161,2)</f>
        <v>0</v>
      </c>
      <c r="BL161" s="17" t="s">
        <v>152</v>
      </c>
      <c r="BM161" s="155" t="s">
        <v>213</v>
      </c>
    </row>
    <row r="162" spans="1:65" s="13" customFormat="1" ht="11.25">
      <c r="B162" s="157"/>
      <c r="D162" s="158" t="s">
        <v>154</v>
      </c>
      <c r="E162" s="159" t="s">
        <v>1</v>
      </c>
      <c r="F162" s="160" t="s">
        <v>214</v>
      </c>
      <c r="H162" s="161">
        <v>1.8</v>
      </c>
      <c r="I162" s="162"/>
      <c r="L162" s="157"/>
      <c r="M162" s="163"/>
      <c r="N162" s="164"/>
      <c r="O162" s="164"/>
      <c r="P162" s="164"/>
      <c r="Q162" s="164"/>
      <c r="R162" s="164"/>
      <c r="S162" s="164"/>
      <c r="T162" s="165"/>
      <c r="AT162" s="159" t="s">
        <v>154</v>
      </c>
      <c r="AU162" s="159" t="s">
        <v>87</v>
      </c>
      <c r="AV162" s="13" t="s">
        <v>87</v>
      </c>
      <c r="AW162" s="13" t="s">
        <v>33</v>
      </c>
      <c r="AX162" s="13" t="s">
        <v>85</v>
      </c>
      <c r="AY162" s="159" t="s">
        <v>144</v>
      </c>
    </row>
    <row r="163" spans="1:65" s="2" customFormat="1" ht="24.2" customHeight="1">
      <c r="A163" s="32"/>
      <c r="B163" s="143"/>
      <c r="C163" s="144" t="s">
        <v>215</v>
      </c>
      <c r="D163" s="144" t="s">
        <v>147</v>
      </c>
      <c r="E163" s="145" t="s">
        <v>216</v>
      </c>
      <c r="F163" s="146" t="s">
        <v>217</v>
      </c>
      <c r="G163" s="147" t="s">
        <v>150</v>
      </c>
      <c r="H163" s="148">
        <v>52.725000000000001</v>
      </c>
      <c r="I163" s="149"/>
      <c r="J163" s="150">
        <f>ROUND(I163*H163,2)</f>
        <v>0</v>
      </c>
      <c r="K163" s="146" t="s">
        <v>151</v>
      </c>
      <c r="L163" s="33"/>
      <c r="M163" s="151" t="s">
        <v>1</v>
      </c>
      <c r="N163" s="152" t="s">
        <v>42</v>
      </c>
      <c r="O163" s="58"/>
      <c r="P163" s="153">
        <f>O163*H163</f>
        <v>0</v>
      </c>
      <c r="Q163" s="153">
        <v>0</v>
      </c>
      <c r="R163" s="153">
        <f>Q163*H163</f>
        <v>0</v>
      </c>
      <c r="S163" s="153">
        <v>0.01</v>
      </c>
      <c r="T163" s="154">
        <f>S163*H163</f>
        <v>0.52725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152</v>
      </c>
      <c r="AT163" s="155" t="s">
        <v>147</v>
      </c>
      <c r="AU163" s="155" t="s">
        <v>87</v>
      </c>
      <c r="AY163" s="17" t="s">
        <v>144</v>
      </c>
      <c r="BE163" s="156">
        <f>IF(N163="základní",J163,0)</f>
        <v>0</v>
      </c>
      <c r="BF163" s="156">
        <f>IF(N163="snížená",J163,0)</f>
        <v>0</v>
      </c>
      <c r="BG163" s="156">
        <f>IF(N163="zákl. přenesená",J163,0)</f>
        <v>0</v>
      </c>
      <c r="BH163" s="156">
        <f>IF(N163="sníž. přenesená",J163,0)</f>
        <v>0</v>
      </c>
      <c r="BI163" s="156">
        <f>IF(N163="nulová",J163,0)</f>
        <v>0</v>
      </c>
      <c r="BJ163" s="17" t="s">
        <v>85</v>
      </c>
      <c r="BK163" s="156">
        <f>ROUND(I163*H163,2)</f>
        <v>0</v>
      </c>
      <c r="BL163" s="17" t="s">
        <v>152</v>
      </c>
      <c r="BM163" s="155" t="s">
        <v>218</v>
      </c>
    </row>
    <row r="164" spans="1:65" s="13" customFormat="1" ht="11.25">
      <c r="B164" s="157"/>
      <c r="D164" s="158" t="s">
        <v>154</v>
      </c>
      <c r="E164" s="159" t="s">
        <v>1</v>
      </c>
      <c r="F164" s="160" t="s">
        <v>155</v>
      </c>
      <c r="H164" s="161">
        <v>52.725000000000001</v>
      </c>
      <c r="I164" s="162"/>
      <c r="L164" s="157"/>
      <c r="M164" s="163"/>
      <c r="N164" s="164"/>
      <c r="O164" s="164"/>
      <c r="P164" s="164"/>
      <c r="Q164" s="164"/>
      <c r="R164" s="164"/>
      <c r="S164" s="164"/>
      <c r="T164" s="165"/>
      <c r="AT164" s="159" t="s">
        <v>154</v>
      </c>
      <c r="AU164" s="159" t="s">
        <v>87</v>
      </c>
      <c r="AV164" s="13" t="s">
        <v>87</v>
      </c>
      <c r="AW164" s="13" t="s">
        <v>33</v>
      </c>
      <c r="AX164" s="13" t="s">
        <v>85</v>
      </c>
      <c r="AY164" s="159" t="s">
        <v>144</v>
      </c>
    </row>
    <row r="165" spans="1:65" s="2" customFormat="1" ht="24.2" customHeight="1">
      <c r="A165" s="32"/>
      <c r="B165" s="143"/>
      <c r="C165" s="144" t="s">
        <v>8</v>
      </c>
      <c r="D165" s="144" t="s">
        <v>147</v>
      </c>
      <c r="E165" s="145" t="s">
        <v>219</v>
      </c>
      <c r="F165" s="146" t="s">
        <v>220</v>
      </c>
      <c r="G165" s="147" t="s">
        <v>150</v>
      </c>
      <c r="H165" s="148">
        <v>118.9</v>
      </c>
      <c r="I165" s="149"/>
      <c r="J165" s="150">
        <f>ROUND(I165*H165,2)</f>
        <v>0</v>
      </c>
      <c r="K165" s="146" t="s">
        <v>158</v>
      </c>
      <c r="L165" s="33"/>
      <c r="M165" s="151" t="s">
        <v>1</v>
      </c>
      <c r="N165" s="152" t="s">
        <v>42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0.01</v>
      </c>
      <c r="T165" s="154">
        <f>S165*H165</f>
        <v>1.1890000000000001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152</v>
      </c>
      <c r="AT165" s="155" t="s">
        <v>147</v>
      </c>
      <c r="AU165" s="155" t="s">
        <v>87</v>
      </c>
      <c r="AY165" s="17" t="s">
        <v>144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85</v>
      </c>
      <c r="BK165" s="156">
        <f>ROUND(I165*H165,2)</f>
        <v>0</v>
      </c>
      <c r="BL165" s="17" t="s">
        <v>152</v>
      </c>
      <c r="BM165" s="155" t="s">
        <v>221</v>
      </c>
    </row>
    <row r="166" spans="1:65" s="13" customFormat="1" ht="11.25">
      <c r="B166" s="157"/>
      <c r="D166" s="158" t="s">
        <v>154</v>
      </c>
      <c r="E166" s="159" t="s">
        <v>1</v>
      </c>
      <c r="F166" s="160" t="s">
        <v>160</v>
      </c>
      <c r="H166" s="161">
        <v>118.9</v>
      </c>
      <c r="I166" s="162"/>
      <c r="L166" s="157"/>
      <c r="M166" s="163"/>
      <c r="N166" s="164"/>
      <c r="O166" s="164"/>
      <c r="P166" s="164"/>
      <c r="Q166" s="164"/>
      <c r="R166" s="164"/>
      <c r="S166" s="164"/>
      <c r="T166" s="165"/>
      <c r="AT166" s="159" t="s">
        <v>154</v>
      </c>
      <c r="AU166" s="159" t="s">
        <v>87</v>
      </c>
      <c r="AV166" s="13" t="s">
        <v>87</v>
      </c>
      <c r="AW166" s="13" t="s">
        <v>33</v>
      </c>
      <c r="AX166" s="13" t="s">
        <v>85</v>
      </c>
      <c r="AY166" s="159" t="s">
        <v>144</v>
      </c>
    </row>
    <row r="167" spans="1:65" s="2" customFormat="1" ht="24.2" customHeight="1">
      <c r="A167" s="32"/>
      <c r="B167" s="143"/>
      <c r="C167" s="144" t="s">
        <v>222</v>
      </c>
      <c r="D167" s="144" t="s">
        <v>147</v>
      </c>
      <c r="E167" s="145" t="s">
        <v>223</v>
      </c>
      <c r="F167" s="146" t="s">
        <v>224</v>
      </c>
      <c r="G167" s="147" t="s">
        <v>150</v>
      </c>
      <c r="H167" s="148">
        <v>1.5</v>
      </c>
      <c r="I167" s="149"/>
      <c r="J167" s="150">
        <f>ROUND(I167*H167,2)</f>
        <v>0</v>
      </c>
      <c r="K167" s="146" t="s">
        <v>151</v>
      </c>
      <c r="L167" s="33"/>
      <c r="M167" s="151" t="s">
        <v>1</v>
      </c>
      <c r="N167" s="152" t="s">
        <v>42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4.5999999999999999E-2</v>
      </c>
      <c r="T167" s="154">
        <f>S167*H167</f>
        <v>6.9000000000000006E-2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152</v>
      </c>
      <c r="AT167" s="155" t="s">
        <v>147</v>
      </c>
      <c r="AU167" s="155" t="s">
        <v>87</v>
      </c>
      <c r="AY167" s="17" t="s">
        <v>144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85</v>
      </c>
      <c r="BK167" s="156">
        <f>ROUND(I167*H167,2)</f>
        <v>0</v>
      </c>
      <c r="BL167" s="17" t="s">
        <v>152</v>
      </c>
      <c r="BM167" s="155" t="s">
        <v>225</v>
      </c>
    </row>
    <row r="168" spans="1:65" s="13" customFormat="1" ht="11.25">
      <c r="B168" s="157"/>
      <c r="D168" s="158" t="s">
        <v>154</v>
      </c>
      <c r="E168" s="159" t="s">
        <v>1</v>
      </c>
      <c r="F168" s="160" t="s">
        <v>226</v>
      </c>
      <c r="H168" s="161">
        <v>1.5</v>
      </c>
      <c r="I168" s="162"/>
      <c r="L168" s="157"/>
      <c r="M168" s="163"/>
      <c r="N168" s="164"/>
      <c r="O168" s="164"/>
      <c r="P168" s="164"/>
      <c r="Q168" s="164"/>
      <c r="R168" s="164"/>
      <c r="S168" s="164"/>
      <c r="T168" s="165"/>
      <c r="AT168" s="159" t="s">
        <v>154</v>
      </c>
      <c r="AU168" s="159" t="s">
        <v>87</v>
      </c>
      <c r="AV168" s="13" t="s">
        <v>87</v>
      </c>
      <c r="AW168" s="13" t="s">
        <v>33</v>
      </c>
      <c r="AX168" s="13" t="s">
        <v>85</v>
      </c>
      <c r="AY168" s="159" t="s">
        <v>144</v>
      </c>
    </row>
    <row r="169" spans="1:65" s="2" customFormat="1" ht="24.2" customHeight="1">
      <c r="A169" s="32"/>
      <c r="B169" s="143"/>
      <c r="C169" s="144" t="s">
        <v>227</v>
      </c>
      <c r="D169" s="144" t="s">
        <v>147</v>
      </c>
      <c r="E169" s="145" t="s">
        <v>228</v>
      </c>
      <c r="F169" s="146" t="s">
        <v>229</v>
      </c>
      <c r="G169" s="147" t="s">
        <v>150</v>
      </c>
      <c r="H169" s="148">
        <v>2.25</v>
      </c>
      <c r="I169" s="149"/>
      <c r="J169" s="150">
        <f>ROUND(I169*H169,2)</f>
        <v>0</v>
      </c>
      <c r="K169" s="146" t="s">
        <v>151</v>
      </c>
      <c r="L169" s="33"/>
      <c r="M169" s="151" t="s">
        <v>1</v>
      </c>
      <c r="N169" s="152" t="s">
        <v>42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6.8000000000000005E-2</v>
      </c>
      <c r="T169" s="154">
        <f>S169*H169</f>
        <v>0.15300000000000002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152</v>
      </c>
      <c r="AT169" s="155" t="s">
        <v>147</v>
      </c>
      <c r="AU169" s="155" t="s">
        <v>87</v>
      </c>
      <c r="AY169" s="17" t="s">
        <v>144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85</v>
      </c>
      <c r="BK169" s="156">
        <f>ROUND(I169*H169,2)</f>
        <v>0</v>
      </c>
      <c r="BL169" s="17" t="s">
        <v>152</v>
      </c>
      <c r="BM169" s="155" t="s">
        <v>230</v>
      </c>
    </row>
    <row r="170" spans="1:65" s="13" customFormat="1" ht="11.25">
      <c r="B170" s="157"/>
      <c r="D170" s="158" t="s">
        <v>154</v>
      </c>
      <c r="E170" s="159" t="s">
        <v>1</v>
      </c>
      <c r="F170" s="160" t="s">
        <v>231</v>
      </c>
      <c r="H170" s="161">
        <v>2.25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154</v>
      </c>
      <c r="AU170" s="159" t="s">
        <v>87</v>
      </c>
      <c r="AV170" s="13" t="s">
        <v>87</v>
      </c>
      <c r="AW170" s="13" t="s">
        <v>33</v>
      </c>
      <c r="AX170" s="13" t="s">
        <v>85</v>
      </c>
      <c r="AY170" s="159" t="s">
        <v>144</v>
      </c>
    </row>
    <row r="171" spans="1:65" s="2" customFormat="1" ht="14.45" customHeight="1">
      <c r="A171" s="32"/>
      <c r="B171" s="143"/>
      <c r="C171" s="144" t="s">
        <v>232</v>
      </c>
      <c r="D171" s="144" t="s">
        <v>147</v>
      </c>
      <c r="E171" s="145" t="s">
        <v>233</v>
      </c>
      <c r="F171" s="146" t="s">
        <v>234</v>
      </c>
      <c r="G171" s="147" t="s">
        <v>235</v>
      </c>
      <c r="H171" s="148">
        <v>1</v>
      </c>
      <c r="I171" s="149"/>
      <c r="J171" s="150">
        <f>ROUND(I171*H171,2)</f>
        <v>0</v>
      </c>
      <c r="K171" s="146" t="s">
        <v>1</v>
      </c>
      <c r="L171" s="33"/>
      <c r="M171" s="151" t="s">
        <v>1</v>
      </c>
      <c r="N171" s="152" t="s">
        <v>42</v>
      </c>
      <c r="O171" s="58"/>
      <c r="P171" s="153">
        <f>O171*H171</f>
        <v>0</v>
      </c>
      <c r="Q171" s="153">
        <v>0</v>
      </c>
      <c r="R171" s="153">
        <f>Q171*H171</f>
        <v>0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152</v>
      </c>
      <c r="AT171" s="155" t="s">
        <v>147</v>
      </c>
      <c r="AU171" s="155" t="s">
        <v>87</v>
      </c>
      <c r="AY171" s="17" t="s">
        <v>144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85</v>
      </c>
      <c r="BK171" s="156">
        <f>ROUND(I171*H171,2)</f>
        <v>0</v>
      </c>
      <c r="BL171" s="17" t="s">
        <v>152</v>
      </c>
      <c r="BM171" s="155" t="s">
        <v>236</v>
      </c>
    </row>
    <row r="172" spans="1:65" s="12" customFormat="1" ht="22.9" customHeight="1">
      <c r="B172" s="130"/>
      <c r="D172" s="131" t="s">
        <v>76</v>
      </c>
      <c r="E172" s="141" t="s">
        <v>237</v>
      </c>
      <c r="F172" s="141" t="s">
        <v>238</v>
      </c>
      <c r="I172" s="133"/>
      <c r="J172" s="142">
        <f>BK172</f>
        <v>0</v>
      </c>
      <c r="L172" s="130"/>
      <c r="M172" s="135"/>
      <c r="N172" s="136"/>
      <c r="O172" s="136"/>
      <c r="P172" s="137">
        <f>SUM(P173:P179)</f>
        <v>0</v>
      </c>
      <c r="Q172" s="136"/>
      <c r="R172" s="137">
        <f>SUM(R173:R179)</f>
        <v>0</v>
      </c>
      <c r="S172" s="136"/>
      <c r="T172" s="138">
        <f>SUM(T173:T179)</f>
        <v>0</v>
      </c>
      <c r="AR172" s="131" t="s">
        <v>85</v>
      </c>
      <c r="AT172" s="139" t="s">
        <v>76</v>
      </c>
      <c r="AU172" s="139" t="s">
        <v>85</v>
      </c>
      <c r="AY172" s="131" t="s">
        <v>144</v>
      </c>
      <c r="BK172" s="140">
        <f>SUM(BK173:BK179)</f>
        <v>0</v>
      </c>
    </row>
    <row r="173" spans="1:65" s="2" customFormat="1" ht="24.2" customHeight="1">
      <c r="A173" s="32"/>
      <c r="B173" s="143"/>
      <c r="C173" s="144" t="s">
        <v>239</v>
      </c>
      <c r="D173" s="144" t="s">
        <v>147</v>
      </c>
      <c r="E173" s="145" t="s">
        <v>240</v>
      </c>
      <c r="F173" s="146" t="s">
        <v>241</v>
      </c>
      <c r="G173" s="147" t="s">
        <v>242</v>
      </c>
      <c r="H173" s="148">
        <v>19.861999999999998</v>
      </c>
      <c r="I173" s="149"/>
      <c r="J173" s="150">
        <f>ROUND(I173*H173,2)</f>
        <v>0</v>
      </c>
      <c r="K173" s="146" t="s">
        <v>151</v>
      </c>
      <c r="L173" s="33"/>
      <c r="M173" s="151" t="s">
        <v>1</v>
      </c>
      <c r="N173" s="152" t="s">
        <v>42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152</v>
      </c>
      <c r="AT173" s="155" t="s">
        <v>147</v>
      </c>
      <c r="AU173" s="155" t="s">
        <v>87</v>
      </c>
      <c r="AY173" s="17" t="s">
        <v>144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85</v>
      </c>
      <c r="BK173" s="156">
        <f>ROUND(I173*H173,2)</f>
        <v>0</v>
      </c>
      <c r="BL173" s="17" t="s">
        <v>152</v>
      </c>
      <c r="BM173" s="155" t="s">
        <v>243</v>
      </c>
    </row>
    <row r="174" spans="1:65" s="2" customFormat="1" ht="24.2" customHeight="1">
      <c r="A174" s="32"/>
      <c r="B174" s="143"/>
      <c r="C174" s="144" t="s">
        <v>244</v>
      </c>
      <c r="D174" s="144" t="s">
        <v>147</v>
      </c>
      <c r="E174" s="145" t="s">
        <v>245</v>
      </c>
      <c r="F174" s="146" t="s">
        <v>246</v>
      </c>
      <c r="G174" s="147" t="s">
        <v>242</v>
      </c>
      <c r="H174" s="148">
        <v>198.62</v>
      </c>
      <c r="I174" s="149"/>
      <c r="J174" s="150">
        <f>ROUND(I174*H174,2)</f>
        <v>0</v>
      </c>
      <c r="K174" s="146" t="s">
        <v>158</v>
      </c>
      <c r="L174" s="33"/>
      <c r="M174" s="151" t="s">
        <v>1</v>
      </c>
      <c r="N174" s="152" t="s">
        <v>42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152</v>
      </c>
      <c r="AT174" s="155" t="s">
        <v>147</v>
      </c>
      <c r="AU174" s="155" t="s">
        <v>87</v>
      </c>
      <c r="AY174" s="17" t="s">
        <v>144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85</v>
      </c>
      <c r="BK174" s="156">
        <f>ROUND(I174*H174,2)</f>
        <v>0</v>
      </c>
      <c r="BL174" s="17" t="s">
        <v>152</v>
      </c>
      <c r="BM174" s="155" t="s">
        <v>247</v>
      </c>
    </row>
    <row r="175" spans="1:65" s="13" customFormat="1" ht="11.25">
      <c r="B175" s="157"/>
      <c r="D175" s="158" t="s">
        <v>154</v>
      </c>
      <c r="F175" s="160" t="s">
        <v>248</v>
      </c>
      <c r="H175" s="161">
        <v>198.62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154</v>
      </c>
      <c r="AU175" s="159" t="s">
        <v>87</v>
      </c>
      <c r="AV175" s="13" t="s">
        <v>87</v>
      </c>
      <c r="AW175" s="13" t="s">
        <v>3</v>
      </c>
      <c r="AX175" s="13" t="s">
        <v>85</v>
      </c>
      <c r="AY175" s="159" t="s">
        <v>144</v>
      </c>
    </row>
    <row r="176" spans="1:65" s="2" customFormat="1" ht="24.2" customHeight="1">
      <c r="A176" s="32"/>
      <c r="B176" s="143"/>
      <c r="C176" s="144" t="s">
        <v>7</v>
      </c>
      <c r="D176" s="144" t="s">
        <v>147</v>
      </c>
      <c r="E176" s="145" t="s">
        <v>249</v>
      </c>
      <c r="F176" s="146" t="s">
        <v>250</v>
      </c>
      <c r="G176" s="147" t="s">
        <v>242</v>
      </c>
      <c r="H176" s="148">
        <v>19.861999999999998</v>
      </c>
      <c r="I176" s="149"/>
      <c r="J176" s="150">
        <f>ROUND(I176*H176,2)</f>
        <v>0</v>
      </c>
      <c r="K176" s="146" t="s">
        <v>158</v>
      </c>
      <c r="L176" s="33"/>
      <c r="M176" s="151" t="s">
        <v>1</v>
      </c>
      <c r="N176" s="152" t="s">
        <v>42</v>
      </c>
      <c r="O176" s="58"/>
      <c r="P176" s="153">
        <f>O176*H176</f>
        <v>0</v>
      </c>
      <c r="Q176" s="153">
        <v>0</v>
      </c>
      <c r="R176" s="153">
        <f>Q176*H176</f>
        <v>0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152</v>
      </c>
      <c r="AT176" s="155" t="s">
        <v>147</v>
      </c>
      <c r="AU176" s="155" t="s">
        <v>87</v>
      </c>
      <c r="AY176" s="17" t="s">
        <v>144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85</v>
      </c>
      <c r="BK176" s="156">
        <f>ROUND(I176*H176,2)</f>
        <v>0</v>
      </c>
      <c r="BL176" s="17" t="s">
        <v>152</v>
      </c>
      <c r="BM176" s="155" t="s">
        <v>251</v>
      </c>
    </row>
    <row r="177" spans="1:65" s="2" customFormat="1" ht="24.2" customHeight="1">
      <c r="A177" s="32"/>
      <c r="B177" s="143"/>
      <c r="C177" s="144" t="s">
        <v>252</v>
      </c>
      <c r="D177" s="144" t="s">
        <v>147</v>
      </c>
      <c r="E177" s="145" t="s">
        <v>253</v>
      </c>
      <c r="F177" s="146" t="s">
        <v>254</v>
      </c>
      <c r="G177" s="147" t="s">
        <v>242</v>
      </c>
      <c r="H177" s="148">
        <v>377.37799999999999</v>
      </c>
      <c r="I177" s="149"/>
      <c r="J177" s="150">
        <f>ROUND(I177*H177,2)</f>
        <v>0</v>
      </c>
      <c r="K177" s="146" t="s">
        <v>158</v>
      </c>
      <c r="L177" s="33"/>
      <c r="M177" s="151" t="s">
        <v>1</v>
      </c>
      <c r="N177" s="152" t="s">
        <v>42</v>
      </c>
      <c r="O177" s="58"/>
      <c r="P177" s="153">
        <f>O177*H177</f>
        <v>0</v>
      </c>
      <c r="Q177" s="153">
        <v>0</v>
      </c>
      <c r="R177" s="153">
        <f>Q177*H177</f>
        <v>0</v>
      </c>
      <c r="S177" s="153">
        <v>0</v>
      </c>
      <c r="T177" s="15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152</v>
      </c>
      <c r="AT177" s="155" t="s">
        <v>147</v>
      </c>
      <c r="AU177" s="155" t="s">
        <v>87</v>
      </c>
      <c r="AY177" s="17" t="s">
        <v>144</v>
      </c>
      <c r="BE177" s="156">
        <f>IF(N177="základní",J177,0)</f>
        <v>0</v>
      </c>
      <c r="BF177" s="156">
        <f>IF(N177="snížená",J177,0)</f>
        <v>0</v>
      </c>
      <c r="BG177" s="156">
        <f>IF(N177="zákl. přenesená",J177,0)</f>
        <v>0</v>
      </c>
      <c r="BH177" s="156">
        <f>IF(N177="sníž. přenesená",J177,0)</f>
        <v>0</v>
      </c>
      <c r="BI177" s="156">
        <f>IF(N177="nulová",J177,0)</f>
        <v>0</v>
      </c>
      <c r="BJ177" s="17" t="s">
        <v>85</v>
      </c>
      <c r="BK177" s="156">
        <f>ROUND(I177*H177,2)</f>
        <v>0</v>
      </c>
      <c r="BL177" s="17" t="s">
        <v>152</v>
      </c>
      <c r="BM177" s="155" t="s">
        <v>255</v>
      </c>
    </row>
    <row r="178" spans="1:65" s="13" customFormat="1" ht="11.25">
      <c r="B178" s="157"/>
      <c r="D178" s="158" t="s">
        <v>154</v>
      </c>
      <c r="F178" s="160" t="s">
        <v>256</v>
      </c>
      <c r="H178" s="161">
        <v>377.37799999999999</v>
      </c>
      <c r="I178" s="162"/>
      <c r="L178" s="157"/>
      <c r="M178" s="163"/>
      <c r="N178" s="164"/>
      <c r="O178" s="164"/>
      <c r="P178" s="164"/>
      <c r="Q178" s="164"/>
      <c r="R178" s="164"/>
      <c r="S178" s="164"/>
      <c r="T178" s="165"/>
      <c r="AT178" s="159" t="s">
        <v>154</v>
      </c>
      <c r="AU178" s="159" t="s">
        <v>87</v>
      </c>
      <c r="AV178" s="13" t="s">
        <v>87</v>
      </c>
      <c r="AW178" s="13" t="s">
        <v>3</v>
      </c>
      <c r="AX178" s="13" t="s">
        <v>85</v>
      </c>
      <c r="AY178" s="159" t="s">
        <v>144</v>
      </c>
    </row>
    <row r="179" spans="1:65" s="2" customFormat="1" ht="24.2" customHeight="1">
      <c r="A179" s="32"/>
      <c r="B179" s="143"/>
      <c r="C179" s="144" t="s">
        <v>257</v>
      </c>
      <c r="D179" s="144" t="s">
        <v>147</v>
      </c>
      <c r="E179" s="145" t="s">
        <v>258</v>
      </c>
      <c r="F179" s="146" t="s">
        <v>259</v>
      </c>
      <c r="G179" s="147" t="s">
        <v>242</v>
      </c>
      <c r="H179" s="148">
        <v>19.861999999999998</v>
      </c>
      <c r="I179" s="149"/>
      <c r="J179" s="150">
        <f>ROUND(I179*H179,2)</f>
        <v>0</v>
      </c>
      <c r="K179" s="146" t="s">
        <v>158</v>
      </c>
      <c r="L179" s="33"/>
      <c r="M179" s="151" t="s">
        <v>1</v>
      </c>
      <c r="N179" s="152" t="s">
        <v>42</v>
      </c>
      <c r="O179" s="58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152</v>
      </c>
      <c r="AT179" s="155" t="s">
        <v>147</v>
      </c>
      <c r="AU179" s="155" t="s">
        <v>87</v>
      </c>
      <c r="AY179" s="17" t="s">
        <v>144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85</v>
      </c>
      <c r="BK179" s="156">
        <f>ROUND(I179*H179,2)</f>
        <v>0</v>
      </c>
      <c r="BL179" s="17" t="s">
        <v>152</v>
      </c>
      <c r="BM179" s="155" t="s">
        <v>260</v>
      </c>
    </row>
    <row r="180" spans="1:65" s="12" customFormat="1" ht="22.9" customHeight="1">
      <c r="B180" s="130"/>
      <c r="D180" s="131" t="s">
        <v>76</v>
      </c>
      <c r="E180" s="141" t="s">
        <v>261</v>
      </c>
      <c r="F180" s="141" t="s">
        <v>262</v>
      </c>
      <c r="I180" s="133"/>
      <c r="J180" s="142">
        <f>BK180</f>
        <v>0</v>
      </c>
      <c r="L180" s="130"/>
      <c r="M180" s="135"/>
      <c r="N180" s="136"/>
      <c r="O180" s="136"/>
      <c r="P180" s="137">
        <f>SUM(P181:P182)</f>
        <v>0</v>
      </c>
      <c r="Q180" s="136"/>
      <c r="R180" s="137">
        <f>SUM(R181:R182)</f>
        <v>0</v>
      </c>
      <c r="S180" s="136"/>
      <c r="T180" s="138">
        <f>SUM(T181:T182)</f>
        <v>0</v>
      </c>
      <c r="AR180" s="131" t="s">
        <v>85</v>
      </c>
      <c r="AT180" s="139" t="s">
        <v>76</v>
      </c>
      <c r="AU180" s="139" t="s">
        <v>85</v>
      </c>
      <c r="AY180" s="131" t="s">
        <v>144</v>
      </c>
      <c r="BK180" s="140">
        <f>SUM(BK181:BK182)</f>
        <v>0</v>
      </c>
    </row>
    <row r="181" spans="1:65" s="2" customFormat="1" ht="14.45" customHeight="1">
      <c r="A181" s="32"/>
      <c r="B181" s="143"/>
      <c r="C181" s="144" t="s">
        <v>263</v>
      </c>
      <c r="D181" s="144" t="s">
        <v>147</v>
      </c>
      <c r="E181" s="145" t="s">
        <v>264</v>
      </c>
      <c r="F181" s="146" t="s">
        <v>265</v>
      </c>
      <c r="G181" s="147" t="s">
        <v>242</v>
      </c>
      <c r="H181" s="148">
        <v>11.215</v>
      </c>
      <c r="I181" s="149"/>
      <c r="J181" s="150">
        <f>ROUND(I181*H181,2)</f>
        <v>0</v>
      </c>
      <c r="K181" s="146" t="s">
        <v>151</v>
      </c>
      <c r="L181" s="33"/>
      <c r="M181" s="151" t="s">
        <v>1</v>
      </c>
      <c r="N181" s="152" t="s">
        <v>42</v>
      </c>
      <c r="O181" s="58"/>
      <c r="P181" s="153">
        <f>O181*H181</f>
        <v>0</v>
      </c>
      <c r="Q181" s="153">
        <v>0</v>
      </c>
      <c r="R181" s="153">
        <f>Q181*H181</f>
        <v>0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152</v>
      </c>
      <c r="AT181" s="155" t="s">
        <v>147</v>
      </c>
      <c r="AU181" s="155" t="s">
        <v>87</v>
      </c>
      <c r="AY181" s="17" t="s">
        <v>144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85</v>
      </c>
      <c r="BK181" s="156">
        <f>ROUND(I181*H181,2)</f>
        <v>0</v>
      </c>
      <c r="BL181" s="17" t="s">
        <v>152</v>
      </c>
      <c r="BM181" s="155" t="s">
        <v>266</v>
      </c>
    </row>
    <row r="182" spans="1:65" s="2" customFormat="1" ht="24.2" customHeight="1">
      <c r="A182" s="32"/>
      <c r="B182" s="143"/>
      <c r="C182" s="144" t="s">
        <v>267</v>
      </c>
      <c r="D182" s="144" t="s">
        <v>147</v>
      </c>
      <c r="E182" s="145" t="s">
        <v>268</v>
      </c>
      <c r="F182" s="146" t="s">
        <v>269</v>
      </c>
      <c r="G182" s="147" t="s">
        <v>242</v>
      </c>
      <c r="H182" s="148">
        <v>11.215</v>
      </c>
      <c r="I182" s="149"/>
      <c r="J182" s="150">
        <f>ROUND(I182*H182,2)</f>
        <v>0</v>
      </c>
      <c r="K182" s="146" t="s">
        <v>151</v>
      </c>
      <c r="L182" s="33"/>
      <c r="M182" s="151" t="s">
        <v>1</v>
      </c>
      <c r="N182" s="152" t="s">
        <v>42</v>
      </c>
      <c r="O182" s="58"/>
      <c r="P182" s="153">
        <f>O182*H182</f>
        <v>0</v>
      </c>
      <c r="Q182" s="153">
        <v>0</v>
      </c>
      <c r="R182" s="153">
        <f>Q182*H182</f>
        <v>0</v>
      </c>
      <c r="S182" s="153">
        <v>0</v>
      </c>
      <c r="T182" s="15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152</v>
      </c>
      <c r="AT182" s="155" t="s">
        <v>147</v>
      </c>
      <c r="AU182" s="155" t="s">
        <v>87</v>
      </c>
      <c r="AY182" s="17" t="s">
        <v>144</v>
      </c>
      <c r="BE182" s="156">
        <f>IF(N182="základní",J182,0)</f>
        <v>0</v>
      </c>
      <c r="BF182" s="156">
        <f>IF(N182="snížená",J182,0)</f>
        <v>0</v>
      </c>
      <c r="BG182" s="156">
        <f>IF(N182="zákl. přenesená",J182,0)</f>
        <v>0</v>
      </c>
      <c r="BH182" s="156">
        <f>IF(N182="sníž. přenesená",J182,0)</f>
        <v>0</v>
      </c>
      <c r="BI182" s="156">
        <f>IF(N182="nulová",J182,0)</f>
        <v>0</v>
      </c>
      <c r="BJ182" s="17" t="s">
        <v>85</v>
      </c>
      <c r="BK182" s="156">
        <f>ROUND(I182*H182,2)</f>
        <v>0</v>
      </c>
      <c r="BL182" s="17" t="s">
        <v>152</v>
      </c>
      <c r="BM182" s="155" t="s">
        <v>270</v>
      </c>
    </row>
    <row r="183" spans="1:65" s="12" customFormat="1" ht="25.9" customHeight="1">
      <c r="B183" s="130"/>
      <c r="D183" s="131" t="s">
        <v>76</v>
      </c>
      <c r="E183" s="132" t="s">
        <v>271</v>
      </c>
      <c r="F183" s="132" t="s">
        <v>272</v>
      </c>
      <c r="I183" s="133"/>
      <c r="J183" s="134">
        <f>BK183</f>
        <v>0</v>
      </c>
      <c r="L183" s="130"/>
      <c r="M183" s="135"/>
      <c r="N183" s="136"/>
      <c r="O183" s="136"/>
      <c r="P183" s="137">
        <f>P184+P197+P210+P216+P224+P231+P236+P245+P250+P262+P265</f>
        <v>0</v>
      </c>
      <c r="Q183" s="136"/>
      <c r="R183" s="137">
        <f>R184+R197+R210+R216+R224+R231+R236+R245+R250+R262+R265</f>
        <v>1.1163177</v>
      </c>
      <c r="S183" s="136"/>
      <c r="T183" s="138">
        <f>T184+T197+T210+T216+T224+T231+T236+T245+T250+T262+T265</f>
        <v>0.38740900000000006</v>
      </c>
      <c r="AR183" s="131" t="s">
        <v>87</v>
      </c>
      <c r="AT183" s="139" t="s">
        <v>76</v>
      </c>
      <c r="AU183" s="139" t="s">
        <v>77</v>
      </c>
      <c r="AY183" s="131" t="s">
        <v>144</v>
      </c>
      <c r="BK183" s="140">
        <f>BK184+BK197+BK210+BK216+BK224+BK231+BK236+BK245+BK250+BK262+BK265</f>
        <v>0</v>
      </c>
    </row>
    <row r="184" spans="1:65" s="12" customFormat="1" ht="22.9" customHeight="1">
      <c r="B184" s="130"/>
      <c r="D184" s="131" t="s">
        <v>76</v>
      </c>
      <c r="E184" s="141" t="s">
        <v>273</v>
      </c>
      <c r="F184" s="141" t="s">
        <v>274</v>
      </c>
      <c r="I184" s="133"/>
      <c r="J184" s="142">
        <f>BK184</f>
        <v>0</v>
      </c>
      <c r="L184" s="130"/>
      <c r="M184" s="135"/>
      <c r="N184" s="136"/>
      <c r="O184" s="136"/>
      <c r="P184" s="137">
        <f>SUM(P185:P196)</f>
        <v>0</v>
      </c>
      <c r="Q184" s="136"/>
      <c r="R184" s="137">
        <f>SUM(R185:R196)</f>
        <v>0.36546595999999998</v>
      </c>
      <c r="S184" s="136"/>
      <c r="T184" s="138">
        <f>SUM(T185:T196)</f>
        <v>0</v>
      </c>
      <c r="AR184" s="131" t="s">
        <v>87</v>
      </c>
      <c r="AT184" s="139" t="s">
        <v>76</v>
      </c>
      <c r="AU184" s="139" t="s">
        <v>85</v>
      </c>
      <c r="AY184" s="131" t="s">
        <v>144</v>
      </c>
      <c r="BK184" s="140">
        <f>SUM(BK185:BK196)</f>
        <v>0</v>
      </c>
    </row>
    <row r="185" spans="1:65" s="2" customFormat="1" ht="24.2" customHeight="1">
      <c r="A185" s="32"/>
      <c r="B185" s="143"/>
      <c r="C185" s="144" t="s">
        <v>275</v>
      </c>
      <c r="D185" s="144" t="s">
        <v>147</v>
      </c>
      <c r="E185" s="145" t="s">
        <v>276</v>
      </c>
      <c r="F185" s="146" t="s">
        <v>277</v>
      </c>
      <c r="G185" s="147" t="s">
        <v>150</v>
      </c>
      <c r="H185" s="148">
        <v>61.424999999999997</v>
      </c>
      <c r="I185" s="149"/>
      <c r="J185" s="150">
        <f>ROUND(I185*H185,2)</f>
        <v>0</v>
      </c>
      <c r="K185" s="146" t="s">
        <v>151</v>
      </c>
      <c r="L185" s="33"/>
      <c r="M185" s="151" t="s">
        <v>1</v>
      </c>
      <c r="N185" s="152" t="s">
        <v>42</v>
      </c>
      <c r="O185" s="58"/>
      <c r="P185" s="153">
        <f>O185*H185</f>
        <v>0</v>
      </c>
      <c r="Q185" s="153">
        <v>0</v>
      </c>
      <c r="R185" s="153">
        <f>Q185*H185</f>
        <v>0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222</v>
      </c>
      <c r="AT185" s="155" t="s">
        <v>147</v>
      </c>
      <c r="AU185" s="155" t="s">
        <v>87</v>
      </c>
      <c r="AY185" s="17" t="s">
        <v>144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85</v>
      </c>
      <c r="BK185" s="156">
        <f>ROUND(I185*H185,2)</f>
        <v>0</v>
      </c>
      <c r="BL185" s="17" t="s">
        <v>222</v>
      </c>
      <c r="BM185" s="155" t="s">
        <v>278</v>
      </c>
    </row>
    <row r="186" spans="1:65" s="13" customFormat="1" ht="11.25">
      <c r="B186" s="157"/>
      <c r="D186" s="158" t="s">
        <v>154</v>
      </c>
      <c r="E186" s="159" t="s">
        <v>1</v>
      </c>
      <c r="F186" s="160" t="s">
        <v>279</v>
      </c>
      <c r="H186" s="161">
        <v>61.424999999999997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154</v>
      </c>
      <c r="AU186" s="159" t="s">
        <v>87</v>
      </c>
      <c r="AV186" s="13" t="s">
        <v>87</v>
      </c>
      <c r="AW186" s="13" t="s">
        <v>33</v>
      </c>
      <c r="AX186" s="13" t="s">
        <v>85</v>
      </c>
      <c r="AY186" s="159" t="s">
        <v>144</v>
      </c>
    </row>
    <row r="187" spans="1:65" s="2" customFormat="1" ht="14.45" customHeight="1">
      <c r="A187" s="32"/>
      <c r="B187" s="143"/>
      <c r="C187" s="166" t="s">
        <v>280</v>
      </c>
      <c r="D187" s="166" t="s">
        <v>281</v>
      </c>
      <c r="E187" s="167" t="s">
        <v>282</v>
      </c>
      <c r="F187" s="168" t="s">
        <v>283</v>
      </c>
      <c r="G187" s="169" t="s">
        <v>242</v>
      </c>
      <c r="H187" s="170">
        <v>1.2E-2</v>
      </c>
      <c r="I187" s="171"/>
      <c r="J187" s="172">
        <f>ROUND(I187*H187,2)</f>
        <v>0</v>
      </c>
      <c r="K187" s="168" t="s">
        <v>151</v>
      </c>
      <c r="L187" s="173"/>
      <c r="M187" s="174" t="s">
        <v>1</v>
      </c>
      <c r="N187" s="175" t="s">
        <v>42</v>
      </c>
      <c r="O187" s="58"/>
      <c r="P187" s="153">
        <f>O187*H187</f>
        <v>0</v>
      </c>
      <c r="Q187" s="153">
        <v>1</v>
      </c>
      <c r="R187" s="153">
        <f>Q187*H187</f>
        <v>1.2E-2</v>
      </c>
      <c r="S187" s="153">
        <v>0</v>
      </c>
      <c r="T187" s="15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284</v>
      </c>
      <c r="AT187" s="155" t="s">
        <v>281</v>
      </c>
      <c r="AU187" s="155" t="s">
        <v>87</v>
      </c>
      <c r="AY187" s="17" t="s">
        <v>144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85</v>
      </c>
      <c r="BK187" s="156">
        <f>ROUND(I187*H187,2)</f>
        <v>0</v>
      </c>
      <c r="BL187" s="17" t="s">
        <v>222</v>
      </c>
      <c r="BM187" s="155" t="s">
        <v>285</v>
      </c>
    </row>
    <row r="188" spans="1:65" s="2" customFormat="1" ht="19.5">
      <c r="A188" s="32"/>
      <c r="B188" s="33"/>
      <c r="C188" s="32"/>
      <c r="D188" s="158" t="s">
        <v>286</v>
      </c>
      <c r="E188" s="32"/>
      <c r="F188" s="176" t="s">
        <v>287</v>
      </c>
      <c r="G188" s="32"/>
      <c r="H188" s="32"/>
      <c r="I188" s="177"/>
      <c r="J188" s="32"/>
      <c r="K188" s="32"/>
      <c r="L188" s="33"/>
      <c r="M188" s="178"/>
      <c r="N188" s="179"/>
      <c r="O188" s="58"/>
      <c r="P188" s="58"/>
      <c r="Q188" s="58"/>
      <c r="R188" s="58"/>
      <c r="S188" s="58"/>
      <c r="T188" s="59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T188" s="17" t="s">
        <v>286</v>
      </c>
      <c r="AU188" s="17" t="s">
        <v>87</v>
      </c>
    </row>
    <row r="189" spans="1:65" s="13" customFormat="1" ht="11.25">
      <c r="B189" s="157"/>
      <c r="D189" s="158" t="s">
        <v>154</v>
      </c>
      <c r="E189" s="159" t="s">
        <v>1</v>
      </c>
      <c r="F189" s="160" t="s">
        <v>288</v>
      </c>
      <c r="H189" s="161">
        <v>1.2E-2</v>
      </c>
      <c r="I189" s="162"/>
      <c r="L189" s="157"/>
      <c r="M189" s="163"/>
      <c r="N189" s="164"/>
      <c r="O189" s="164"/>
      <c r="P189" s="164"/>
      <c r="Q189" s="164"/>
      <c r="R189" s="164"/>
      <c r="S189" s="164"/>
      <c r="T189" s="165"/>
      <c r="AT189" s="159" t="s">
        <v>154</v>
      </c>
      <c r="AU189" s="159" t="s">
        <v>87</v>
      </c>
      <c r="AV189" s="13" t="s">
        <v>87</v>
      </c>
      <c r="AW189" s="13" t="s">
        <v>33</v>
      </c>
      <c r="AX189" s="13" t="s">
        <v>85</v>
      </c>
      <c r="AY189" s="159" t="s">
        <v>144</v>
      </c>
    </row>
    <row r="190" spans="1:65" s="2" customFormat="1" ht="24.2" customHeight="1">
      <c r="A190" s="32"/>
      <c r="B190" s="143"/>
      <c r="C190" s="144" t="s">
        <v>289</v>
      </c>
      <c r="D190" s="144" t="s">
        <v>147</v>
      </c>
      <c r="E190" s="145" t="s">
        <v>290</v>
      </c>
      <c r="F190" s="146" t="s">
        <v>291</v>
      </c>
      <c r="G190" s="147" t="s">
        <v>150</v>
      </c>
      <c r="H190" s="148">
        <v>61.424999999999997</v>
      </c>
      <c r="I190" s="149"/>
      <c r="J190" s="150">
        <f>ROUND(I190*H190,2)</f>
        <v>0</v>
      </c>
      <c r="K190" s="146" t="s">
        <v>151</v>
      </c>
      <c r="L190" s="33"/>
      <c r="M190" s="151" t="s">
        <v>1</v>
      </c>
      <c r="N190" s="152" t="s">
        <v>42</v>
      </c>
      <c r="O190" s="58"/>
      <c r="P190" s="153">
        <f>O190*H190</f>
        <v>0</v>
      </c>
      <c r="Q190" s="153">
        <v>4.0000000000000002E-4</v>
      </c>
      <c r="R190" s="153">
        <f>Q190*H190</f>
        <v>2.4570000000000002E-2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222</v>
      </c>
      <c r="AT190" s="155" t="s">
        <v>147</v>
      </c>
      <c r="AU190" s="155" t="s">
        <v>87</v>
      </c>
      <c r="AY190" s="17" t="s">
        <v>144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85</v>
      </c>
      <c r="BK190" s="156">
        <f>ROUND(I190*H190,2)</f>
        <v>0</v>
      </c>
      <c r="BL190" s="17" t="s">
        <v>222</v>
      </c>
      <c r="BM190" s="155" t="s">
        <v>292</v>
      </c>
    </row>
    <row r="191" spans="1:65" s="13" customFormat="1" ht="11.25">
      <c r="B191" s="157"/>
      <c r="D191" s="158" t="s">
        <v>154</v>
      </c>
      <c r="E191" s="159" t="s">
        <v>1</v>
      </c>
      <c r="F191" s="160" t="s">
        <v>279</v>
      </c>
      <c r="H191" s="161">
        <v>61.424999999999997</v>
      </c>
      <c r="I191" s="162"/>
      <c r="L191" s="157"/>
      <c r="M191" s="163"/>
      <c r="N191" s="164"/>
      <c r="O191" s="164"/>
      <c r="P191" s="164"/>
      <c r="Q191" s="164"/>
      <c r="R191" s="164"/>
      <c r="S191" s="164"/>
      <c r="T191" s="165"/>
      <c r="AT191" s="159" t="s">
        <v>154</v>
      </c>
      <c r="AU191" s="159" t="s">
        <v>87</v>
      </c>
      <c r="AV191" s="13" t="s">
        <v>87</v>
      </c>
      <c r="AW191" s="13" t="s">
        <v>33</v>
      </c>
      <c r="AX191" s="13" t="s">
        <v>85</v>
      </c>
      <c r="AY191" s="159" t="s">
        <v>144</v>
      </c>
    </row>
    <row r="192" spans="1:65" s="2" customFormat="1" ht="14.45" customHeight="1">
      <c r="A192" s="32"/>
      <c r="B192" s="143"/>
      <c r="C192" s="166" t="s">
        <v>293</v>
      </c>
      <c r="D192" s="166" t="s">
        <v>281</v>
      </c>
      <c r="E192" s="167" t="s">
        <v>294</v>
      </c>
      <c r="F192" s="168" t="s">
        <v>295</v>
      </c>
      <c r="G192" s="169" t="s">
        <v>150</v>
      </c>
      <c r="H192" s="170">
        <v>84.766999999999996</v>
      </c>
      <c r="I192" s="171"/>
      <c r="J192" s="172">
        <f>ROUND(I192*H192,2)</f>
        <v>0</v>
      </c>
      <c r="K192" s="168" t="s">
        <v>151</v>
      </c>
      <c r="L192" s="173"/>
      <c r="M192" s="174" t="s">
        <v>1</v>
      </c>
      <c r="N192" s="175" t="s">
        <v>42</v>
      </c>
      <c r="O192" s="58"/>
      <c r="P192" s="153">
        <f>O192*H192</f>
        <v>0</v>
      </c>
      <c r="Q192" s="153">
        <v>3.8800000000000002E-3</v>
      </c>
      <c r="R192" s="153">
        <f>Q192*H192</f>
        <v>0.32889595999999999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284</v>
      </c>
      <c r="AT192" s="155" t="s">
        <v>281</v>
      </c>
      <c r="AU192" s="155" t="s">
        <v>87</v>
      </c>
      <c r="AY192" s="17" t="s">
        <v>144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85</v>
      </c>
      <c r="BK192" s="156">
        <f>ROUND(I192*H192,2)</f>
        <v>0</v>
      </c>
      <c r="BL192" s="17" t="s">
        <v>222</v>
      </c>
      <c r="BM192" s="155" t="s">
        <v>296</v>
      </c>
    </row>
    <row r="193" spans="1:65" s="13" customFormat="1" ht="11.25">
      <c r="B193" s="157"/>
      <c r="D193" s="158" t="s">
        <v>154</v>
      </c>
      <c r="E193" s="159" t="s">
        <v>1</v>
      </c>
      <c r="F193" s="160" t="s">
        <v>297</v>
      </c>
      <c r="H193" s="161">
        <v>73.709999999999994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154</v>
      </c>
      <c r="AU193" s="159" t="s">
        <v>87</v>
      </c>
      <c r="AV193" s="13" t="s">
        <v>87</v>
      </c>
      <c r="AW193" s="13" t="s">
        <v>33</v>
      </c>
      <c r="AX193" s="13" t="s">
        <v>85</v>
      </c>
      <c r="AY193" s="159" t="s">
        <v>144</v>
      </c>
    </row>
    <row r="194" spans="1:65" s="13" customFormat="1" ht="11.25">
      <c r="B194" s="157"/>
      <c r="D194" s="158" t="s">
        <v>154</v>
      </c>
      <c r="F194" s="160" t="s">
        <v>298</v>
      </c>
      <c r="H194" s="161">
        <v>84.766999999999996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154</v>
      </c>
      <c r="AU194" s="159" t="s">
        <v>87</v>
      </c>
      <c r="AV194" s="13" t="s">
        <v>87</v>
      </c>
      <c r="AW194" s="13" t="s">
        <v>3</v>
      </c>
      <c r="AX194" s="13" t="s">
        <v>85</v>
      </c>
      <c r="AY194" s="159" t="s">
        <v>144</v>
      </c>
    </row>
    <row r="195" spans="1:65" s="2" customFormat="1" ht="24.2" customHeight="1">
      <c r="A195" s="32"/>
      <c r="B195" s="143"/>
      <c r="C195" s="144" t="s">
        <v>299</v>
      </c>
      <c r="D195" s="144" t="s">
        <v>147</v>
      </c>
      <c r="E195" s="145" t="s">
        <v>300</v>
      </c>
      <c r="F195" s="146" t="s">
        <v>301</v>
      </c>
      <c r="G195" s="147" t="s">
        <v>302</v>
      </c>
      <c r="H195" s="180"/>
      <c r="I195" s="149"/>
      <c r="J195" s="150">
        <f>ROUND(I195*H195,2)</f>
        <v>0</v>
      </c>
      <c r="K195" s="146" t="s">
        <v>151</v>
      </c>
      <c r="L195" s="33"/>
      <c r="M195" s="151" t="s">
        <v>1</v>
      </c>
      <c r="N195" s="152" t="s">
        <v>42</v>
      </c>
      <c r="O195" s="58"/>
      <c r="P195" s="153">
        <f>O195*H195</f>
        <v>0</v>
      </c>
      <c r="Q195" s="153">
        <v>0</v>
      </c>
      <c r="R195" s="153">
        <f>Q195*H195</f>
        <v>0</v>
      </c>
      <c r="S195" s="153">
        <v>0</v>
      </c>
      <c r="T195" s="154">
        <f>S195*H195</f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222</v>
      </c>
      <c r="AT195" s="155" t="s">
        <v>147</v>
      </c>
      <c r="AU195" s="155" t="s">
        <v>87</v>
      </c>
      <c r="AY195" s="17" t="s">
        <v>144</v>
      </c>
      <c r="BE195" s="156">
        <f>IF(N195="základní",J195,0)</f>
        <v>0</v>
      </c>
      <c r="BF195" s="156">
        <f>IF(N195="snížená",J195,0)</f>
        <v>0</v>
      </c>
      <c r="BG195" s="156">
        <f>IF(N195="zákl. přenesená",J195,0)</f>
        <v>0</v>
      </c>
      <c r="BH195" s="156">
        <f>IF(N195="sníž. přenesená",J195,0)</f>
        <v>0</v>
      </c>
      <c r="BI195" s="156">
        <f>IF(N195="nulová",J195,0)</f>
        <v>0</v>
      </c>
      <c r="BJ195" s="17" t="s">
        <v>85</v>
      </c>
      <c r="BK195" s="156">
        <f>ROUND(I195*H195,2)</f>
        <v>0</v>
      </c>
      <c r="BL195" s="17" t="s">
        <v>222</v>
      </c>
      <c r="BM195" s="155" t="s">
        <v>303</v>
      </c>
    </row>
    <row r="196" spans="1:65" s="2" customFormat="1" ht="24.2" customHeight="1">
      <c r="A196" s="32"/>
      <c r="B196" s="143"/>
      <c r="C196" s="144" t="s">
        <v>304</v>
      </c>
      <c r="D196" s="144" t="s">
        <v>147</v>
      </c>
      <c r="E196" s="145" t="s">
        <v>305</v>
      </c>
      <c r="F196" s="146" t="s">
        <v>306</v>
      </c>
      <c r="G196" s="147" t="s">
        <v>302</v>
      </c>
      <c r="H196" s="180"/>
      <c r="I196" s="149"/>
      <c r="J196" s="150">
        <f>ROUND(I196*H196,2)</f>
        <v>0</v>
      </c>
      <c r="K196" s="146" t="s">
        <v>151</v>
      </c>
      <c r="L196" s="33"/>
      <c r="M196" s="151" t="s">
        <v>1</v>
      </c>
      <c r="N196" s="152" t="s">
        <v>42</v>
      </c>
      <c r="O196" s="58"/>
      <c r="P196" s="153">
        <f>O196*H196</f>
        <v>0</v>
      </c>
      <c r="Q196" s="153">
        <v>0</v>
      </c>
      <c r="R196" s="153">
        <f>Q196*H196</f>
        <v>0</v>
      </c>
      <c r="S196" s="153">
        <v>0</v>
      </c>
      <c r="T196" s="15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222</v>
      </c>
      <c r="AT196" s="155" t="s">
        <v>147</v>
      </c>
      <c r="AU196" s="155" t="s">
        <v>87</v>
      </c>
      <c r="AY196" s="17" t="s">
        <v>144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85</v>
      </c>
      <c r="BK196" s="156">
        <f>ROUND(I196*H196,2)</f>
        <v>0</v>
      </c>
      <c r="BL196" s="17" t="s">
        <v>222</v>
      </c>
      <c r="BM196" s="155" t="s">
        <v>307</v>
      </c>
    </row>
    <row r="197" spans="1:65" s="12" customFormat="1" ht="22.9" customHeight="1">
      <c r="B197" s="130"/>
      <c r="D197" s="131" t="s">
        <v>76</v>
      </c>
      <c r="E197" s="141" t="s">
        <v>308</v>
      </c>
      <c r="F197" s="141" t="s">
        <v>309</v>
      </c>
      <c r="I197" s="133"/>
      <c r="J197" s="142">
        <f>BK197</f>
        <v>0</v>
      </c>
      <c r="L197" s="130"/>
      <c r="M197" s="135"/>
      <c r="N197" s="136"/>
      <c r="O197" s="136"/>
      <c r="P197" s="137">
        <f>SUM(P198:P209)</f>
        <v>0</v>
      </c>
      <c r="Q197" s="136"/>
      <c r="R197" s="137">
        <f>SUM(R198:R209)</f>
        <v>0.14586373999999999</v>
      </c>
      <c r="S197" s="136"/>
      <c r="T197" s="138">
        <f>SUM(T198:T209)</f>
        <v>0</v>
      </c>
      <c r="AR197" s="131" t="s">
        <v>87</v>
      </c>
      <c r="AT197" s="139" t="s">
        <v>76</v>
      </c>
      <c r="AU197" s="139" t="s">
        <v>85</v>
      </c>
      <c r="AY197" s="131" t="s">
        <v>144</v>
      </c>
      <c r="BK197" s="140">
        <f>SUM(BK198:BK209)</f>
        <v>0</v>
      </c>
    </row>
    <row r="198" spans="1:65" s="2" customFormat="1" ht="24.2" customHeight="1">
      <c r="A198" s="32"/>
      <c r="B198" s="143"/>
      <c r="C198" s="144" t="s">
        <v>284</v>
      </c>
      <c r="D198" s="144" t="s">
        <v>147</v>
      </c>
      <c r="E198" s="145" t="s">
        <v>310</v>
      </c>
      <c r="F198" s="146" t="s">
        <v>311</v>
      </c>
      <c r="G198" s="147" t="s">
        <v>150</v>
      </c>
      <c r="H198" s="148">
        <v>52.725000000000001</v>
      </c>
      <c r="I198" s="149"/>
      <c r="J198" s="150">
        <f>ROUND(I198*H198,2)</f>
        <v>0</v>
      </c>
      <c r="K198" s="146" t="s">
        <v>151</v>
      </c>
      <c r="L198" s="33"/>
      <c r="M198" s="151" t="s">
        <v>1</v>
      </c>
      <c r="N198" s="152" t="s">
        <v>42</v>
      </c>
      <c r="O198" s="58"/>
      <c r="P198" s="153">
        <f>O198*H198</f>
        <v>0</v>
      </c>
      <c r="Q198" s="153">
        <v>0</v>
      </c>
      <c r="R198" s="153">
        <f>Q198*H198</f>
        <v>0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222</v>
      </c>
      <c r="AT198" s="155" t="s">
        <v>147</v>
      </c>
      <c r="AU198" s="155" t="s">
        <v>87</v>
      </c>
      <c r="AY198" s="17" t="s">
        <v>144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85</v>
      </c>
      <c r="BK198" s="156">
        <f>ROUND(I198*H198,2)</f>
        <v>0</v>
      </c>
      <c r="BL198" s="17" t="s">
        <v>222</v>
      </c>
      <c r="BM198" s="155" t="s">
        <v>312</v>
      </c>
    </row>
    <row r="199" spans="1:65" s="13" customFormat="1" ht="11.25">
      <c r="B199" s="157"/>
      <c r="D199" s="158" t="s">
        <v>154</v>
      </c>
      <c r="E199" s="159" t="s">
        <v>1</v>
      </c>
      <c r="F199" s="160" t="s">
        <v>313</v>
      </c>
      <c r="H199" s="161">
        <v>52.725000000000001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154</v>
      </c>
      <c r="AU199" s="159" t="s">
        <v>87</v>
      </c>
      <c r="AV199" s="13" t="s">
        <v>87</v>
      </c>
      <c r="AW199" s="13" t="s">
        <v>33</v>
      </c>
      <c r="AX199" s="13" t="s">
        <v>85</v>
      </c>
      <c r="AY199" s="159" t="s">
        <v>144</v>
      </c>
    </row>
    <row r="200" spans="1:65" s="2" customFormat="1" ht="24.2" customHeight="1">
      <c r="A200" s="32"/>
      <c r="B200" s="143"/>
      <c r="C200" s="166" t="s">
        <v>314</v>
      </c>
      <c r="D200" s="166" t="s">
        <v>281</v>
      </c>
      <c r="E200" s="167" t="s">
        <v>315</v>
      </c>
      <c r="F200" s="168" t="s">
        <v>316</v>
      </c>
      <c r="G200" s="169" t="s">
        <v>150</v>
      </c>
      <c r="H200" s="170">
        <v>115.995</v>
      </c>
      <c r="I200" s="171"/>
      <c r="J200" s="172">
        <f>ROUND(I200*H200,2)</f>
        <v>0</v>
      </c>
      <c r="K200" s="168" t="s">
        <v>151</v>
      </c>
      <c r="L200" s="173"/>
      <c r="M200" s="174" t="s">
        <v>1</v>
      </c>
      <c r="N200" s="175" t="s">
        <v>42</v>
      </c>
      <c r="O200" s="58"/>
      <c r="P200" s="153">
        <f>O200*H200</f>
        <v>0</v>
      </c>
      <c r="Q200" s="153">
        <v>1.1999999999999999E-3</v>
      </c>
      <c r="R200" s="153">
        <f>Q200*H200</f>
        <v>0.13919399999999998</v>
      </c>
      <c r="S200" s="153">
        <v>0</v>
      </c>
      <c r="T200" s="15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284</v>
      </c>
      <c r="AT200" s="155" t="s">
        <v>281</v>
      </c>
      <c r="AU200" s="155" t="s">
        <v>87</v>
      </c>
      <c r="AY200" s="17" t="s">
        <v>144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85</v>
      </c>
      <c r="BK200" s="156">
        <f>ROUND(I200*H200,2)</f>
        <v>0</v>
      </c>
      <c r="BL200" s="17" t="s">
        <v>222</v>
      </c>
      <c r="BM200" s="155" t="s">
        <v>317</v>
      </c>
    </row>
    <row r="201" spans="1:65" s="2" customFormat="1" ht="19.5">
      <c r="A201" s="32"/>
      <c r="B201" s="33"/>
      <c r="C201" s="32"/>
      <c r="D201" s="158" t="s">
        <v>286</v>
      </c>
      <c r="E201" s="32"/>
      <c r="F201" s="176" t="s">
        <v>318</v>
      </c>
      <c r="G201" s="32"/>
      <c r="H201" s="32"/>
      <c r="I201" s="177"/>
      <c r="J201" s="32"/>
      <c r="K201" s="32"/>
      <c r="L201" s="33"/>
      <c r="M201" s="178"/>
      <c r="N201" s="179"/>
      <c r="O201" s="58"/>
      <c r="P201" s="58"/>
      <c r="Q201" s="58"/>
      <c r="R201" s="58"/>
      <c r="S201" s="58"/>
      <c r="T201" s="59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T201" s="17" t="s">
        <v>286</v>
      </c>
      <c r="AU201" s="17" t="s">
        <v>87</v>
      </c>
    </row>
    <row r="202" spans="1:65" s="13" customFormat="1" ht="11.25">
      <c r="B202" s="157"/>
      <c r="D202" s="158" t="s">
        <v>154</v>
      </c>
      <c r="E202" s="159" t="s">
        <v>1</v>
      </c>
      <c r="F202" s="160" t="s">
        <v>319</v>
      </c>
      <c r="H202" s="161">
        <v>115.995</v>
      </c>
      <c r="I202" s="162"/>
      <c r="L202" s="157"/>
      <c r="M202" s="163"/>
      <c r="N202" s="164"/>
      <c r="O202" s="164"/>
      <c r="P202" s="164"/>
      <c r="Q202" s="164"/>
      <c r="R202" s="164"/>
      <c r="S202" s="164"/>
      <c r="T202" s="165"/>
      <c r="AT202" s="159" t="s">
        <v>154</v>
      </c>
      <c r="AU202" s="159" t="s">
        <v>87</v>
      </c>
      <c r="AV202" s="13" t="s">
        <v>87</v>
      </c>
      <c r="AW202" s="13" t="s">
        <v>33</v>
      </c>
      <c r="AX202" s="13" t="s">
        <v>85</v>
      </c>
      <c r="AY202" s="159" t="s">
        <v>144</v>
      </c>
    </row>
    <row r="203" spans="1:65" s="2" customFormat="1" ht="24.2" customHeight="1">
      <c r="A203" s="32"/>
      <c r="B203" s="143"/>
      <c r="C203" s="144" t="s">
        <v>320</v>
      </c>
      <c r="D203" s="144" t="s">
        <v>147</v>
      </c>
      <c r="E203" s="145" t="s">
        <v>321</v>
      </c>
      <c r="F203" s="146" t="s">
        <v>322</v>
      </c>
      <c r="G203" s="147" t="s">
        <v>150</v>
      </c>
      <c r="H203" s="148">
        <v>52.725000000000001</v>
      </c>
      <c r="I203" s="149"/>
      <c r="J203" s="150">
        <f>ROUND(I203*H203,2)</f>
        <v>0</v>
      </c>
      <c r="K203" s="146" t="s">
        <v>151</v>
      </c>
      <c r="L203" s="33"/>
      <c r="M203" s="151" t="s">
        <v>1</v>
      </c>
      <c r="N203" s="152" t="s">
        <v>42</v>
      </c>
      <c r="O203" s="58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5" t="s">
        <v>222</v>
      </c>
      <c r="AT203" s="155" t="s">
        <v>147</v>
      </c>
      <c r="AU203" s="155" t="s">
        <v>87</v>
      </c>
      <c r="AY203" s="17" t="s">
        <v>144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7" t="s">
        <v>85</v>
      </c>
      <c r="BK203" s="156">
        <f>ROUND(I203*H203,2)</f>
        <v>0</v>
      </c>
      <c r="BL203" s="17" t="s">
        <v>222</v>
      </c>
      <c r="BM203" s="155" t="s">
        <v>323</v>
      </c>
    </row>
    <row r="204" spans="1:65" s="13" customFormat="1" ht="11.25">
      <c r="B204" s="157"/>
      <c r="D204" s="158" t="s">
        <v>154</v>
      </c>
      <c r="E204" s="159" t="s">
        <v>1</v>
      </c>
      <c r="F204" s="160" t="s">
        <v>184</v>
      </c>
      <c r="H204" s="161">
        <v>52.725000000000001</v>
      </c>
      <c r="I204" s="162"/>
      <c r="L204" s="157"/>
      <c r="M204" s="163"/>
      <c r="N204" s="164"/>
      <c r="O204" s="164"/>
      <c r="P204" s="164"/>
      <c r="Q204" s="164"/>
      <c r="R204" s="164"/>
      <c r="S204" s="164"/>
      <c r="T204" s="165"/>
      <c r="AT204" s="159" t="s">
        <v>154</v>
      </c>
      <c r="AU204" s="159" t="s">
        <v>87</v>
      </c>
      <c r="AV204" s="13" t="s">
        <v>87</v>
      </c>
      <c r="AW204" s="13" t="s">
        <v>33</v>
      </c>
      <c r="AX204" s="13" t="s">
        <v>85</v>
      </c>
      <c r="AY204" s="159" t="s">
        <v>144</v>
      </c>
    </row>
    <row r="205" spans="1:65" s="2" customFormat="1" ht="14.45" customHeight="1">
      <c r="A205" s="32"/>
      <c r="B205" s="143"/>
      <c r="C205" s="166" t="s">
        <v>324</v>
      </c>
      <c r="D205" s="166" t="s">
        <v>281</v>
      </c>
      <c r="E205" s="167" t="s">
        <v>325</v>
      </c>
      <c r="F205" s="168" t="s">
        <v>326</v>
      </c>
      <c r="G205" s="169" t="s">
        <v>150</v>
      </c>
      <c r="H205" s="170">
        <v>60.634</v>
      </c>
      <c r="I205" s="171"/>
      <c r="J205" s="172">
        <f>ROUND(I205*H205,2)</f>
        <v>0</v>
      </c>
      <c r="K205" s="168" t="s">
        <v>158</v>
      </c>
      <c r="L205" s="173"/>
      <c r="M205" s="174" t="s">
        <v>1</v>
      </c>
      <c r="N205" s="175" t="s">
        <v>42</v>
      </c>
      <c r="O205" s="58"/>
      <c r="P205" s="153">
        <f>O205*H205</f>
        <v>0</v>
      </c>
      <c r="Q205" s="153">
        <v>1.1E-4</v>
      </c>
      <c r="R205" s="153">
        <f>Q205*H205</f>
        <v>6.6697400000000004E-3</v>
      </c>
      <c r="S205" s="153">
        <v>0</v>
      </c>
      <c r="T205" s="15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284</v>
      </c>
      <c r="AT205" s="155" t="s">
        <v>281</v>
      </c>
      <c r="AU205" s="155" t="s">
        <v>87</v>
      </c>
      <c r="AY205" s="17" t="s">
        <v>144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85</v>
      </c>
      <c r="BK205" s="156">
        <f>ROUND(I205*H205,2)</f>
        <v>0</v>
      </c>
      <c r="BL205" s="17" t="s">
        <v>222</v>
      </c>
      <c r="BM205" s="155" t="s">
        <v>327</v>
      </c>
    </row>
    <row r="206" spans="1:65" s="2" customFormat="1" ht="19.5">
      <c r="A206" s="32"/>
      <c r="B206" s="33"/>
      <c r="C206" s="32"/>
      <c r="D206" s="158" t="s">
        <v>286</v>
      </c>
      <c r="E206" s="32"/>
      <c r="F206" s="176" t="s">
        <v>328</v>
      </c>
      <c r="G206" s="32"/>
      <c r="H206" s="32"/>
      <c r="I206" s="177"/>
      <c r="J206" s="32"/>
      <c r="K206" s="32"/>
      <c r="L206" s="33"/>
      <c r="M206" s="178"/>
      <c r="N206" s="179"/>
      <c r="O206" s="58"/>
      <c r="P206" s="58"/>
      <c r="Q206" s="58"/>
      <c r="R206" s="58"/>
      <c r="S206" s="58"/>
      <c r="T206" s="59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T206" s="17" t="s">
        <v>286</v>
      </c>
      <c r="AU206" s="17" t="s">
        <v>87</v>
      </c>
    </row>
    <row r="207" spans="1:65" s="13" customFormat="1" ht="11.25">
      <c r="B207" s="157"/>
      <c r="D207" s="158" t="s">
        <v>154</v>
      </c>
      <c r="E207" s="159" t="s">
        <v>1</v>
      </c>
      <c r="F207" s="160" t="s">
        <v>329</v>
      </c>
      <c r="H207" s="161">
        <v>60.634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154</v>
      </c>
      <c r="AU207" s="159" t="s">
        <v>87</v>
      </c>
      <c r="AV207" s="13" t="s">
        <v>87</v>
      </c>
      <c r="AW207" s="13" t="s">
        <v>33</v>
      </c>
      <c r="AX207" s="13" t="s">
        <v>85</v>
      </c>
      <c r="AY207" s="159" t="s">
        <v>144</v>
      </c>
    </row>
    <row r="208" spans="1:65" s="2" customFormat="1" ht="24.2" customHeight="1">
      <c r="A208" s="32"/>
      <c r="B208" s="143"/>
      <c r="C208" s="144" t="s">
        <v>330</v>
      </c>
      <c r="D208" s="144" t="s">
        <v>147</v>
      </c>
      <c r="E208" s="145" t="s">
        <v>331</v>
      </c>
      <c r="F208" s="146" t="s">
        <v>332</v>
      </c>
      <c r="G208" s="147" t="s">
        <v>302</v>
      </c>
      <c r="H208" s="180"/>
      <c r="I208" s="149"/>
      <c r="J208" s="150">
        <f>ROUND(I208*H208,2)</f>
        <v>0</v>
      </c>
      <c r="K208" s="146" t="s">
        <v>151</v>
      </c>
      <c r="L208" s="33"/>
      <c r="M208" s="151" t="s">
        <v>1</v>
      </c>
      <c r="N208" s="152" t="s">
        <v>42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222</v>
      </c>
      <c r="AT208" s="155" t="s">
        <v>147</v>
      </c>
      <c r="AU208" s="155" t="s">
        <v>87</v>
      </c>
      <c r="AY208" s="17" t="s">
        <v>144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85</v>
      </c>
      <c r="BK208" s="156">
        <f>ROUND(I208*H208,2)</f>
        <v>0</v>
      </c>
      <c r="BL208" s="17" t="s">
        <v>222</v>
      </c>
      <c r="BM208" s="155" t="s">
        <v>333</v>
      </c>
    </row>
    <row r="209" spans="1:65" s="2" customFormat="1" ht="24.2" customHeight="1">
      <c r="A209" s="32"/>
      <c r="B209" s="143"/>
      <c r="C209" s="144" t="s">
        <v>334</v>
      </c>
      <c r="D209" s="144" t="s">
        <v>147</v>
      </c>
      <c r="E209" s="145" t="s">
        <v>335</v>
      </c>
      <c r="F209" s="146" t="s">
        <v>336</v>
      </c>
      <c r="G209" s="147" t="s">
        <v>302</v>
      </c>
      <c r="H209" s="180"/>
      <c r="I209" s="149"/>
      <c r="J209" s="150">
        <f>ROUND(I209*H209,2)</f>
        <v>0</v>
      </c>
      <c r="K209" s="146" t="s">
        <v>151</v>
      </c>
      <c r="L209" s="33"/>
      <c r="M209" s="151" t="s">
        <v>1</v>
      </c>
      <c r="N209" s="152" t="s">
        <v>42</v>
      </c>
      <c r="O209" s="58"/>
      <c r="P209" s="153">
        <f>O209*H209</f>
        <v>0</v>
      </c>
      <c r="Q209" s="153">
        <v>0</v>
      </c>
      <c r="R209" s="153">
        <f>Q209*H209</f>
        <v>0</v>
      </c>
      <c r="S209" s="153">
        <v>0</v>
      </c>
      <c r="T209" s="15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5" t="s">
        <v>222</v>
      </c>
      <c r="AT209" s="155" t="s">
        <v>147</v>
      </c>
      <c r="AU209" s="155" t="s">
        <v>87</v>
      </c>
      <c r="AY209" s="17" t="s">
        <v>144</v>
      </c>
      <c r="BE209" s="156">
        <f>IF(N209="základní",J209,0)</f>
        <v>0</v>
      </c>
      <c r="BF209" s="156">
        <f>IF(N209="snížená",J209,0)</f>
        <v>0</v>
      </c>
      <c r="BG209" s="156">
        <f>IF(N209="zákl. přenesená",J209,0)</f>
        <v>0</v>
      </c>
      <c r="BH209" s="156">
        <f>IF(N209="sníž. přenesená",J209,0)</f>
        <v>0</v>
      </c>
      <c r="BI209" s="156">
        <f>IF(N209="nulová",J209,0)</f>
        <v>0</v>
      </c>
      <c r="BJ209" s="17" t="s">
        <v>85</v>
      </c>
      <c r="BK209" s="156">
        <f>ROUND(I209*H209,2)</f>
        <v>0</v>
      </c>
      <c r="BL209" s="17" t="s">
        <v>222</v>
      </c>
      <c r="BM209" s="155" t="s">
        <v>337</v>
      </c>
    </row>
    <row r="210" spans="1:65" s="12" customFormat="1" ht="22.9" customHeight="1">
      <c r="B210" s="130"/>
      <c r="D210" s="131" t="s">
        <v>76</v>
      </c>
      <c r="E210" s="141" t="s">
        <v>338</v>
      </c>
      <c r="F210" s="141" t="s">
        <v>339</v>
      </c>
      <c r="I210" s="133"/>
      <c r="J210" s="142">
        <f>BK210</f>
        <v>0</v>
      </c>
      <c r="L210" s="130"/>
      <c r="M210" s="135"/>
      <c r="N210" s="136"/>
      <c r="O210" s="136"/>
      <c r="P210" s="137">
        <f>SUM(P211:P215)</f>
        <v>0</v>
      </c>
      <c r="Q210" s="136"/>
      <c r="R210" s="137">
        <f>SUM(R211:R215)</f>
        <v>0</v>
      </c>
      <c r="S210" s="136"/>
      <c r="T210" s="138">
        <f>SUM(T211:T215)</f>
        <v>0</v>
      </c>
      <c r="AR210" s="131" t="s">
        <v>87</v>
      </c>
      <c r="AT210" s="139" t="s">
        <v>76</v>
      </c>
      <c r="AU210" s="139" t="s">
        <v>85</v>
      </c>
      <c r="AY210" s="131" t="s">
        <v>144</v>
      </c>
      <c r="BK210" s="140">
        <f>SUM(BK211:BK215)</f>
        <v>0</v>
      </c>
    </row>
    <row r="211" spans="1:65" s="2" customFormat="1" ht="14.45" customHeight="1">
      <c r="A211" s="32"/>
      <c r="B211" s="143"/>
      <c r="C211" s="144" t="s">
        <v>340</v>
      </c>
      <c r="D211" s="144" t="s">
        <v>147</v>
      </c>
      <c r="E211" s="145" t="s">
        <v>341</v>
      </c>
      <c r="F211" s="146" t="s">
        <v>342</v>
      </c>
      <c r="G211" s="147" t="s">
        <v>343</v>
      </c>
      <c r="H211" s="148">
        <v>1</v>
      </c>
      <c r="I211" s="149"/>
      <c r="J211" s="150">
        <f>ROUND(I211*H211,2)</f>
        <v>0</v>
      </c>
      <c r="K211" s="146" t="s">
        <v>1</v>
      </c>
      <c r="L211" s="33"/>
      <c r="M211" s="151" t="s">
        <v>1</v>
      </c>
      <c r="N211" s="152" t="s">
        <v>42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222</v>
      </c>
      <c r="AT211" s="155" t="s">
        <v>147</v>
      </c>
      <c r="AU211" s="155" t="s">
        <v>87</v>
      </c>
      <c r="AY211" s="17" t="s">
        <v>144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85</v>
      </c>
      <c r="BK211" s="156">
        <f>ROUND(I211*H211,2)</f>
        <v>0</v>
      </c>
      <c r="BL211" s="17" t="s">
        <v>222</v>
      </c>
      <c r="BM211" s="155" t="s">
        <v>344</v>
      </c>
    </row>
    <row r="212" spans="1:65" s="2" customFormat="1" ht="24.2" customHeight="1">
      <c r="A212" s="32"/>
      <c r="B212" s="143"/>
      <c r="C212" s="144" t="s">
        <v>345</v>
      </c>
      <c r="D212" s="144" t="s">
        <v>147</v>
      </c>
      <c r="E212" s="145" t="s">
        <v>346</v>
      </c>
      <c r="F212" s="146" t="s">
        <v>347</v>
      </c>
      <c r="G212" s="147" t="s">
        <v>348</v>
      </c>
      <c r="H212" s="148">
        <v>3</v>
      </c>
      <c r="I212" s="149"/>
      <c r="J212" s="150">
        <f>ROUND(I212*H212,2)</f>
        <v>0</v>
      </c>
      <c r="K212" s="146" t="s">
        <v>1</v>
      </c>
      <c r="L212" s="33"/>
      <c r="M212" s="151" t="s">
        <v>1</v>
      </c>
      <c r="N212" s="152" t="s">
        <v>42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222</v>
      </c>
      <c r="AT212" s="155" t="s">
        <v>147</v>
      </c>
      <c r="AU212" s="155" t="s">
        <v>87</v>
      </c>
      <c r="AY212" s="17" t="s">
        <v>144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85</v>
      </c>
      <c r="BK212" s="156">
        <f>ROUND(I212*H212,2)</f>
        <v>0</v>
      </c>
      <c r="BL212" s="17" t="s">
        <v>222</v>
      </c>
      <c r="BM212" s="155" t="s">
        <v>349</v>
      </c>
    </row>
    <row r="213" spans="1:65" s="13" customFormat="1" ht="11.25">
      <c r="B213" s="157"/>
      <c r="D213" s="158" t="s">
        <v>154</v>
      </c>
      <c r="E213" s="159" t="s">
        <v>1</v>
      </c>
      <c r="F213" s="160" t="s">
        <v>350</v>
      </c>
      <c r="H213" s="161">
        <v>3</v>
      </c>
      <c r="I213" s="162"/>
      <c r="L213" s="157"/>
      <c r="M213" s="163"/>
      <c r="N213" s="164"/>
      <c r="O213" s="164"/>
      <c r="P213" s="164"/>
      <c r="Q213" s="164"/>
      <c r="R213" s="164"/>
      <c r="S213" s="164"/>
      <c r="T213" s="165"/>
      <c r="AT213" s="159" t="s">
        <v>154</v>
      </c>
      <c r="AU213" s="159" t="s">
        <v>87</v>
      </c>
      <c r="AV213" s="13" t="s">
        <v>87</v>
      </c>
      <c r="AW213" s="13" t="s">
        <v>33</v>
      </c>
      <c r="AX213" s="13" t="s">
        <v>85</v>
      </c>
      <c r="AY213" s="159" t="s">
        <v>144</v>
      </c>
    </row>
    <row r="214" spans="1:65" s="2" customFormat="1" ht="14.45" customHeight="1">
      <c r="A214" s="32"/>
      <c r="B214" s="143"/>
      <c r="C214" s="144" t="s">
        <v>351</v>
      </c>
      <c r="D214" s="144" t="s">
        <v>147</v>
      </c>
      <c r="E214" s="145" t="s">
        <v>352</v>
      </c>
      <c r="F214" s="146" t="s">
        <v>353</v>
      </c>
      <c r="G214" s="147" t="s">
        <v>343</v>
      </c>
      <c r="H214" s="148">
        <v>1</v>
      </c>
      <c r="I214" s="149"/>
      <c r="J214" s="150">
        <f>ROUND(I214*H214,2)</f>
        <v>0</v>
      </c>
      <c r="K214" s="146" t="s">
        <v>1</v>
      </c>
      <c r="L214" s="33"/>
      <c r="M214" s="151" t="s">
        <v>1</v>
      </c>
      <c r="N214" s="152" t="s">
        <v>42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222</v>
      </c>
      <c r="AT214" s="155" t="s">
        <v>147</v>
      </c>
      <c r="AU214" s="155" t="s">
        <v>87</v>
      </c>
      <c r="AY214" s="17" t="s">
        <v>144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85</v>
      </c>
      <c r="BK214" s="156">
        <f>ROUND(I214*H214,2)</f>
        <v>0</v>
      </c>
      <c r="BL214" s="17" t="s">
        <v>222</v>
      </c>
      <c r="BM214" s="155" t="s">
        <v>354</v>
      </c>
    </row>
    <row r="215" spans="1:65" s="2" customFormat="1" ht="14.45" customHeight="1">
      <c r="A215" s="32"/>
      <c r="B215" s="143"/>
      <c r="C215" s="144" t="s">
        <v>355</v>
      </c>
      <c r="D215" s="144" t="s">
        <v>147</v>
      </c>
      <c r="E215" s="145" t="s">
        <v>356</v>
      </c>
      <c r="F215" s="146" t="s">
        <v>357</v>
      </c>
      <c r="G215" s="147" t="s">
        <v>343</v>
      </c>
      <c r="H215" s="148">
        <v>1</v>
      </c>
      <c r="I215" s="149"/>
      <c r="J215" s="150">
        <f>ROUND(I215*H215,2)</f>
        <v>0</v>
      </c>
      <c r="K215" s="146" t="s">
        <v>1</v>
      </c>
      <c r="L215" s="33"/>
      <c r="M215" s="151" t="s">
        <v>1</v>
      </c>
      <c r="N215" s="152" t="s">
        <v>42</v>
      </c>
      <c r="O215" s="58"/>
      <c r="P215" s="153">
        <f>O215*H215</f>
        <v>0</v>
      </c>
      <c r="Q215" s="153">
        <v>0</v>
      </c>
      <c r="R215" s="153">
        <f>Q215*H215</f>
        <v>0</v>
      </c>
      <c r="S215" s="153">
        <v>0</v>
      </c>
      <c r="T215" s="15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5" t="s">
        <v>222</v>
      </c>
      <c r="AT215" s="155" t="s">
        <v>147</v>
      </c>
      <c r="AU215" s="155" t="s">
        <v>87</v>
      </c>
      <c r="AY215" s="17" t="s">
        <v>144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7" t="s">
        <v>85</v>
      </c>
      <c r="BK215" s="156">
        <f>ROUND(I215*H215,2)</f>
        <v>0</v>
      </c>
      <c r="BL215" s="17" t="s">
        <v>222</v>
      </c>
      <c r="BM215" s="155" t="s">
        <v>358</v>
      </c>
    </row>
    <row r="216" spans="1:65" s="12" customFormat="1" ht="22.9" customHeight="1">
      <c r="B216" s="130"/>
      <c r="D216" s="131" t="s">
        <v>76</v>
      </c>
      <c r="E216" s="141" t="s">
        <v>359</v>
      </c>
      <c r="F216" s="141" t="s">
        <v>360</v>
      </c>
      <c r="I216" s="133"/>
      <c r="J216" s="142">
        <f>BK216</f>
        <v>0</v>
      </c>
      <c r="L216" s="130"/>
      <c r="M216" s="135"/>
      <c r="N216" s="136"/>
      <c r="O216" s="136"/>
      <c r="P216" s="137">
        <f>SUM(P217:P223)</f>
        <v>0</v>
      </c>
      <c r="Q216" s="136"/>
      <c r="R216" s="137">
        <f>SUM(R217:R223)</f>
        <v>0</v>
      </c>
      <c r="S216" s="136"/>
      <c r="T216" s="138">
        <f>SUM(T217:T223)</f>
        <v>0</v>
      </c>
      <c r="AR216" s="131" t="s">
        <v>87</v>
      </c>
      <c r="AT216" s="139" t="s">
        <v>76</v>
      </c>
      <c r="AU216" s="139" t="s">
        <v>85</v>
      </c>
      <c r="AY216" s="131" t="s">
        <v>144</v>
      </c>
      <c r="BK216" s="140">
        <f>SUM(BK217:BK223)</f>
        <v>0</v>
      </c>
    </row>
    <row r="217" spans="1:65" s="2" customFormat="1" ht="24.2" customHeight="1">
      <c r="A217" s="32"/>
      <c r="B217" s="143"/>
      <c r="C217" s="144" t="s">
        <v>361</v>
      </c>
      <c r="D217" s="144" t="s">
        <v>147</v>
      </c>
      <c r="E217" s="145" t="s">
        <v>362</v>
      </c>
      <c r="F217" s="146" t="s">
        <v>363</v>
      </c>
      <c r="G217" s="147" t="s">
        <v>302</v>
      </c>
      <c r="H217" s="180"/>
      <c r="I217" s="149"/>
      <c r="J217" s="150">
        <f>ROUND(I217*H217,2)</f>
        <v>0</v>
      </c>
      <c r="K217" s="146" t="s">
        <v>151</v>
      </c>
      <c r="L217" s="33"/>
      <c r="M217" s="151" t="s">
        <v>1</v>
      </c>
      <c r="N217" s="152" t="s">
        <v>42</v>
      </c>
      <c r="O217" s="58"/>
      <c r="P217" s="153">
        <f>O217*H217</f>
        <v>0</v>
      </c>
      <c r="Q217" s="153">
        <v>0</v>
      </c>
      <c r="R217" s="153">
        <f>Q217*H217</f>
        <v>0</v>
      </c>
      <c r="S217" s="153">
        <v>0</v>
      </c>
      <c r="T217" s="15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5" t="s">
        <v>222</v>
      </c>
      <c r="AT217" s="155" t="s">
        <v>147</v>
      </c>
      <c r="AU217" s="155" t="s">
        <v>87</v>
      </c>
      <c r="AY217" s="17" t="s">
        <v>144</v>
      </c>
      <c r="BE217" s="156">
        <f>IF(N217="základní",J217,0)</f>
        <v>0</v>
      </c>
      <c r="BF217" s="156">
        <f>IF(N217="snížená",J217,0)</f>
        <v>0</v>
      </c>
      <c r="BG217" s="156">
        <f>IF(N217="zákl. přenesená",J217,0)</f>
        <v>0</v>
      </c>
      <c r="BH217" s="156">
        <f>IF(N217="sníž. přenesená",J217,0)</f>
        <v>0</v>
      </c>
      <c r="BI217" s="156">
        <f>IF(N217="nulová",J217,0)</f>
        <v>0</v>
      </c>
      <c r="BJ217" s="17" t="s">
        <v>85</v>
      </c>
      <c r="BK217" s="156">
        <f>ROUND(I217*H217,2)</f>
        <v>0</v>
      </c>
      <c r="BL217" s="17" t="s">
        <v>222</v>
      </c>
      <c r="BM217" s="155" t="s">
        <v>364</v>
      </c>
    </row>
    <row r="218" spans="1:65" s="2" customFormat="1" ht="24.2" customHeight="1">
      <c r="A218" s="32"/>
      <c r="B218" s="143"/>
      <c r="C218" s="144" t="s">
        <v>365</v>
      </c>
      <c r="D218" s="144" t="s">
        <v>147</v>
      </c>
      <c r="E218" s="145" t="s">
        <v>366</v>
      </c>
      <c r="F218" s="146" t="s">
        <v>367</v>
      </c>
      <c r="G218" s="147" t="s">
        <v>302</v>
      </c>
      <c r="H218" s="180"/>
      <c r="I218" s="149"/>
      <c r="J218" s="150">
        <f>ROUND(I218*H218,2)</f>
        <v>0</v>
      </c>
      <c r="K218" s="146" t="s">
        <v>151</v>
      </c>
      <c r="L218" s="33"/>
      <c r="M218" s="151" t="s">
        <v>1</v>
      </c>
      <c r="N218" s="152" t="s">
        <v>42</v>
      </c>
      <c r="O218" s="58"/>
      <c r="P218" s="153">
        <f>O218*H218</f>
        <v>0</v>
      </c>
      <c r="Q218" s="153">
        <v>0</v>
      </c>
      <c r="R218" s="153">
        <f>Q218*H218</f>
        <v>0</v>
      </c>
      <c r="S218" s="153">
        <v>0</v>
      </c>
      <c r="T218" s="15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222</v>
      </c>
      <c r="AT218" s="155" t="s">
        <v>147</v>
      </c>
      <c r="AU218" s="155" t="s">
        <v>87</v>
      </c>
      <c r="AY218" s="17" t="s">
        <v>144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85</v>
      </c>
      <c r="BK218" s="156">
        <f>ROUND(I218*H218,2)</f>
        <v>0</v>
      </c>
      <c r="BL218" s="17" t="s">
        <v>222</v>
      </c>
      <c r="BM218" s="155" t="s">
        <v>368</v>
      </c>
    </row>
    <row r="219" spans="1:65" s="2" customFormat="1" ht="37.9" customHeight="1">
      <c r="A219" s="32"/>
      <c r="B219" s="143"/>
      <c r="C219" s="144" t="s">
        <v>369</v>
      </c>
      <c r="D219" s="144" t="s">
        <v>147</v>
      </c>
      <c r="E219" s="145" t="s">
        <v>370</v>
      </c>
      <c r="F219" s="146" t="s">
        <v>371</v>
      </c>
      <c r="G219" s="147" t="s">
        <v>150</v>
      </c>
      <c r="H219" s="148">
        <v>52.725000000000001</v>
      </c>
      <c r="I219" s="149"/>
      <c r="J219" s="150">
        <f>ROUND(I219*H219,2)</f>
        <v>0</v>
      </c>
      <c r="K219" s="146" t="s">
        <v>1</v>
      </c>
      <c r="L219" s="33"/>
      <c r="M219" s="151" t="s">
        <v>1</v>
      </c>
      <c r="N219" s="152" t="s">
        <v>42</v>
      </c>
      <c r="O219" s="58"/>
      <c r="P219" s="153">
        <f>O219*H219</f>
        <v>0</v>
      </c>
      <c r="Q219" s="153">
        <v>0</v>
      </c>
      <c r="R219" s="153">
        <f>Q219*H219</f>
        <v>0</v>
      </c>
      <c r="S219" s="153">
        <v>0</v>
      </c>
      <c r="T219" s="154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222</v>
      </c>
      <c r="AT219" s="155" t="s">
        <v>147</v>
      </c>
      <c r="AU219" s="155" t="s">
        <v>87</v>
      </c>
      <c r="AY219" s="17" t="s">
        <v>144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85</v>
      </c>
      <c r="BK219" s="156">
        <f>ROUND(I219*H219,2)</f>
        <v>0</v>
      </c>
      <c r="BL219" s="17" t="s">
        <v>222</v>
      </c>
      <c r="BM219" s="155" t="s">
        <v>372</v>
      </c>
    </row>
    <row r="220" spans="1:65" s="2" customFormat="1" ht="117">
      <c r="A220" s="32"/>
      <c r="B220" s="33"/>
      <c r="C220" s="32"/>
      <c r="D220" s="158" t="s">
        <v>286</v>
      </c>
      <c r="E220" s="32"/>
      <c r="F220" s="176" t="s">
        <v>373</v>
      </c>
      <c r="G220" s="32"/>
      <c r="H220" s="32"/>
      <c r="I220" s="177"/>
      <c r="J220" s="32"/>
      <c r="K220" s="32"/>
      <c r="L220" s="33"/>
      <c r="M220" s="178"/>
      <c r="N220" s="179"/>
      <c r="O220" s="58"/>
      <c r="P220" s="58"/>
      <c r="Q220" s="58"/>
      <c r="R220" s="58"/>
      <c r="S220" s="58"/>
      <c r="T220" s="59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T220" s="17" t="s">
        <v>286</v>
      </c>
      <c r="AU220" s="17" t="s">
        <v>87</v>
      </c>
    </row>
    <row r="221" spans="1:65" s="13" customFormat="1" ht="11.25">
      <c r="B221" s="157"/>
      <c r="D221" s="158" t="s">
        <v>154</v>
      </c>
      <c r="E221" s="159" t="s">
        <v>1</v>
      </c>
      <c r="F221" s="160" t="s">
        <v>374</v>
      </c>
      <c r="H221" s="161">
        <v>52.725000000000001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154</v>
      </c>
      <c r="AU221" s="159" t="s">
        <v>87</v>
      </c>
      <c r="AV221" s="13" t="s">
        <v>87</v>
      </c>
      <c r="AW221" s="13" t="s">
        <v>33</v>
      </c>
      <c r="AX221" s="13" t="s">
        <v>85</v>
      </c>
      <c r="AY221" s="159" t="s">
        <v>144</v>
      </c>
    </row>
    <row r="222" spans="1:65" s="2" customFormat="1" ht="37.9" customHeight="1">
      <c r="A222" s="32"/>
      <c r="B222" s="143"/>
      <c r="C222" s="144" t="s">
        <v>375</v>
      </c>
      <c r="D222" s="144" t="s">
        <v>147</v>
      </c>
      <c r="E222" s="145" t="s">
        <v>376</v>
      </c>
      <c r="F222" s="146" t="s">
        <v>377</v>
      </c>
      <c r="G222" s="147" t="s">
        <v>150</v>
      </c>
      <c r="H222" s="148">
        <v>14.4</v>
      </c>
      <c r="I222" s="149"/>
      <c r="J222" s="150">
        <f>ROUND(I222*H222,2)</f>
        <v>0</v>
      </c>
      <c r="K222" s="146" t="s">
        <v>1</v>
      </c>
      <c r="L222" s="33"/>
      <c r="M222" s="151" t="s">
        <v>1</v>
      </c>
      <c r="N222" s="152" t="s">
        <v>42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222</v>
      </c>
      <c r="AT222" s="155" t="s">
        <v>147</v>
      </c>
      <c r="AU222" s="155" t="s">
        <v>87</v>
      </c>
      <c r="AY222" s="17" t="s">
        <v>144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85</v>
      </c>
      <c r="BK222" s="156">
        <f>ROUND(I222*H222,2)</f>
        <v>0</v>
      </c>
      <c r="BL222" s="17" t="s">
        <v>222</v>
      </c>
      <c r="BM222" s="155" t="s">
        <v>378</v>
      </c>
    </row>
    <row r="223" spans="1:65" s="13" customFormat="1" ht="11.25">
      <c r="B223" s="157"/>
      <c r="D223" s="158" t="s">
        <v>154</v>
      </c>
      <c r="E223" s="159" t="s">
        <v>1</v>
      </c>
      <c r="F223" s="160" t="s">
        <v>379</v>
      </c>
      <c r="H223" s="161">
        <v>14.4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154</v>
      </c>
      <c r="AU223" s="159" t="s">
        <v>87</v>
      </c>
      <c r="AV223" s="13" t="s">
        <v>87</v>
      </c>
      <c r="AW223" s="13" t="s">
        <v>33</v>
      </c>
      <c r="AX223" s="13" t="s">
        <v>85</v>
      </c>
      <c r="AY223" s="159" t="s">
        <v>144</v>
      </c>
    </row>
    <row r="224" spans="1:65" s="12" customFormat="1" ht="22.9" customHeight="1">
      <c r="B224" s="130"/>
      <c r="D224" s="131" t="s">
        <v>76</v>
      </c>
      <c r="E224" s="141" t="s">
        <v>380</v>
      </c>
      <c r="F224" s="141" t="s">
        <v>381</v>
      </c>
      <c r="I224" s="133"/>
      <c r="J224" s="142">
        <f>BK224</f>
        <v>0</v>
      </c>
      <c r="L224" s="130"/>
      <c r="M224" s="135"/>
      <c r="N224" s="136"/>
      <c r="O224" s="136"/>
      <c r="P224" s="137">
        <f>SUM(P225:P230)</f>
        <v>0</v>
      </c>
      <c r="Q224" s="136"/>
      <c r="R224" s="137">
        <f>SUM(R225:R230)</f>
        <v>0</v>
      </c>
      <c r="S224" s="136"/>
      <c r="T224" s="138">
        <f>SUM(T225:T230)</f>
        <v>2.8000000000000001E-2</v>
      </c>
      <c r="AR224" s="131" t="s">
        <v>87</v>
      </c>
      <c r="AT224" s="139" t="s">
        <v>76</v>
      </c>
      <c r="AU224" s="139" t="s">
        <v>85</v>
      </c>
      <c r="AY224" s="131" t="s">
        <v>144</v>
      </c>
      <c r="BK224" s="140">
        <f>SUM(BK225:BK230)</f>
        <v>0</v>
      </c>
    </row>
    <row r="225" spans="1:65" s="2" customFormat="1" ht="24.2" customHeight="1">
      <c r="A225" s="32"/>
      <c r="B225" s="143"/>
      <c r="C225" s="144" t="s">
        <v>382</v>
      </c>
      <c r="D225" s="144" t="s">
        <v>147</v>
      </c>
      <c r="E225" s="145" t="s">
        <v>383</v>
      </c>
      <c r="F225" s="146" t="s">
        <v>384</v>
      </c>
      <c r="G225" s="147" t="s">
        <v>235</v>
      </c>
      <c r="H225" s="148">
        <v>1</v>
      </c>
      <c r="I225" s="149"/>
      <c r="J225" s="150">
        <f>ROUND(I225*H225,2)</f>
        <v>0</v>
      </c>
      <c r="K225" s="146" t="s">
        <v>151</v>
      </c>
      <c r="L225" s="33"/>
      <c r="M225" s="151" t="s">
        <v>1</v>
      </c>
      <c r="N225" s="152" t="s">
        <v>42</v>
      </c>
      <c r="O225" s="58"/>
      <c r="P225" s="153">
        <f>O225*H225</f>
        <v>0</v>
      </c>
      <c r="Q225" s="153">
        <v>0</v>
      </c>
      <c r="R225" s="153">
        <f>Q225*H225</f>
        <v>0</v>
      </c>
      <c r="S225" s="153">
        <v>2.8000000000000001E-2</v>
      </c>
      <c r="T225" s="154">
        <f>S225*H225</f>
        <v>2.8000000000000001E-2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55" t="s">
        <v>222</v>
      </c>
      <c r="AT225" s="155" t="s">
        <v>147</v>
      </c>
      <c r="AU225" s="155" t="s">
        <v>87</v>
      </c>
      <c r="AY225" s="17" t="s">
        <v>144</v>
      </c>
      <c r="BE225" s="156">
        <f>IF(N225="základní",J225,0)</f>
        <v>0</v>
      </c>
      <c r="BF225" s="156">
        <f>IF(N225="snížená",J225,0)</f>
        <v>0</v>
      </c>
      <c r="BG225" s="156">
        <f>IF(N225="zákl. přenesená",J225,0)</f>
        <v>0</v>
      </c>
      <c r="BH225" s="156">
        <f>IF(N225="sníž. přenesená",J225,0)</f>
        <v>0</v>
      </c>
      <c r="BI225" s="156">
        <f>IF(N225="nulová",J225,0)</f>
        <v>0</v>
      </c>
      <c r="BJ225" s="17" t="s">
        <v>85</v>
      </c>
      <c r="BK225" s="156">
        <f>ROUND(I225*H225,2)</f>
        <v>0</v>
      </c>
      <c r="BL225" s="17" t="s">
        <v>222</v>
      </c>
      <c r="BM225" s="155" t="s">
        <v>385</v>
      </c>
    </row>
    <row r="226" spans="1:65" s="13" customFormat="1" ht="11.25">
      <c r="B226" s="157"/>
      <c r="D226" s="158" t="s">
        <v>154</v>
      </c>
      <c r="E226" s="159" t="s">
        <v>1</v>
      </c>
      <c r="F226" s="160" t="s">
        <v>386</v>
      </c>
      <c r="H226" s="161">
        <v>1</v>
      </c>
      <c r="I226" s="162"/>
      <c r="L226" s="157"/>
      <c r="M226" s="163"/>
      <c r="N226" s="164"/>
      <c r="O226" s="164"/>
      <c r="P226" s="164"/>
      <c r="Q226" s="164"/>
      <c r="R226" s="164"/>
      <c r="S226" s="164"/>
      <c r="T226" s="165"/>
      <c r="AT226" s="159" t="s">
        <v>154</v>
      </c>
      <c r="AU226" s="159" t="s">
        <v>87</v>
      </c>
      <c r="AV226" s="13" t="s">
        <v>87</v>
      </c>
      <c r="AW226" s="13" t="s">
        <v>33</v>
      </c>
      <c r="AX226" s="13" t="s">
        <v>85</v>
      </c>
      <c r="AY226" s="159" t="s">
        <v>144</v>
      </c>
    </row>
    <row r="227" spans="1:65" s="2" customFormat="1" ht="24.2" customHeight="1">
      <c r="A227" s="32"/>
      <c r="B227" s="143"/>
      <c r="C227" s="144" t="s">
        <v>387</v>
      </c>
      <c r="D227" s="144" t="s">
        <v>147</v>
      </c>
      <c r="E227" s="145" t="s">
        <v>388</v>
      </c>
      <c r="F227" s="146" t="s">
        <v>389</v>
      </c>
      <c r="G227" s="147" t="s">
        <v>302</v>
      </c>
      <c r="H227" s="180"/>
      <c r="I227" s="149"/>
      <c r="J227" s="150">
        <f>ROUND(I227*H227,2)</f>
        <v>0</v>
      </c>
      <c r="K227" s="146" t="s">
        <v>151</v>
      </c>
      <c r="L227" s="33"/>
      <c r="M227" s="151" t="s">
        <v>1</v>
      </c>
      <c r="N227" s="152" t="s">
        <v>42</v>
      </c>
      <c r="O227" s="58"/>
      <c r="P227" s="153">
        <f>O227*H227</f>
        <v>0</v>
      </c>
      <c r="Q227" s="153">
        <v>0</v>
      </c>
      <c r="R227" s="153">
        <f>Q227*H227</f>
        <v>0</v>
      </c>
      <c r="S227" s="153">
        <v>0</v>
      </c>
      <c r="T227" s="15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5" t="s">
        <v>222</v>
      </c>
      <c r="AT227" s="155" t="s">
        <v>147</v>
      </c>
      <c r="AU227" s="155" t="s">
        <v>87</v>
      </c>
      <c r="AY227" s="17" t="s">
        <v>144</v>
      </c>
      <c r="BE227" s="156">
        <f>IF(N227="základní",J227,0)</f>
        <v>0</v>
      </c>
      <c r="BF227" s="156">
        <f>IF(N227="snížená",J227,0)</f>
        <v>0</v>
      </c>
      <c r="BG227" s="156">
        <f>IF(N227="zákl. přenesená",J227,0)</f>
        <v>0</v>
      </c>
      <c r="BH227" s="156">
        <f>IF(N227="sníž. přenesená",J227,0)</f>
        <v>0</v>
      </c>
      <c r="BI227" s="156">
        <f>IF(N227="nulová",J227,0)</f>
        <v>0</v>
      </c>
      <c r="BJ227" s="17" t="s">
        <v>85</v>
      </c>
      <c r="BK227" s="156">
        <f>ROUND(I227*H227,2)</f>
        <v>0</v>
      </c>
      <c r="BL227" s="17" t="s">
        <v>222</v>
      </c>
      <c r="BM227" s="155" t="s">
        <v>390</v>
      </c>
    </row>
    <row r="228" spans="1:65" s="2" customFormat="1" ht="24.2" customHeight="1">
      <c r="A228" s="32"/>
      <c r="B228" s="143"/>
      <c r="C228" s="144" t="s">
        <v>391</v>
      </c>
      <c r="D228" s="144" t="s">
        <v>147</v>
      </c>
      <c r="E228" s="145" t="s">
        <v>392</v>
      </c>
      <c r="F228" s="146" t="s">
        <v>393</v>
      </c>
      <c r="G228" s="147" t="s">
        <v>302</v>
      </c>
      <c r="H228" s="180"/>
      <c r="I228" s="149"/>
      <c r="J228" s="150">
        <f>ROUND(I228*H228,2)</f>
        <v>0</v>
      </c>
      <c r="K228" s="146" t="s">
        <v>151</v>
      </c>
      <c r="L228" s="33"/>
      <c r="M228" s="151" t="s">
        <v>1</v>
      </c>
      <c r="N228" s="152" t="s">
        <v>42</v>
      </c>
      <c r="O228" s="58"/>
      <c r="P228" s="153">
        <f>O228*H228</f>
        <v>0</v>
      </c>
      <c r="Q228" s="153">
        <v>0</v>
      </c>
      <c r="R228" s="153">
        <f>Q228*H228</f>
        <v>0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222</v>
      </c>
      <c r="AT228" s="155" t="s">
        <v>147</v>
      </c>
      <c r="AU228" s="155" t="s">
        <v>87</v>
      </c>
      <c r="AY228" s="17" t="s">
        <v>144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85</v>
      </c>
      <c r="BK228" s="156">
        <f>ROUND(I228*H228,2)</f>
        <v>0</v>
      </c>
      <c r="BL228" s="17" t="s">
        <v>222</v>
      </c>
      <c r="BM228" s="155" t="s">
        <v>394</v>
      </c>
    </row>
    <row r="229" spans="1:65" s="2" customFormat="1" ht="24.2" customHeight="1">
      <c r="A229" s="32"/>
      <c r="B229" s="143"/>
      <c r="C229" s="144" t="s">
        <v>395</v>
      </c>
      <c r="D229" s="144" t="s">
        <v>147</v>
      </c>
      <c r="E229" s="145" t="s">
        <v>396</v>
      </c>
      <c r="F229" s="146" t="s">
        <v>397</v>
      </c>
      <c r="G229" s="147" t="s">
        <v>235</v>
      </c>
      <c r="H229" s="148">
        <v>1</v>
      </c>
      <c r="I229" s="149"/>
      <c r="J229" s="150">
        <f>ROUND(I229*H229,2)</f>
        <v>0</v>
      </c>
      <c r="K229" s="146" t="s">
        <v>1</v>
      </c>
      <c r="L229" s="33"/>
      <c r="M229" s="151" t="s">
        <v>1</v>
      </c>
      <c r="N229" s="152" t="s">
        <v>42</v>
      </c>
      <c r="O229" s="58"/>
      <c r="P229" s="153">
        <f>O229*H229</f>
        <v>0</v>
      </c>
      <c r="Q229" s="153">
        <v>0</v>
      </c>
      <c r="R229" s="153">
        <f>Q229*H229</f>
        <v>0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222</v>
      </c>
      <c r="AT229" s="155" t="s">
        <v>147</v>
      </c>
      <c r="AU229" s="155" t="s">
        <v>87</v>
      </c>
      <c r="AY229" s="17" t="s">
        <v>144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85</v>
      </c>
      <c r="BK229" s="156">
        <f>ROUND(I229*H229,2)</f>
        <v>0</v>
      </c>
      <c r="BL229" s="17" t="s">
        <v>222</v>
      </c>
      <c r="BM229" s="155" t="s">
        <v>398</v>
      </c>
    </row>
    <row r="230" spans="1:65" s="13" customFormat="1" ht="11.25">
      <c r="B230" s="157"/>
      <c r="D230" s="158" t="s">
        <v>154</v>
      </c>
      <c r="E230" s="159" t="s">
        <v>1</v>
      </c>
      <c r="F230" s="160" t="s">
        <v>399</v>
      </c>
      <c r="H230" s="161">
        <v>1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154</v>
      </c>
      <c r="AU230" s="159" t="s">
        <v>87</v>
      </c>
      <c r="AV230" s="13" t="s">
        <v>87</v>
      </c>
      <c r="AW230" s="13" t="s">
        <v>33</v>
      </c>
      <c r="AX230" s="13" t="s">
        <v>85</v>
      </c>
      <c r="AY230" s="159" t="s">
        <v>144</v>
      </c>
    </row>
    <row r="231" spans="1:65" s="12" customFormat="1" ht="22.9" customHeight="1">
      <c r="B231" s="130"/>
      <c r="D231" s="131" t="s">
        <v>76</v>
      </c>
      <c r="E231" s="141" t="s">
        <v>400</v>
      </c>
      <c r="F231" s="141" t="s">
        <v>401</v>
      </c>
      <c r="I231" s="133"/>
      <c r="J231" s="142">
        <f>BK231</f>
        <v>0</v>
      </c>
      <c r="L231" s="130"/>
      <c r="M231" s="135"/>
      <c r="N231" s="136"/>
      <c r="O231" s="136"/>
      <c r="P231" s="137">
        <f>SUM(P232:P235)</f>
        <v>0</v>
      </c>
      <c r="Q231" s="136"/>
      <c r="R231" s="137">
        <f>SUM(R232:R235)</f>
        <v>1.5817499999999998E-2</v>
      </c>
      <c r="S231" s="136"/>
      <c r="T231" s="138">
        <f>SUM(T232:T235)</f>
        <v>0</v>
      </c>
      <c r="AR231" s="131" t="s">
        <v>87</v>
      </c>
      <c r="AT231" s="139" t="s">
        <v>76</v>
      </c>
      <c r="AU231" s="139" t="s">
        <v>85</v>
      </c>
      <c r="AY231" s="131" t="s">
        <v>144</v>
      </c>
      <c r="BK231" s="140">
        <f>SUM(BK232:BK235)</f>
        <v>0</v>
      </c>
    </row>
    <row r="232" spans="1:65" s="2" customFormat="1" ht="14.45" customHeight="1">
      <c r="A232" s="32"/>
      <c r="B232" s="143"/>
      <c r="C232" s="144" t="s">
        <v>402</v>
      </c>
      <c r="D232" s="144" t="s">
        <v>147</v>
      </c>
      <c r="E232" s="145" t="s">
        <v>403</v>
      </c>
      <c r="F232" s="146" t="s">
        <v>404</v>
      </c>
      <c r="G232" s="147" t="s">
        <v>150</v>
      </c>
      <c r="H232" s="148">
        <v>52.725000000000001</v>
      </c>
      <c r="I232" s="149"/>
      <c r="J232" s="150">
        <f>ROUND(I232*H232,2)</f>
        <v>0</v>
      </c>
      <c r="K232" s="146" t="s">
        <v>158</v>
      </c>
      <c r="L232" s="33"/>
      <c r="M232" s="151" t="s">
        <v>1</v>
      </c>
      <c r="N232" s="152" t="s">
        <v>42</v>
      </c>
      <c r="O232" s="58"/>
      <c r="P232" s="153">
        <f>O232*H232</f>
        <v>0</v>
      </c>
      <c r="Q232" s="153">
        <v>2.9999999999999997E-4</v>
      </c>
      <c r="R232" s="153">
        <f>Q232*H232</f>
        <v>1.5817499999999998E-2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222</v>
      </c>
      <c r="AT232" s="155" t="s">
        <v>147</v>
      </c>
      <c r="AU232" s="155" t="s">
        <v>87</v>
      </c>
      <c r="AY232" s="17" t="s">
        <v>144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85</v>
      </c>
      <c r="BK232" s="156">
        <f>ROUND(I232*H232,2)</f>
        <v>0</v>
      </c>
      <c r="BL232" s="17" t="s">
        <v>222</v>
      </c>
      <c r="BM232" s="155" t="s">
        <v>405</v>
      </c>
    </row>
    <row r="233" spans="1:65" s="13" customFormat="1" ht="11.25">
      <c r="B233" s="157"/>
      <c r="D233" s="158" t="s">
        <v>154</v>
      </c>
      <c r="E233" s="159" t="s">
        <v>1</v>
      </c>
      <c r="F233" s="160" t="s">
        <v>313</v>
      </c>
      <c r="H233" s="161">
        <v>52.725000000000001</v>
      </c>
      <c r="I233" s="162"/>
      <c r="L233" s="157"/>
      <c r="M233" s="163"/>
      <c r="N233" s="164"/>
      <c r="O233" s="164"/>
      <c r="P233" s="164"/>
      <c r="Q233" s="164"/>
      <c r="R233" s="164"/>
      <c r="S233" s="164"/>
      <c r="T233" s="165"/>
      <c r="AT233" s="159" t="s">
        <v>154</v>
      </c>
      <c r="AU233" s="159" t="s">
        <v>87</v>
      </c>
      <c r="AV233" s="13" t="s">
        <v>87</v>
      </c>
      <c r="AW233" s="13" t="s">
        <v>33</v>
      </c>
      <c r="AX233" s="13" t="s">
        <v>85</v>
      </c>
      <c r="AY233" s="159" t="s">
        <v>144</v>
      </c>
    </row>
    <row r="234" spans="1:65" s="2" customFormat="1" ht="24.2" customHeight="1">
      <c r="A234" s="32"/>
      <c r="B234" s="143"/>
      <c r="C234" s="144" t="s">
        <v>406</v>
      </c>
      <c r="D234" s="144" t="s">
        <v>147</v>
      </c>
      <c r="E234" s="145" t="s">
        <v>407</v>
      </c>
      <c r="F234" s="146" t="s">
        <v>408</v>
      </c>
      <c r="G234" s="147" t="s">
        <v>302</v>
      </c>
      <c r="H234" s="180"/>
      <c r="I234" s="149"/>
      <c r="J234" s="150">
        <f>ROUND(I234*H234,2)</f>
        <v>0</v>
      </c>
      <c r="K234" s="146" t="s">
        <v>151</v>
      </c>
      <c r="L234" s="33"/>
      <c r="M234" s="151" t="s">
        <v>1</v>
      </c>
      <c r="N234" s="152" t="s">
        <v>42</v>
      </c>
      <c r="O234" s="58"/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222</v>
      </c>
      <c r="AT234" s="155" t="s">
        <v>147</v>
      </c>
      <c r="AU234" s="155" t="s">
        <v>87</v>
      </c>
      <c r="AY234" s="17" t="s">
        <v>144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85</v>
      </c>
      <c r="BK234" s="156">
        <f>ROUND(I234*H234,2)</f>
        <v>0</v>
      </c>
      <c r="BL234" s="17" t="s">
        <v>222</v>
      </c>
      <c r="BM234" s="155" t="s">
        <v>409</v>
      </c>
    </row>
    <row r="235" spans="1:65" s="2" customFormat="1" ht="24.2" customHeight="1">
      <c r="A235" s="32"/>
      <c r="B235" s="143"/>
      <c r="C235" s="144" t="s">
        <v>410</v>
      </c>
      <c r="D235" s="144" t="s">
        <v>147</v>
      </c>
      <c r="E235" s="145" t="s">
        <v>411</v>
      </c>
      <c r="F235" s="146" t="s">
        <v>412</v>
      </c>
      <c r="G235" s="147" t="s">
        <v>302</v>
      </c>
      <c r="H235" s="180"/>
      <c r="I235" s="149"/>
      <c r="J235" s="150">
        <f>ROUND(I235*H235,2)</f>
        <v>0</v>
      </c>
      <c r="K235" s="146" t="s">
        <v>151</v>
      </c>
      <c r="L235" s="33"/>
      <c r="M235" s="151" t="s">
        <v>1</v>
      </c>
      <c r="N235" s="152" t="s">
        <v>42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0</v>
      </c>
      <c r="T235" s="154">
        <f>S235*H235</f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222</v>
      </c>
      <c r="AT235" s="155" t="s">
        <v>147</v>
      </c>
      <c r="AU235" s="155" t="s">
        <v>87</v>
      </c>
      <c r="AY235" s="17" t="s">
        <v>144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85</v>
      </c>
      <c r="BK235" s="156">
        <f>ROUND(I235*H235,2)</f>
        <v>0</v>
      </c>
      <c r="BL235" s="17" t="s">
        <v>222</v>
      </c>
      <c r="BM235" s="155" t="s">
        <v>413</v>
      </c>
    </row>
    <row r="236" spans="1:65" s="12" customFormat="1" ht="22.9" customHeight="1">
      <c r="B236" s="130"/>
      <c r="D236" s="131" t="s">
        <v>76</v>
      </c>
      <c r="E236" s="141" t="s">
        <v>414</v>
      </c>
      <c r="F236" s="141" t="s">
        <v>415</v>
      </c>
      <c r="I236" s="133"/>
      <c r="J236" s="142">
        <f>BK236</f>
        <v>0</v>
      </c>
      <c r="L236" s="130"/>
      <c r="M236" s="135"/>
      <c r="N236" s="136"/>
      <c r="O236" s="136"/>
      <c r="P236" s="137">
        <f>SUM(P237:P244)</f>
        <v>0</v>
      </c>
      <c r="Q236" s="136"/>
      <c r="R236" s="137">
        <f>SUM(R237:R244)</f>
        <v>0</v>
      </c>
      <c r="S236" s="136"/>
      <c r="T236" s="138">
        <f>SUM(T237:T244)</f>
        <v>0.31635000000000002</v>
      </c>
      <c r="AR236" s="131" t="s">
        <v>87</v>
      </c>
      <c r="AT236" s="139" t="s">
        <v>76</v>
      </c>
      <c r="AU236" s="139" t="s">
        <v>85</v>
      </c>
      <c r="AY236" s="131" t="s">
        <v>144</v>
      </c>
      <c r="BK236" s="140">
        <f>SUM(BK237:BK244)</f>
        <v>0</v>
      </c>
    </row>
    <row r="237" spans="1:65" s="2" customFormat="1" ht="14.45" customHeight="1">
      <c r="A237" s="32"/>
      <c r="B237" s="143"/>
      <c r="C237" s="144" t="s">
        <v>416</v>
      </c>
      <c r="D237" s="144" t="s">
        <v>147</v>
      </c>
      <c r="E237" s="145" t="s">
        <v>417</v>
      </c>
      <c r="F237" s="146" t="s">
        <v>418</v>
      </c>
      <c r="G237" s="147" t="s">
        <v>150</v>
      </c>
      <c r="H237" s="148">
        <v>105.45</v>
      </c>
      <c r="I237" s="149"/>
      <c r="J237" s="150">
        <f>ROUND(I237*H237,2)</f>
        <v>0</v>
      </c>
      <c r="K237" s="146" t="s">
        <v>158</v>
      </c>
      <c r="L237" s="33"/>
      <c r="M237" s="151" t="s">
        <v>1</v>
      </c>
      <c r="N237" s="152" t="s">
        <v>42</v>
      </c>
      <c r="O237" s="58"/>
      <c r="P237" s="153">
        <f>O237*H237</f>
        <v>0</v>
      </c>
      <c r="Q237" s="153">
        <v>0</v>
      </c>
      <c r="R237" s="153">
        <f>Q237*H237</f>
        <v>0</v>
      </c>
      <c r="S237" s="153">
        <v>3.0000000000000001E-3</v>
      </c>
      <c r="T237" s="154">
        <f>S237*H237</f>
        <v>0.31635000000000002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5" t="s">
        <v>222</v>
      </c>
      <c r="AT237" s="155" t="s">
        <v>147</v>
      </c>
      <c r="AU237" s="155" t="s">
        <v>87</v>
      </c>
      <c r="AY237" s="17" t="s">
        <v>144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7" t="s">
        <v>85</v>
      </c>
      <c r="BK237" s="156">
        <f>ROUND(I237*H237,2)</f>
        <v>0</v>
      </c>
      <c r="BL237" s="17" t="s">
        <v>222</v>
      </c>
      <c r="BM237" s="155" t="s">
        <v>419</v>
      </c>
    </row>
    <row r="238" spans="1:65" s="13" customFormat="1" ht="11.25">
      <c r="B238" s="157"/>
      <c r="D238" s="158" t="s">
        <v>154</v>
      </c>
      <c r="E238" s="159" t="s">
        <v>1</v>
      </c>
      <c r="F238" s="160" t="s">
        <v>420</v>
      </c>
      <c r="H238" s="161">
        <v>105.45</v>
      </c>
      <c r="I238" s="162"/>
      <c r="L238" s="157"/>
      <c r="M238" s="163"/>
      <c r="N238" s="164"/>
      <c r="O238" s="164"/>
      <c r="P238" s="164"/>
      <c r="Q238" s="164"/>
      <c r="R238" s="164"/>
      <c r="S238" s="164"/>
      <c r="T238" s="165"/>
      <c r="AT238" s="159" t="s">
        <v>154</v>
      </c>
      <c r="AU238" s="159" t="s">
        <v>87</v>
      </c>
      <c r="AV238" s="13" t="s">
        <v>87</v>
      </c>
      <c r="AW238" s="13" t="s">
        <v>33</v>
      </c>
      <c r="AX238" s="13" t="s">
        <v>85</v>
      </c>
      <c r="AY238" s="159" t="s">
        <v>144</v>
      </c>
    </row>
    <row r="239" spans="1:65" s="2" customFormat="1" ht="24.2" customHeight="1">
      <c r="A239" s="32"/>
      <c r="B239" s="143"/>
      <c r="C239" s="144" t="s">
        <v>421</v>
      </c>
      <c r="D239" s="144" t="s">
        <v>147</v>
      </c>
      <c r="E239" s="145" t="s">
        <v>422</v>
      </c>
      <c r="F239" s="146" t="s">
        <v>423</v>
      </c>
      <c r="G239" s="147" t="s">
        <v>302</v>
      </c>
      <c r="H239" s="180"/>
      <c r="I239" s="149"/>
      <c r="J239" s="150">
        <f>ROUND(I239*H239,2)</f>
        <v>0</v>
      </c>
      <c r="K239" s="146" t="s">
        <v>151</v>
      </c>
      <c r="L239" s="33"/>
      <c r="M239" s="151" t="s">
        <v>1</v>
      </c>
      <c r="N239" s="152" t="s">
        <v>42</v>
      </c>
      <c r="O239" s="58"/>
      <c r="P239" s="153">
        <f>O239*H239</f>
        <v>0</v>
      </c>
      <c r="Q239" s="153">
        <v>0</v>
      </c>
      <c r="R239" s="153">
        <f>Q239*H239</f>
        <v>0</v>
      </c>
      <c r="S239" s="153">
        <v>0</v>
      </c>
      <c r="T239" s="154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222</v>
      </c>
      <c r="AT239" s="155" t="s">
        <v>147</v>
      </c>
      <c r="AU239" s="155" t="s">
        <v>87</v>
      </c>
      <c r="AY239" s="17" t="s">
        <v>144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85</v>
      </c>
      <c r="BK239" s="156">
        <f>ROUND(I239*H239,2)</f>
        <v>0</v>
      </c>
      <c r="BL239" s="17" t="s">
        <v>222</v>
      </c>
      <c r="BM239" s="155" t="s">
        <v>424</v>
      </c>
    </row>
    <row r="240" spans="1:65" s="2" customFormat="1" ht="24.2" customHeight="1">
      <c r="A240" s="32"/>
      <c r="B240" s="143"/>
      <c r="C240" s="144" t="s">
        <v>425</v>
      </c>
      <c r="D240" s="144" t="s">
        <v>147</v>
      </c>
      <c r="E240" s="145" t="s">
        <v>426</v>
      </c>
      <c r="F240" s="146" t="s">
        <v>427</v>
      </c>
      <c r="G240" s="147" t="s">
        <v>302</v>
      </c>
      <c r="H240" s="180"/>
      <c r="I240" s="149"/>
      <c r="J240" s="150">
        <f>ROUND(I240*H240,2)</f>
        <v>0</v>
      </c>
      <c r="K240" s="146" t="s">
        <v>151</v>
      </c>
      <c r="L240" s="33"/>
      <c r="M240" s="151" t="s">
        <v>1</v>
      </c>
      <c r="N240" s="152" t="s">
        <v>42</v>
      </c>
      <c r="O240" s="58"/>
      <c r="P240" s="153">
        <f>O240*H240</f>
        <v>0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5" t="s">
        <v>222</v>
      </c>
      <c r="AT240" s="155" t="s">
        <v>147</v>
      </c>
      <c r="AU240" s="155" t="s">
        <v>87</v>
      </c>
      <c r="AY240" s="17" t="s">
        <v>144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7" t="s">
        <v>85</v>
      </c>
      <c r="BK240" s="156">
        <f>ROUND(I240*H240,2)</f>
        <v>0</v>
      </c>
      <c r="BL240" s="17" t="s">
        <v>222</v>
      </c>
      <c r="BM240" s="155" t="s">
        <v>428</v>
      </c>
    </row>
    <row r="241" spans="1:65" s="2" customFormat="1" ht="14.45" customHeight="1">
      <c r="A241" s="32"/>
      <c r="B241" s="143"/>
      <c r="C241" s="144" t="s">
        <v>429</v>
      </c>
      <c r="D241" s="144" t="s">
        <v>147</v>
      </c>
      <c r="E241" s="145" t="s">
        <v>430</v>
      </c>
      <c r="F241" s="146" t="s">
        <v>431</v>
      </c>
      <c r="G241" s="147" t="s">
        <v>173</v>
      </c>
      <c r="H241" s="148">
        <v>1</v>
      </c>
      <c r="I241" s="149"/>
      <c r="J241" s="150">
        <f>ROUND(I241*H241,2)</f>
        <v>0</v>
      </c>
      <c r="K241" s="146" t="s">
        <v>1</v>
      </c>
      <c r="L241" s="33"/>
      <c r="M241" s="151" t="s">
        <v>1</v>
      </c>
      <c r="N241" s="152" t="s">
        <v>42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0</v>
      </c>
      <c r="T241" s="154">
        <f>S241*H241</f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222</v>
      </c>
      <c r="AT241" s="155" t="s">
        <v>147</v>
      </c>
      <c r="AU241" s="155" t="s">
        <v>87</v>
      </c>
      <c r="AY241" s="17" t="s">
        <v>144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85</v>
      </c>
      <c r="BK241" s="156">
        <f>ROUND(I241*H241,2)</f>
        <v>0</v>
      </c>
      <c r="BL241" s="17" t="s">
        <v>222</v>
      </c>
      <c r="BM241" s="155" t="s">
        <v>432</v>
      </c>
    </row>
    <row r="242" spans="1:65" s="2" customFormat="1" ht="37.9" customHeight="1">
      <c r="A242" s="32"/>
      <c r="B242" s="143"/>
      <c r="C242" s="144" t="s">
        <v>433</v>
      </c>
      <c r="D242" s="144" t="s">
        <v>147</v>
      </c>
      <c r="E242" s="145" t="s">
        <v>434</v>
      </c>
      <c r="F242" s="146" t="s">
        <v>435</v>
      </c>
      <c r="G242" s="147" t="s">
        <v>150</v>
      </c>
      <c r="H242" s="148">
        <v>52.725000000000001</v>
      </c>
      <c r="I242" s="149"/>
      <c r="J242" s="150">
        <f>ROUND(I242*H242,2)</f>
        <v>0</v>
      </c>
      <c r="K242" s="146" t="s">
        <v>1</v>
      </c>
      <c r="L242" s="33"/>
      <c r="M242" s="151" t="s">
        <v>1</v>
      </c>
      <c r="N242" s="152" t="s">
        <v>42</v>
      </c>
      <c r="O242" s="58"/>
      <c r="P242" s="153">
        <f>O242*H242</f>
        <v>0</v>
      </c>
      <c r="Q242" s="153">
        <v>0</v>
      </c>
      <c r="R242" s="153">
        <f>Q242*H242</f>
        <v>0</v>
      </c>
      <c r="S242" s="153">
        <v>0</v>
      </c>
      <c r="T242" s="15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5" t="s">
        <v>222</v>
      </c>
      <c r="AT242" s="155" t="s">
        <v>147</v>
      </c>
      <c r="AU242" s="155" t="s">
        <v>87</v>
      </c>
      <c r="AY242" s="17" t="s">
        <v>144</v>
      </c>
      <c r="BE242" s="156">
        <f>IF(N242="základní",J242,0)</f>
        <v>0</v>
      </c>
      <c r="BF242" s="156">
        <f>IF(N242="snížená",J242,0)</f>
        <v>0</v>
      </c>
      <c r="BG242" s="156">
        <f>IF(N242="zákl. přenesená",J242,0)</f>
        <v>0</v>
      </c>
      <c r="BH242" s="156">
        <f>IF(N242="sníž. přenesená",J242,0)</f>
        <v>0</v>
      </c>
      <c r="BI242" s="156">
        <f>IF(N242="nulová",J242,0)</f>
        <v>0</v>
      </c>
      <c r="BJ242" s="17" t="s">
        <v>85</v>
      </c>
      <c r="BK242" s="156">
        <f>ROUND(I242*H242,2)</f>
        <v>0</v>
      </c>
      <c r="BL242" s="17" t="s">
        <v>222</v>
      </c>
      <c r="BM242" s="155" t="s">
        <v>436</v>
      </c>
    </row>
    <row r="243" spans="1:65" s="2" customFormat="1" ht="58.5">
      <c r="A243" s="32"/>
      <c r="B243" s="33"/>
      <c r="C243" s="32"/>
      <c r="D243" s="158" t="s">
        <v>286</v>
      </c>
      <c r="E243" s="32"/>
      <c r="F243" s="176" t="s">
        <v>437</v>
      </c>
      <c r="G243" s="32"/>
      <c r="H243" s="32"/>
      <c r="I243" s="177"/>
      <c r="J243" s="32"/>
      <c r="K243" s="32"/>
      <c r="L243" s="33"/>
      <c r="M243" s="178"/>
      <c r="N243" s="179"/>
      <c r="O243" s="58"/>
      <c r="P243" s="58"/>
      <c r="Q243" s="58"/>
      <c r="R243" s="58"/>
      <c r="S243" s="58"/>
      <c r="T243" s="59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T243" s="17" t="s">
        <v>286</v>
      </c>
      <c r="AU243" s="17" t="s">
        <v>87</v>
      </c>
    </row>
    <row r="244" spans="1:65" s="13" customFormat="1" ht="11.25">
      <c r="B244" s="157"/>
      <c r="D244" s="158" t="s">
        <v>154</v>
      </c>
      <c r="E244" s="159" t="s">
        <v>1</v>
      </c>
      <c r="F244" s="160" t="s">
        <v>184</v>
      </c>
      <c r="H244" s="161">
        <v>52.725000000000001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154</v>
      </c>
      <c r="AU244" s="159" t="s">
        <v>87</v>
      </c>
      <c r="AV244" s="13" t="s">
        <v>87</v>
      </c>
      <c r="AW244" s="13" t="s">
        <v>33</v>
      </c>
      <c r="AX244" s="13" t="s">
        <v>85</v>
      </c>
      <c r="AY244" s="159" t="s">
        <v>144</v>
      </c>
    </row>
    <row r="245" spans="1:65" s="12" customFormat="1" ht="22.9" customHeight="1">
      <c r="B245" s="130"/>
      <c r="D245" s="131" t="s">
        <v>76</v>
      </c>
      <c r="E245" s="141" t="s">
        <v>438</v>
      </c>
      <c r="F245" s="141" t="s">
        <v>439</v>
      </c>
      <c r="I245" s="133"/>
      <c r="J245" s="142">
        <f>BK245</f>
        <v>0</v>
      </c>
      <c r="L245" s="130"/>
      <c r="M245" s="135"/>
      <c r="N245" s="136"/>
      <c r="O245" s="136"/>
      <c r="P245" s="137">
        <f>SUM(P246:P249)</f>
        <v>0</v>
      </c>
      <c r="Q245" s="136"/>
      <c r="R245" s="137">
        <f>SUM(R246:R249)</f>
        <v>0.3954375</v>
      </c>
      <c r="S245" s="136"/>
      <c r="T245" s="138">
        <f>SUM(T246:T249)</f>
        <v>0</v>
      </c>
      <c r="AR245" s="131" t="s">
        <v>87</v>
      </c>
      <c r="AT245" s="139" t="s">
        <v>76</v>
      </c>
      <c r="AU245" s="139" t="s">
        <v>85</v>
      </c>
      <c r="AY245" s="131" t="s">
        <v>144</v>
      </c>
      <c r="BK245" s="140">
        <f>SUM(BK246:BK249)</f>
        <v>0</v>
      </c>
    </row>
    <row r="246" spans="1:65" s="2" customFormat="1" ht="24.2" customHeight="1">
      <c r="A246" s="32"/>
      <c r="B246" s="143"/>
      <c r="C246" s="144" t="s">
        <v>440</v>
      </c>
      <c r="D246" s="144" t="s">
        <v>147</v>
      </c>
      <c r="E246" s="145" t="s">
        <v>441</v>
      </c>
      <c r="F246" s="146" t="s">
        <v>442</v>
      </c>
      <c r="G246" s="147" t="s">
        <v>302</v>
      </c>
      <c r="H246" s="180"/>
      <c r="I246" s="149"/>
      <c r="J246" s="150">
        <f>ROUND(I246*H246,2)</f>
        <v>0</v>
      </c>
      <c r="K246" s="146" t="s">
        <v>151</v>
      </c>
      <c r="L246" s="33"/>
      <c r="M246" s="151" t="s">
        <v>1</v>
      </c>
      <c r="N246" s="152" t="s">
        <v>42</v>
      </c>
      <c r="O246" s="58"/>
      <c r="P246" s="153">
        <f>O246*H246</f>
        <v>0</v>
      </c>
      <c r="Q246" s="153">
        <v>0</v>
      </c>
      <c r="R246" s="153">
        <f>Q246*H246</f>
        <v>0</v>
      </c>
      <c r="S246" s="153">
        <v>0</v>
      </c>
      <c r="T246" s="15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222</v>
      </c>
      <c r="AT246" s="155" t="s">
        <v>147</v>
      </c>
      <c r="AU246" s="155" t="s">
        <v>87</v>
      </c>
      <c r="AY246" s="17" t="s">
        <v>144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85</v>
      </c>
      <c r="BK246" s="156">
        <f>ROUND(I246*H246,2)</f>
        <v>0</v>
      </c>
      <c r="BL246" s="17" t="s">
        <v>222</v>
      </c>
      <c r="BM246" s="155" t="s">
        <v>443</v>
      </c>
    </row>
    <row r="247" spans="1:65" s="2" customFormat="1" ht="24.2" customHeight="1">
      <c r="A247" s="32"/>
      <c r="B247" s="143"/>
      <c r="C247" s="144" t="s">
        <v>444</v>
      </c>
      <c r="D247" s="144" t="s">
        <v>147</v>
      </c>
      <c r="E247" s="145" t="s">
        <v>445</v>
      </c>
      <c r="F247" s="146" t="s">
        <v>446</v>
      </c>
      <c r="G247" s="147" t="s">
        <v>302</v>
      </c>
      <c r="H247" s="180"/>
      <c r="I247" s="149"/>
      <c r="J247" s="150">
        <f>ROUND(I247*H247,2)</f>
        <v>0</v>
      </c>
      <c r="K247" s="146" t="s">
        <v>151</v>
      </c>
      <c r="L247" s="33"/>
      <c r="M247" s="151" t="s">
        <v>1</v>
      </c>
      <c r="N247" s="152" t="s">
        <v>42</v>
      </c>
      <c r="O247" s="58"/>
      <c r="P247" s="153">
        <f>O247*H247</f>
        <v>0</v>
      </c>
      <c r="Q247" s="153">
        <v>0</v>
      </c>
      <c r="R247" s="153">
        <f>Q247*H247</f>
        <v>0</v>
      </c>
      <c r="S247" s="153">
        <v>0</v>
      </c>
      <c r="T247" s="154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55" t="s">
        <v>222</v>
      </c>
      <c r="AT247" s="155" t="s">
        <v>147</v>
      </c>
      <c r="AU247" s="155" t="s">
        <v>87</v>
      </c>
      <c r="AY247" s="17" t="s">
        <v>144</v>
      </c>
      <c r="BE247" s="156">
        <f>IF(N247="základní",J247,0)</f>
        <v>0</v>
      </c>
      <c r="BF247" s="156">
        <f>IF(N247="snížená",J247,0)</f>
        <v>0</v>
      </c>
      <c r="BG247" s="156">
        <f>IF(N247="zákl. přenesená",J247,0)</f>
        <v>0</v>
      </c>
      <c r="BH247" s="156">
        <f>IF(N247="sníž. přenesená",J247,0)</f>
        <v>0</v>
      </c>
      <c r="BI247" s="156">
        <f>IF(N247="nulová",J247,0)</f>
        <v>0</v>
      </c>
      <c r="BJ247" s="17" t="s">
        <v>85</v>
      </c>
      <c r="BK247" s="156">
        <f>ROUND(I247*H247,2)</f>
        <v>0</v>
      </c>
      <c r="BL247" s="17" t="s">
        <v>222</v>
      </c>
      <c r="BM247" s="155" t="s">
        <v>447</v>
      </c>
    </row>
    <row r="248" spans="1:65" s="2" customFormat="1" ht="24.2" customHeight="1">
      <c r="A248" s="32"/>
      <c r="B248" s="143"/>
      <c r="C248" s="144" t="s">
        <v>448</v>
      </c>
      <c r="D248" s="144" t="s">
        <v>147</v>
      </c>
      <c r="E248" s="145" t="s">
        <v>449</v>
      </c>
      <c r="F248" s="146" t="s">
        <v>450</v>
      </c>
      <c r="G248" s="147" t="s">
        <v>150</v>
      </c>
      <c r="H248" s="148">
        <v>52.725000000000001</v>
      </c>
      <c r="I248" s="149"/>
      <c r="J248" s="150">
        <f>ROUND(I248*H248,2)</f>
        <v>0</v>
      </c>
      <c r="K248" s="146" t="s">
        <v>1</v>
      </c>
      <c r="L248" s="33"/>
      <c r="M248" s="151" t="s">
        <v>1</v>
      </c>
      <c r="N248" s="152" t="s">
        <v>42</v>
      </c>
      <c r="O248" s="58"/>
      <c r="P248" s="153">
        <f>O248*H248</f>
        <v>0</v>
      </c>
      <c r="Q248" s="153">
        <v>7.4999999999999997E-3</v>
      </c>
      <c r="R248" s="153">
        <f>Q248*H248</f>
        <v>0.3954375</v>
      </c>
      <c r="S248" s="153">
        <v>0</v>
      </c>
      <c r="T248" s="15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222</v>
      </c>
      <c r="AT248" s="155" t="s">
        <v>147</v>
      </c>
      <c r="AU248" s="155" t="s">
        <v>87</v>
      </c>
      <c r="AY248" s="17" t="s">
        <v>144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85</v>
      </c>
      <c r="BK248" s="156">
        <f>ROUND(I248*H248,2)</f>
        <v>0</v>
      </c>
      <c r="BL248" s="17" t="s">
        <v>222</v>
      </c>
      <c r="BM248" s="155" t="s">
        <v>451</v>
      </c>
    </row>
    <row r="249" spans="1:65" s="13" customFormat="1" ht="11.25">
      <c r="B249" s="157"/>
      <c r="D249" s="158" t="s">
        <v>154</v>
      </c>
      <c r="E249" s="159" t="s">
        <v>1</v>
      </c>
      <c r="F249" s="160" t="s">
        <v>184</v>
      </c>
      <c r="H249" s="161">
        <v>52.725000000000001</v>
      </c>
      <c r="I249" s="162"/>
      <c r="L249" s="157"/>
      <c r="M249" s="163"/>
      <c r="N249" s="164"/>
      <c r="O249" s="164"/>
      <c r="P249" s="164"/>
      <c r="Q249" s="164"/>
      <c r="R249" s="164"/>
      <c r="S249" s="164"/>
      <c r="T249" s="165"/>
      <c r="AT249" s="159" t="s">
        <v>154</v>
      </c>
      <c r="AU249" s="159" t="s">
        <v>87</v>
      </c>
      <c r="AV249" s="13" t="s">
        <v>87</v>
      </c>
      <c r="AW249" s="13" t="s">
        <v>33</v>
      </c>
      <c r="AX249" s="13" t="s">
        <v>85</v>
      </c>
      <c r="AY249" s="159" t="s">
        <v>144</v>
      </c>
    </row>
    <row r="250" spans="1:65" s="12" customFormat="1" ht="22.9" customHeight="1">
      <c r="B250" s="130"/>
      <c r="D250" s="131" t="s">
        <v>76</v>
      </c>
      <c r="E250" s="141" t="s">
        <v>452</v>
      </c>
      <c r="F250" s="141" t="s">
        <v>453</v>
      </c>
      <c r="I250" s="133"/>
      <c r="J250" s="142">
        <f>BK250</f>
        <v>0</v>
      </c>
      <c r="L250" s="130"/>
      <c r="M250" s="135"/>
      <c r="N250" s="136"/>
      <c r="O250" s="136"/>
      <c r="P250" s="137">
        <f>SUM(P251:P261)</f>
        <v>0</v>
      </c>
      <c r="Q250" s="136"/>
      <c r="R250" s="137">
        <f>SUM(R251:R261)</f>
        <v>6.6950000000000004E-3</v>
      </c>
      <c r="S250" s="136"/>
      <c r="T250" s="138">
        <f>SUM(T251:T261)</f>
        <v>0</v>
      </c>
      <c r="AR250" s="131" t="s">
        <v>87</v>
      </c>
      <c r="AT250" s="139" t="s">
        <v>76</v>
      </c>
      <c r="AU250" s="139" t="s">
        <v>85</v>
      </c>
      <c r="AY250" s="131" t="s">
        <v>144</v>
      </c>
      <c r="BK250" s="140">
        <f>SUM(BK251:BK261)</f>
        <v>0</v>
      </c>
    </row>
    <row r="251" spans="1:65" s="2" customFormat="1" ht="24.2" customHeight="1">
      <c r="A251" s="32"/>
      <c r="B251" s="143"/>
      <c r="C251" s="144" t="s">
        <v>454</v>
      </c>
      <c r="D251" s="144" t="s">
        <v>147</v>
      </c>
      <c r="E251" s="145" t="s">
        <v>455</v>
      </c>
      <c r="F251" s="146" t="s">
        <v>456</v>
      </c>
      <c r="G251" s="147" t="s">
        <v>150</v>
      </c>
      <c r="H251" s="148">
        <v>1.5</v>
      </c>
      <c r="I251" s="149"/>
      <c r="J251" s="150">
        <f>ROUND(I251*H251,2)</f>
        <v>0</v>
      </c>
      <c r="K251" s="146" t="s">
        <v>158</v>
      </c>
      <c r="L251" s="33"/>
      <c r="M251" s="151" t="s">
        <v>1</v>
      </c>
      <c r="N251" s="152" t="s">
        <v>42</v>
      </c>
      <c r="O251" s="58"/>
      <c r="P251" s="153">
        <f>O251*H251</f>
        <v>0</v>
      </c>
      <c r="Q251" s="153">
        <v>3.2000000000000002E-3</v>
      </c>
      <c r="R251" s="153">
        <f>Q251*H251</f>
        <v>4.8000000000000004E-3</v>
      </c>
      <c r="S251" s="153">
        <v>0</v>
      </c>
      <c r="T251" s="15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55" t="s">
        <v>222</v>
      </c>
      <c r="AT251" s="155" t="s">
        <v>147</v>
      </c>
      <c r="AU251" s="155" t="s">
        <v>87</v>
      </c>
      <c r="AY251" s="17" t="s">
        <v>144</v>
      </c>
      <c r="BE251" s="156">
        <f>IF(N251="základní",J251,0)</f>
        <v>0</v>
      </c>
      <c r="BF251" s="156">
        <f>IF(N251="snížená",J251,0)</f>
        <v>0</v>
      </c>
      <c r="BG251" s="156">
        <f>IF(N251="zákl. přenesená",J251,0)</f>
        <v>0</v>
      </c>
      <c r="BH251" s="156">
        <f>IF(N251="sníž. přenesená",J251,0)</f>
        <v>0</v>
      </c>
      <c r="BI251" s="156">
        <f>IF(N251="nulová",J251,0)</f>
        <v>0</v>
      </c>
      <c r="BJ251" s="17" t="s">
        <v>85</v>
      </c>
      <c r="BK251" s="156">
        <f>ROUND(I251*H251,2)</f>
        <v>0</v>
      </c>
      <c r="BL251" s="17" t="s">
        <v>222</v>
      </c>
      <c r="BM251" s="155" t="s">
        <v>457</v>
      </c>
    </row>
    <row r="252" spans="1:65" s="13" customFormat="1" ht="11.25">
      <c r="B252" s="157"/>
      <c r="D252" s="158" t="s">
        <v>154</v>
      </c>
      <c r="E252" s="159" t="s">
        <v>1</v>
      </c>
      <c r="F252" s="160" t="s">
        <v>458</v>
      </c>
      <c r="H252" s="161">
        <v>1.5</v>
      </c>
      <c r="I252" s="162"/>
      <c r="L252" s="157"/>
      <c r="M252" s="163"/>
      <c r="N252" s="164"/>
      <c r="O252" s="164"/>
      <c r="P252" s="164"/>
      <c r="Q252" s="164"/>
      <c r="R252" s="164"/>
      <c r="S252" s="164"/>
      <c r="T252" s="165"/>
      <c r="AT252" s="159" t="s">
        <v>154</v>
      </c>
      <c r="AU252" s="159" t="s">
        <v>87</v>
      </c>
      <c r="AV252" s="13" t="s">
        <v>87</v>
      </c>
      <c r="AW252" s="13" t="s">
        <v>33</v>
      </c>
      <c r="AX252" s="13" t="s">
        <v>85</v>
      </c>
      <c r="AY252" s="159" t="s">
        <v>144</v>
      </c>
    </row>
    <row r="253" spans="1:65" s="2" customFormat="1" ht="14.45" customHeight="1">
      <c r="A253" s="32"/>
      <c r="B253" s="143"/>
      <c r="C253" s="166" t="s">
        <v>459</v>
      </c>
      <c r="D253" s="166" t="s">
        <v>281</v>
      </c>
      <c r="E253" s="167" t="s">
        <v>460</v>
      </c>
      <c r="F253" s="168" t="s">
        <v>461</v>
      </c>
      <c r="G253" s="169" t="s">
        <v>150</v>
      </c>
      <c r="H253" s="170">
        <v>1.65</v>
      </c>
      <c r="I253" s="171"/>
      <c r="J253" s="172">
        <f>ROUND(I253*H253,2)</f>
        <v>0</v>
      </c>
      <c r="K253" s="168" t="s">
        <v>1</v>
      </c>
      <c r="L253" s="173"/>
      <c r="M253" s="174" t="s">
        <v>1</v>
      </c>
      <c r="N253" s="175" t="s">
        <v>42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0</v>
      </c>
      <c r="T253" s="154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284</v>
      </c>
      <c r="AT253" s="155" t="s">
        <v>281</v>
      </c>
      <c r="AU253" s="155" t="s">
        <v>87</v>
      </c>
      <c r="AY253" s="17" t="s">
        <v>144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85</v>
      </c>
      <c r="BK253" s="156">
        <f>ROUND(I253*H253,2)</f>
        <v>0</v>
      </c>
      <c r="BL253" s="17" t="s">
        <v>222</v>
      </c>
      <c r="BM253" s="155" t="s">
        <v>462</v>
      </c>
    </row>
    <row r="254" spans="1:65" s="13" customFormat="1" ht="11.25">
      <c r="B254" s="157"/>
      <c r="D254" s="158" t="s">
        <v>154</v>
      </c>
      <c r="E254" s="159" t="s">
        <v>1</v>
      </c>
      <c r="F254" s="160" t="s">
        <v>463</v>
      </c>
      <c r="H254" s="161">
        <v>1.65</v>
      </c>
      <c r="I254" s="162"/>
      <c r="L254" s="157"/>
      <c r="M254" s="163"/>
      <c r="N254" s="164"/>
      <c r="O254" s="164"/>
      <c r="P254" s="164"/>
      <c r="Q254" s="164"/>
      <c r="R254" s="164"/>
      <c r="S254" s="164"/>
      <c r="T254" s="165"/>
      <c r="AT254" s="159" t="s">
        <v>154</v>
      </c>
      <c r="AU254" s="159" t="s">
        <v>87</v>
      </c>
      <c r="AV254" s="13" t="s">
        <v>87</v>
      </c>
      <c r="AW254" s="13" t="s">
        <v>33</v>
      </c>
      <c r="AX254" s="13" t="s">
        <v>85</v>
      </c>
      <c r="AY254" s="159" t="s">
        <v>144</v>
      </c>
    </row>
    <row r="255" spans="1:65" s="2" customFormat="1" ht="24.2" customHeight="1">
      <c r="A255" s="32"/>
      <c r="B255" s="143"/>
      <c r="C255" s="144" t="s">
        <v>464</v>
      </c>
      <c r="D255" s="144" t="s">
        <v>147</v>
      </c>
      <c r="E255" s="145" t="s">
        <v>465</v>
      </c>
      <c r="F255" s="146" t="s">
        <v>466</v>
      </c>
      <c r="G255" s="147" t="s">
        <v>150</v>
      </c>
      <c r="H255" s="148">
        <v>1.5</v>
      </c>
      <c r="I255" s="149"/>
      <c r="J255" s="150">
        <f t="shared" ref="J255:J260" si="0">ROUND(I255*H255,2)</f>
        <v>0</v>
      </c>
      <c r="K255" s="146" t="s">
        <v>151</v>
      </c>
      <c r="L255" s="33"/>
      <c r="M255" s="151" t="s">
        <v>1</v>
      </c>
      <c r="N255" s="152" t="s">
        <v>42</v>
      </c>
      <c r="O255" s="58"/>
      <c r="P255" s="153">
        <f t="shared" ref="P255:P260" si="1">O255*H255</f>
        <v>0</v>
      </c>
      <c r="Q255" s="153">
        <v>0</v>
      </c>
      <c r="R255" s="153">
        <f t="shared" ref="R255:R260" si="2">Q255*H255</f>
        <v>0</v>
      </c>
      <c r="S255" s="153">
        <v>0</v>
      </c>
      <c r="T255" s="154">
        <f t="shared" ref="T255:T260" si="3"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222</v>
      </c>
      <c r="AT255" s="155" t="s">
        <v>147</v>
      </c>
      <c r="AU255" s="155" t="s">
        <v>87</v>
      </c>
      <c r="AY255" s="17" t="s">
        <v>144</v>
      </c>
      <c r="BE255" s="156">
        <f t="shared" ref="BE255:BE260" si="4">IF(N255="základní",J255,0)</f>
        <v>0</v>
      </c>
      <c r="BF255" s="156">
        <f t="shared" ref="BF255:BF260" si="5">IF(N255="snížená",J255,0)</f>
        <v>0</v>
      </c>
      <c r="BG255" s="156">
        <f t="shared" ref="BG255:BG260" si="6">IF(N255="zákl. přenesená",J255,0)</f>
        <v>0</v>
      </c>
      <c r="BH255" s="156">
        <f t="shared" ref="BH255:BH260" si="7">IF(N255="sníž. přenesená",J255,0)</f>
        <v>0</v>
      </c>
      <c r="BI255" s="156">
        <f t="shared" ref="BI255:BI260" si="8">IF(N255="nulová",J255,0)</f>
        <v>0</v>
      </c>
      <c r="BJ255" s="17" t="s">
        <v>85</v>
      </c>
      <c r="BK255" s="156">
        <f t="shared" ref="BK255:BK260" si="9">ROUND(I255*H255,2)</f>
        <v>0</v>
      </c>
      <c r="BL255" s="17" t="s">
        <v>222</v>
      </c>
      <c r="BM255" s="155" t="s">
        <v>467</v>
      </c>
    </row>
    <row r="256" spans="1:65" s="2" customFormat="1" ht="24.2" customHeight="1">
      <c r="A256" s="32"/>
      <c r="B256" s="143"/>
      <c r="C256" s="144" t="s">
        <v>468</v>
      </c>
      <c r="D256" s="144" t="s">
        <v>147</v>
      </c>
      <c r="E256" s="145" t="s">
        <v>469</v>
      </c>
      <c r="F256" s="146" t="s">
        <v>470</v>
      </c>
      <c r="G256" s="147" t="s">
        <v>150</v>
      </c>
      <c r="H256" s="148">
        <v>1.5</v>
      </c>
      <c r="I256" s="149"/>
      <c r="J256" s="150">
        <f t="shared" si="0"/>
        <v>0</v>
      </c>
      <c r="K256" s="146" t="s">
        <v>158</v>
      </c>
      <c r="L256" s="33"/>
      <c r="M256" s="151" t="s">
        <v>1</v>
      </c>
      <c r="N256" s="152" t="s">
        <v>42</v>
      </c>
      <c r="O256" s="58"/>
      <c r="P256" s="153">
        <f t="shared" si="1"/>
        <v>0</v>
      </c>
      <c r="Q256" s="153">
        <v>2.7E-4</v>
      </c>
      <c r="R256" s="153">
        <f t="shared" si="2"/>
        <v>4.0499999999999998E-4</v>
      </c>
      <c r="S256" s="153">
        <v>0</v>
      </c>
      <c r="T256" s="154">
        <f t="shared" si="3"/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5" t="s">
        <v>222</v>
      </c>
      <c r="AT256" s="155" t="s">
        <v>147</v>
      </c>
      <c r="AU256" s="155" t="s">
        <v>87</v>
      </c>
      <c r="AY256" s="17" t="s">
        <v>144</v>
      </c>
      <c r="BE256" s="156">
        <f t="shared" si="4"/>
        <v>0</v>
      </c>
      <c r="BF256" s="156">
        <f t="shared" si="5"/>
        <v>0</v>
      </c>
      <c r="BG256" s="156">
        <f t="shared" si="6"/>
        <v>0</v>
      </c>
      <c r="BH256" s="156">
        <f t="shared" si="7"/>
        <v>0</v>
      </c>
      <c r="BI256" s="156">
        <f t="shared" si="8"/>
        <v>0</v>
      </c>
      <c r="BJ256" s="17" t="s">
        <v>85</v>
      </c>
      <c r="BK256" s="156">
        <f t="shared" si="9"/>
        <v>0</v>
      </c>
      <c r="BL256" s="17" t="s">
        <v>222</v>
      </c>
      <c r="BM256" s="155" t="s">
        <v>471</v>
      </c>
    </row>
    <row r="257" spans="1:65" s="2" customFormat="1" ht="14.45" customHeight="1">
      <c r="A257" s="32"/>
      <c r="B257" s="143"/>
      <c r="C257" s="144" t="s">
        <v>472</v>
      </c>
      <c r="D257" s="144" t="s">
        <v>147</v>
      </c>
      <c r="E257" s="145" t="s">
        <v>473</v>
      </c>
      <c r="F257" s="146" t="s">
        <v>474</v>
      </c>
      <c r="G257" s="147" t="s">
        <v>150</v>
      </c>
      <c r="H257" s="148">
        <v>1.5</v>
      </c>
      <c r="I257" s="149"/>
      <c r="J257" s="150">
        <f t="shared" si="0"/>
        <v>0</v>
      </c>
      <c r="K257" s="146" t="s">
        <v>151</v>
      </c>
      <c r="L257" s="33"/>
      <c r="M257" s="151" t="s">
        <v>1</v>
      </c>
      <c r="N257" s="152" t="s">
        <v>42</v>
      </c>
      <c r="O257" s="58"/>
      <c r="P257" s="153">
        <f t="shared" si="1"/>
        <v>0</v>
      </c>
      <c r="Q257" s="153">
        <v>2.9999999999999997E-4</v>
      </c>
      <c r="R257" s="153">
        <f t="shared" si="2"/>
        <v>4.4999999999999999E-4</v>
      </c>
      <c r="S257" s="153">
        <v>0</v>
      </c>
      <c r="T257" s="154">
        <f t="shared" si="3"/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222</v>
      </c>
      <c r="AT257" s="155" t="s">
        <v>147</v>
      </c>
      <c r="AU257" s="155" t="s">
        <v>87</v>
      </c>
      <c r="AY257" s="17" t="s">
        <v>144</v>
      </c>
      <c r="BE257" s="156">
        <f t="shared" si="4"/>
        <v>0</v>
      </c>
      <c r="BF257" s="156">
        <f t="shared" si="5"/>
        <v>0</v>
      </c>
      <c r="BG257" s="156">
        <f t="shared" si="6"/>
        <v>0</v>
      </c>
      <c r="BH257" s="156">
        <f t="shared" si="7"/>
        <v>0</v>
      </c>
      <c r="BI257" s="156">
        <f t="shared" si="8"/>
        <v>0</v>
      </c>
      <c r="BJ257" s="17" t="s">
        <v>85</v>
      </c>
      <c r="BK257" s="156">
        <f t="shared" si="9"/>
        <v>0</v>
      </c>
      <c r="BL257" s="17" t="s">
        <v>222</v>
      </c>
      <c r="BM257" s="155" t="s">
        <v>475</v>
      </c>
    </row>
    <row r="258" spans="1:65" s="2" customFormat="1" ht="24.2" customHeight="1">
      <c r="A258" s="32"/>
      <c r="B258" s="143"/>
      <c r="C258" s="144" t="s">
        <v>476</v>
      </c>
      <c r="D258" s="144" t="s">
        <v>147</v>
      </c>
      <c r="E258" s="145" t="s">
        <v>477</v>
      </c>
      <c r="F258" s="146" t="s">
        <v>478</v>
      </c>
      <c r="G258" s="147" t="s">
        <v>302</v>
      </c>
      <c r="H258" s="180"/>
      <c r="I258" s="149"/>
      <c r="J258" s="150">
        <f t="shared" si="0"/>
        <v>0</v>
      </c>
      <c r="K258" s="146" t="s">
        <v>151</v>
      </c>
      <c r="L258" s="33"/>
      <c r="M258" s="151" t="s">
        <v>1</v>
      </c>
      <c r="N258" s="152" t="s">
        <v>42</v>
      </c>
      <c r="O258" s="58"/>
      <c r="P258" s="153">
        <f t="shared" si="1"/>
        <v>0</v>
      </c>
      <c r="Q258" s="153">
        <v>0</v>
      </c>
      <c r="R258" s="153">
        <f t="shared" si="2"/>
        <v>0</v>
      </c>
      <c r="S258" s="153">
        <v>0</v>
      </c>
      <c r="T258" s="154">
        <f t="shared" si="3"/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222</v>
      </c>
      <c r="AT258" s="155" t="s">
        <v>147</v>
      </c>
      <c r="AU258" s="155" t="s">
        <v>87</v>
      </c>
      <c r="AY258" s="17" t="s">
        <v>144</v>
      </c>
      <c r="BE258" s="156">
        <f t="shared" si="4"/>
        <v>0</v>
      </c>
      <c r="BF258" s="156">
        <f t="shared" si="5"/>
        <v>0</v>
      </c>
      <c r="BG258" s="156">
        <f t="shared" si="6"/>
        <v>0</v>
      </c>
      <c r="BH258" s="156">
        <f t="shared" si="7"/>
        <v>0</v>
      </c>
      <c r="BI258" s="156">
        <f t="shared" si="8"/>
        <v>0</v>
      </c>
      <c r="BJ258" s="17" t="s">
        <v>85</v>
      </c>
      <c r="BK258" s="156">
        <f t="shared" si="9"/>
        <v>0</v>
      </c>
      <c r="BL258" s="17" t="s">
        <v>222</v>
      </c>
      <c r="BM258" s="155" t="s">
        <v>479</v>
      </c>
    </row>
    <row r="259" spans="1:65" s="2" customFormat="1" ht="24.2" customHeight="1">
      <c r="A259" s="32"/>
      <c r="B259" s="143"/>
      <c r="C259" s="144" t="s">
        <v>480</v>
      </c>
      <c r="D259" s="144" t="s">
        <v>147</v>
      </c>
      <c r="E259" s="145" t="s">
        <v>481</v>
      </c>
      <c r="F259" s="146" t="s">
        <v>482</v>
      </c>
      <c r="G259" s="147" t="s">
        <v>302</v>
      </c>
      <c r="H259" s="180"/>
      <c r="I259" s="149"/>
      <c r="J259" s="150">
        <f t="shared" si="0"/>
        <v>0</v>
      </c>
      <c r="K259" s="146" t="s">
        <v>151</v>
      </c>
      <c r="L259" s="33"/>
      <c r="M259" s="151" t="s">
        <v>1</v>
      </c>
      <c r="N259" s="152" t="s">
        <v>42</v>
      </c>
      <c r="O259" s="58"/>
      <c r="P259" s="153">
        <f t="shared" si="1"/>
        <v>0</v>
      </c>
      <c r="Q259" s="153">
        <v>0</v>
      </c>
      <c r="R259" s="153">
        <f t="shared" si="2"/>
        <v>0</v>
      </c>
      <c r="S259" s="153">
        <v>0</v>
      </c>
      <c r="T259" s="154">
        <f t="shared" si="3"/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5" t="s">
        <v>222</v>
      </c>
      <c r="AT259" s="155" t="s">
        <v>147</v>
      </c>
      <c r="AU259" s="155" t="s">
        <v>87</v>
      </c>
      <c r="AY259" s="17" t="s">
        <v>144</v>
      </c>
      <c r="BE259" s="156">
        <f t="shared" si="4"/>
        <v>0</v>
      </c>
      <c r="BF259" s="156">
        <f t="shared" si="5"/>
        <v>0</v>
      </c>
      <c r="BG259" s="156">
        <f t="shared" si="6"/>
        <v>0</v>
      </c>
      <c r="BH259" s="156">
        <f t="shared" si="7"/>
        <v>0</v>
      </c>
      <c r="BI259" s="156">
        <f t="shared" si="8"/>
        <v>0</v>
      </c>
      <c r="BJ259" s="17" t="s">
        <v>85</v>
      </c>
      <c r="BK259" s="156">
        <f t="shared" si="9"/>
        <v>0</v>
      </c>
      <c r="BL259" s="17" t="s">
        <v>222</v>
      </c>
      <c r="BM259" s="155" t="s">
        <v>483</v>
      </c>
    </row>
    <row r="260" spans="1:65" s="2" customFormat="1" ht="24.2" customHeight="1">
      <c r="A260" s="32"/>
      <c r="B260" s="143"/>
      <c r="C260" s="144" t="s">
        <v>484</v>
      </c>
      <c r="D260" s="144" t="s">
        <v>147</v>
      </c>
      <c r="E260" s="145" t="s">
        <v>485</v>
      </c>
      <c r="F260" s="146" t="s">
        <v>486</v>
      </c>
      <c r="G260" s="147" t="s">
        <v>173</v>
      </c>
      <c r="H260" s="148">
        <v>4</v>
      </c>
      <c r="I260" s="149"/>
      <c r="J260" s="150">
        <f t="shared" si="0"/>
        <v>0</v>
      </c>
      <c r="K260" s="146" t="s">
        <v>1</v>
      </c>
      <c r="L260" s="33"/>
      <c r="M260" s="151" t="s">
        <v>1</v>
      </c>
      <c r="N260" s="152" t="s">
        <v>42</v>
      </c>
      <c r="O260" s="58"/>
      <c r="P260" s="153">
        <f t="shared" si="1"/>
        <v>0</v>
      </c>
      <c r="Q260" s="153">
        <v>2.5999999999999998E-4</v>
      </c>
      <c r="R260" s="153">
        <f t="shared" si="2"/>
        <v>1.0399999999999999E-3</v>
      </c>
      <c r="S260" s="153">
        <v>0</v>
      </c>
      <c r="T260" s="154">
        <f t="shared" si="3"/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222</v>
      </c>
      <c r="AT260" s="155" t="s">
        <v>147</v>
      </c>
      <c r="AU260" s="155" t="s">
        <v>87</v>
      </c>
      <c r="AY260" s="17" t="s">
        <v>144</v>
      </c>
      <c r="BE260" s="156">
        <f t="shared" si="4"/>
        <v>0</v>
      </c>
      <c r="BF260" s="156">
        <f t="shared" si="5"/>
        <v>0</v>
      </c>
      <c r="BG260" s="156">
        <f t="shared" si="6"/>
        <v>0</v>
      </c>
      <c r="BH260" s="156">
        <f t="shared" si="7"/>
        <v>0</v>
      </c>
      <c r="BI260" s="156">
        <f t="shared" si="8"/>
        <v>0</v>
      </c>
      <c r="BJ260" s="17" t="s">
        <v>85</v>
      </c>
      <c r="BK260" s="156">
        <f t="shared" si="9"/>
        <v>0</v>
      </c>
      <c r="BL260" s="17" t="s">
        <v>222</v>
      </c>
      <c r="BM260" s="155" t="s">
        <v>487</v>
      </c>
    </row>
    <row r="261" spans="1:65" s="13" customFormat="1" ht="11.25">
      <c r="B261" s="157"/>
      <c r="D261" s="158" t="s">
        <v>154</v>
      </c>
      <c r="E261" s="159" t="s">
        <v>1</v>
      </c>
      <c r="F261" s="160" t="s">
        <v>488</v>
      </c>
      <c r="H261" s="161">
        <v>4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154</v>
      </c>
      <c r="AU261" s="159" t="s">
        <v>87</v>
      </c>
      <c r="AV261" s="13" t="s">
        <v>87</v>
      </c>
      <c r="AW261" s="13" t="s">
        <v>33</v>
      </c>
      <c r="AX261" s="13" t="s">
        <v>85</v>
      </c>
      <c r="AY261" s="159" t="s">
        <v>144</v>
      </c>
    </row>
    <row r="262" spans="1:65" s="12" customFormat="1" ht="22.9" customHeight="1">
      <c r="B262" s="130"/>
      <c r="D262" s="131" t="s">
        <v>76</v>
      </c>
      <c r="E262" s="141" t="s">
        <v>489</v>
      </c>
      <c r="F262" s="141" t="s">
        <v>490</v>
      </c>
      <c r="I262" s="133"/>
      <c r="J262" s="142">
        <f>BK262</f>
        <v>0</v>
      </c>
      <c r="L262" s="130"/>
      <c r="M262" s="135"/>
      <c r="N262" s="136"/>
      <c r="O262" s="136"/>
      <c r="P262" s="137">
        <f>SUM(P263:P264)</f>
        <v>0</v>
      </c>
      <c r="Q262" s="136"/>
      <c r="R262" s="137">
        <f>SUM(R263:R264)</f>
        <v>0</v>
      </c>
      <c r="S262" s="136"/>
      <c r="T262" s="138">
        <f>SUM(T263:T264)</f>
        <v>0</v>
      </c>
      <c r="AR262" s="131" t="s">
        <v>87</v>
      </c>
      <c r="AT262" s="139" t="s">
        <v>76</v>
      </c>
      <c r="AU262" s="139" t="s">
        <v>85</v>
      </c>
      <c r="AY262" s="131" t="s">
        <v>144</v>
      </c>
      <c r="BK262" s="140">
        <f>SUM(BK263:BK264)</f>
        <v>0</v>
      </c>
    </row>
    <row r="263" spans="1:65" s="2" customFormat="1" ht="14.45" customHeight="1">
      <c r="A263" s="32"/>
      <c r="B263" s="143"/>
      <c r="C263" s="144" t="s">
        <v>491</v>
      </c>
      <c r="D263" s="144" t="s">
        <v>147</v>
      </c>
      <c r="E263" s="145" t="s">
        <v>492</v>
      </c>
      <c r="F263" s="146" t="s">
        <v>493</v>
      </c>
      <c r="G263" s="147" t="s">
        <v>235</v>
      </c>
      <c r="H263" s="148">
        <v>1</v>
      </c>
      <c r="I263" s="149"/>
      <c r="J263" s="150">
        <f>ROUND(I263*H263,2)</f>
        <v>0</v>
      </c>
      <c r="K263" s="146" t="s">
        <v>1</v>
      </c>
      <c r="L263" s="33"/>
      <c r="M263" s="151" t="s">
        <v>1</v>
      </c>
      <c r="N263" s="152" t="s">
        <v>42</v>
      </c>
      <c r="O263" s="58"/>
      <c r="P263" s="153">
        <f>O263*H263</f>
        <v>0</v>
      </c>
      <c r="Q263" s="153">
        <v>0</v>
      </c>
      <c r="R263" s="153">
        <f>Q263*H263</f>
        <v>0</v>
      </c>
      <c r="S263" s="153">
        <v>0</v>
      </c>
      <c r="T263" s="15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5" t="s">
        <v>222</v>
      </c>
      <c r="AT263" s="155" t="s">
        <v>147</v>
      </c>
      <c r="AU263" s="155" t="s">
        <v>87</v>
      </c>
      <c r="AY263" s="17" t="s">
        <v>144</v>
      </c>
      <c r="BE263" s="156">
        <f>IF(N263="základní",J263,0)</f>
        <v>0</v>
      </c>
      <c r="BF263" s="156">
        <f>IF(N263="snížená",J263,0)</f>
        <v>0</v>
      </c>
      <c r="BG263" s="156">
        <f>IF(N263="zákl. přenesená",J263,0)</f>
        <v>0</v>
      </c>
      <c r="BH263" s="156">
        <f>IF(N263="sníž. přenesená",J263,0)</f>
        <v>0</v>
      </c>
      <c r="BI263" s="156">
        <f>IF(N263="nulová",J263,0)</f>
        <v>0</v>
      </c>
      <c r="BJ263" s="17" t="s">
        <v>85</v>
      </c>
      <c r="BK263" s="156">
        <f>ROUND(I263*H263,2)</f>
        <v>0</v>
      </c>
      <c r="BL263" s="17" t="s">
        <v>222</v>
      </c>
      <c r="BM263" s="155" t="s">
        <v>494</v>
      </c>
    </row>
    <row r="264" spans="1:65" s="13" customFormat="1" ht="11.25">
      <c r="B264" s="157"/>
      <c r="D264" s="158" t="s">
        <v>154</v>
      </c>
      <c r="E264" s="159" t="s">
        <v>1</v>
      </c>
      <c r="F264" s="160" t="s">
        <v>495</v>
      </c>
      <c r="H264" s="161">
        <v>1</v>
      </c>
      <c r="I264" s="162"/>
      <c r="L264" s="157"/>
      <c r="M264" s="163"/>
      <c r="N264" s="164"/>
      <c r="O264" s="164"/>
      <c r="P264" s="164"/>
      <c r="Q264" s="164"/>
      <c r="R264" s="164"/>
      <c r="S264" s="164"/>
      <c r="T264" s="165"/>
      <c r="AT264" s="159" t="s">
        <v>154</v>
      </c>
      <c r="AU264" s="159" t="s">
        <v>87</v>
      </c>
      <c r="AV264" s="13" t="s">
        <v>87</v>
      </c>
      <c r="AW264" s="13" t="s">
        <v>33</v>
      </c>
      <c r="AX264" s="13" t="s">
        <v>85</v>
      </c>
      <c r="AY264" s="159" t="s">
        <v>144</v>
      </c>
    </row>
    <row r="265" spans="1:65" s="12" customFormat="1" ht="22.9" customHeight="1">
      <c r="B265" s="130"/>
      <c r="D265" s="131" t="s">
        <v>76</v>
      </c>
      <c r="E265" s="141" t="s">
        <v>496</v>
      </c>
      <c r="F265" s="141" t="s">
        <v>497</v>
      </c>
      <c r="I265" s="133"/>
      <c r="J265" s="142">
        <f>BK265</f>
        <v>0</v>
      </c>
      <c r="L265" s="130"/>
      <c r="M265" s="135"/>
      <c r="N265" s="136"/>
      <c r="O265" s="136"/>
      <c r="P265" s="137">
        <f>SUM(P266:P275)</f>
        <v>0</v>
      </c>
      <c r="Q265" s="136"/>
      <c r="R265" s="137">
        <f>SUM(R266:R275)</f>
        <v>0.18703800000000001</v>
      </c>
      <c r="S265" s="136"/>
      <c r="T265" s="138">
        <f>SUM(T266:T275)</f>
        <v>4.3059E-2</v>
      </c>
      <c r="AR265" s="131" t="s">
        <v>87</v>
      </c>
      <c r="AT265" s="139" t="s">
        <v>76</v>
      </c>
      <c r="AU265" s="139" t="s">
        <v>85</v>
      </c>
      <c r="AY265" s="131" t="s">
        <v>144</v>
      </c>
      <c r="BK265" s="140">
        <f>SUM(BK266:BK275)</f>
        <v>0</v>
      </c>
    </row>
    <row r="266" spans="1:65" s="2" customFormat="1" ht="14.45" customHeight="1">
      <c r="A266" s="32"/>
      <c r="B266" s="143"/>
      <c r="C266" s="144" t="s">
        <v>498</v>
      </c>
      <c r="D266" s="144" t="s">
        <v>147</v>
      </c>
      <c r="E266" s="145" t="s">
        <v>499</v>
      </c>
      <c r="F266" s="146" t="s">
        <v>500</v>
      </c>
      <c r="G266" s="147" t="s">
        <v>150</v>
      </c>
      <c r="H266" s="148">
        <v>138.9</v>
      </c>
      <c r="I266" s="149"/>
      <c r="J266" s="150">
        <f>ROUND(I266*H266,2)</f>
        <v>0</v>
      </c>
      <c r="K266" s="146" t="s">
        <v>158</v>
      </c>
      <c r="L266" s="33"/>
      <c r="M266" s="151" t="s">
        <v>1</v>
      </c>
      <c r="N266" s="152" t="s">
        <v>42</v>
      </c>
      <c r="O266" s="58"/>
      <c r="P266" s="153">
        <f>O266*H266</f>
        <v>0</v>
      </c>
      <c r="Q266" s="153">
        <v>1E-3</v>
      </c>
      <c r="R266" s="153">
        <f>Q266*H266</f>
        <v>0.1389</v>
      </c>
      <c r="S266" s="153">
        <v>3.1E-4</v>
      </c>
      <c r="T266" s="154">
        <f>S266*H266</f>
        <v>4.3059E-2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222</v>
      </c>
      <c r="AT266" s="155" t="s">
        <v>147</v>
      </c>
      <c r="AU266" s="155" t="s">
        <v>87</v>
      </c>
      <c r="AY266" s="17" t="s">
        <v>144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85</v>
      </c>
      <c r="BK266" s="156">
        <f>ROUND(I266*H266,2)</f>
        <v>0</v>
      </c>
      <c r="BL266" s="17" t="s">
        <v>222</v>
      </c>
      <c r="BM266" s="155" t="s">
        <v>501</v>
      </c>
    </row>
    <row r="267" spans="1:65" s="13" customFormat="1" ht="11.25">
      <c r="B267" s="157"/>
      <c r="D267" s="158" t="s">
        <v>154</v>
      </c>
      <c r="E267" s="159" t="s">
        <v>1</v>
      </c>
      <c r="F267" s="160" t="s">
        <v>502</v>
      </c>
      <c r="H267" s="161">
        <v>138.9</v>
      </c>
      <c r="I267" s="162"/>
      <c r="L267" s="157"/>
      <c r="M267" s="163"/>
      <c r="N267" s="164"/>
      <c r="O267" s="164"/>
      <c r="P267" s="164"/>
      <c r="Q267" s="164"/>
      <c r="R267" s="164"/>
      <c r="S267" s="164"/>
      <c r="T267" s="165"/>
      <c r="AT267" s="159" t="s">
        <v>154</v>
      </c>
      <c r="AU267" s="159" t="s">
        <v>87</v>
      </c>
      <c r="AV267" s="13" t="s">
        <v>87</v>
      </c>
      <c r="AW267" s="13" t="s">
        <v>33</v>
      </c>
      <c r="AX267" s="13" t="s">
        <v>85</v>
      </c>
      <c r="AY267" s="159" t="s">
        <v>144</v>
      </c>
    </row>
    <row r="268" spans="1:65" s="2" customFormat="1" ht="24.2" customHeight="1">
      <c r="A268" s="32"/>
      <c r="B268" s="143"/>
      <c r="C268" s="144" t="s">
        <v>503</v>
      </c>
      <c r="D268" s="144" t="s">
        <v>147</v>
      </c>
      <c r="E268" s="145" t="s">
        <v>504</v>
      </c>
      <c r="F268" s="146" t="s">
        <v>505</v>
      </c>
      <c r="G268" s="147" t="s">
        <v>150</v>
      </c>
      <c r="H268" s="148">
        <v>138.9</v>
      </c>
      <c r="I268" s="149"/>
      <c r="J268" s="150">
        <f>ROUND(I268*H268,2)</f>
        <v>0</v>
      </c>
      <c r="K268" s="146" t="s">
        <v>158</v>
      </c>
      <c r="L268" s="33"/>
      <c r="M268" s="151" t="s">
        <v>1</v>
      </c>
      <c r="N268" s="152" t="s">
        <v>42</v>
      </c>
      <c r="O268" s="58"/>
      <c r="P268" s="153">
        <f>O268*H268</f>
        <v>0</v>
      </c>
      <c r="Q268" s="153">
        <v>2.1000000000000001E-4</v>
      </c>
      <c r="R268" s="153">
        <f>Q268*H268</f>
        <v>2.9169000000000004E-2</v>
      </c>
      <c r="S268" s="153">
        <v>0</v>
      </c>
      <c r="T268" s="15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222</v>
      </c>
      <c r="AT268" s="155" t="s">
        <v>147</v>
      </c>
      <c r="AU268" s="155" t="s">
        <v>87</v>
      </c>
      <c r="AY268" s="17" t="s">
        <v>144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85</v>
      </c>
      <c r="BK268" s="156">
        <f>ROUND(I268*H268,2)</f>
        <v>0</v>
      </c>
      <c r="BL268" s="17" t="s">
        <v>222</v>
      </c>
      <c r="BM268" s="155" t="s">
        <v>506</v>
      </c>
    </row>
    <row r="269" spans="1:65" s="13" customFormat="1" ht="11.25">
      <c r="B269" s="157"/>
      <c r="D269" s="158" t="s">
        <v>154</v>
      </c>
      <c r="E269" s="159" t="s">
        <v>1</v>
      </c>
      <c r="F269" s="160" t="s">
        <v>502</v>
      </c>
      <c r="H269" s="161">
        <v>138.9</v>
      </c>
      <c r="I269" s="162"/>
      <c r="L269" s="157"/>
      <c r="M269" s="163"/>
      <c r="N269" s="164"/>
      <c r="O269" s="164"/>
      <c r="P269" s="164"/>
      <c r="Q269" s="164"/>
      <c r="R269" s="164"/>
      <c r="S269" s="164"/>
      <c r="T269" s="165"/>
      <c r="AT269" s="159" t="s">
        <v>154</v>
      </c>
      <c r="AU269" s="159" t="s">
        <v>87</v>
      </c>
      <c r="AV269" s="13" t="s">
        <v>87</v>
      </c>
      <c r="AW269" s="13" t="s">
        <v>33</v>
      </c>
      <c r="AX269" s="13" t="s">
        <v>85</v>
      </c>
      <c r="AY269" s="159" t="s">
        <v>144</v>
      </c>
    </row>
    <row r="270" spans="1:65" s="2" customFormat="1" ht="24.2" customHeight="1">
      <c r="A270" s="32"/>
      <c r="B270" s="143"/>
      <c r="C270" s="144" t="s">
        <v>507</v>
      </c>
      <c r="D270" s="144" t="s">
        <v>147</v>
      </c>
      <c r="E270" s="145" t="s">
        <v>508</v>
      </c>
      <c r="F270" s="146" t="s">
        <v>509</v>
      </c>
      <c r="G270" s="147" t="s">
        <v>150</v>
      </c>
      <c r="H270" s="148">
        <v>87.9</v>
      </c>
      <c r="I270" s="149"/>
      <c r="J270" s="150">
        <f>ROUND(I270*H270,2)</f>
        <v>0</v>
      </c>
      <c r="K270" s="146" t="s">
        <v>158</v>
      </c>
      <c r="L270" s="33"/>
      <c r="M270" s="151" t="s">
        <v>1</v>
      </c>
      <c r="N270" s="152" t="s">
        <v>42</v>
      </c>
      <c r="O270" s="58"/>
      <c r="P270" s="153">
        <f>O270*H270</f>
        <v>0</v>
      </c>
      <c r="Q270" s="153">
        <v>2.0000000000000001E-4</v>
      </c>
      <c r="R270" s="153">
        <f>Q270*H270</f>
        <v>1.7580000000000002E-2</v>
      </c>
      <c r="S270" s="153">
        <v>0</v>
      </c>
      <c r="T270" s="154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55" t="s">
        <v>222</v>
      </c>
      <c r="AT270" s="155" t="s">
        <v>147</v>
      </c>
      <c r="AU270" s="155" t="s">
        <v>87</v>
      </c>
      <c r="AY270" s="17" t="s">
        <v>144</v>
      </c>
      <c r="BE270" s="156">
        <f>IF(N270="základní",J270,0)</f>
        <v>0</v>
      </c>
      <c r="BF270" s="156">
        <f>IF(N270="snížená",J270,0)</f>
        <v>0</v>
      </c>
      <c r="BG270" s="156">
        <f>IF(N270="zákl. přenesená",J270,0)</f>
        <v>0</v>
      </c>
      <c r="BH270" s="156">
        <f>IF(N270="sníž. přenesená",J270,0)</f>
        <v>0</v>
      </c>
      <c r="BI270" s="156">
        <f>IF(N270="nulová",J270,0)</f>
        <v>0</v>
      </c>
      <c r="BJ270" s="17" t="s">
        <v>85</v>
      </c>
      <c r="BK270" s="156">
        <f>ROUND(I270*H270,2)</f>
        <v>0</v>
      </c>
      <c r="BL270" s="17" t="s">
        <v>222</v>
      </c>
      <c r="BM270" s="155" t="s">
        <v>510</v>
      </c>
    </row>
    <row r="271" spans="1:65" s="13" customFormat="1" ht="11.25">
      <c r="B271" s="157"/>
      <c r="D271" s="158" t="s">
        <v>154</v>
      </c>
      <c r="E271" s="159" t="s">
        <v>1</v>
      </c>
      <c r="F271" s="160" t="s">
        <v>511</v>
      </c>
      <c r="H271" s="161">
        <v>87.9</v>
      </c>
      <c r="I271" s="162"/>
      <c r="L271" s="157"/>
      <c r="M271" s="163"/>
      <c r="N271" s="164"/>
      <c r="O271" s="164"/>
      <c r="P271" s="164"/>
      <c r="Q271" s="164"/>
      <c r="R271" s="164"/>
      <c r="S271" s="164"/>
      <c r="T271" s="165"/>
      <c r="AT271" s="159" t="s">
        <v>154</v>
      </c>
      <c r="AU271" s="159" t="s">
        <v>87</v>
      </c>
      <c r="AV271" s="13" t="s">
        <v>87</v>
      </c>
      <c r="AW271" s="13" t="s">
        <v>33</v>
      </c>
      <c r="AX271" s="13" t="s">
        <v>85</v>
      </c>
      <c r="AY271" s="159" t="s">
        <v>144</v>
      </c>
    </row>
    <row r="272" spans="1:65" s="2" customFormat="1" ht="24.2" customHeight="1">
      <c r="A272" s="32"/>
      <c r="B272" s="143"/>
      <c r="C272" s="144" t="s">
        <v>512</v>
      </c>
      <c r="D272" s="144" t="s">
        <v>147</v>
      </c>
      <c r="E272" s="145" t="s">
        <v>513</v>
      </c>
      <c r="F272" s="146" t="s">
        <v>514</v>
      </c>
      <c r="G272" s="147" t="s">
        <v>150</v>
      </c>
      <c r="H272" s="148">
        <v>138.9</v>
      </c>
      <c r="I272" s="149"/>
      <c r="J272" s="150">
        <f>ROUND(I272*H272,2)</f>
        <v>0</v>
      </c>
      <c r="K272" s="146" t="s">
        <v>151</v>
      </c>
      <c r="L272" s="33"/>
      <c r="M272" s="151" t="s">
        <v>1</v>
      </c>
      <c r="N272" s="152" t="s">
        <v>42</v>
      </c>
      <c r="O272" s="58"/>
      <c r="P272" s="153">
        <f>O272*H272</f>
        <v>0</v>
      </c>
      <c r="Q272" s="153">
        <v>1.0000000000000001E-5</v>
      </c>
      <c r="R272" s="153">
        <f>Q272*H272</f>
        <v>1.3890000000000003E-3</v>
      </c>
      <c r="S272" s="153">
        <v>0</v>
      </c>
      <c r="T272" s="15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222</v>
      </c>
      <c r="AT272" s="155" t="s">
        <v>147</v>
      </c>
      <c r="AU272" s="155" t="s">
        <v>87</v>
      </c>
      <c r="AY272" s="17" t="s">
        <v>144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85</v>
      </c>
      <c r="BK272" s="156">
        <f>ROUND(I272*H272,2)</f>
        <v>0</v>
      </c>
      <c r="BL272" s="17" t="s">
        <v>222</v>
      </c>
      <c r="BM272" s="155" t="s">
        <v>515</v>
      </c>
    </row>
    <row r="273" spans="1:65" s="13" customFormat="1" ht="11.25">
      <c r="B273" s="157"/>
      <c r="D273" s="158" t="s">
        <v>154</v>
      </c>
      <c r="E273" s="159" t="s">
        <v>1</v>
      </c>
      <c r="F273" s="160" t="s">
        <v>502</v>
      </c>
      <c r="H273" s="161">
        <v>138.9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154</v>
      </c>
      <c r="AU273" s="159" t="s">
        <v>87</v>
      </c>
      <c r="AV273" s="13" t="s">
        <v>87</v>
      </c>
      <c r="AW273" s="13" t="s">
        <v>33</v>
      </c>
      <c r="AX273" s="13" t="s">
        <v>85</v>
      </c>
      <c r="AY273" s="159" t="s">
        <v>144</v>
      </c>
    </row>
    <row r="274" spans="1:65" s="2" customFormat="1" ht="14.45" customHeight="1">
      <c r="A274" s="32"/>
      <c r="B274" s="143"/>
      <c r="C274" s="144" t="s">
        <v>516</v>
      </c>
      <c r="D274" s="144" t="s">
        <v>147</v>
      </c>
      <c r="E274" s="145" t="s">
        <v>517</v>
      </c>
      <c r="F274" s="146" t="s">
        <v>518</v>
      </c>
      <c r="G274" s="147" t="s">
        <v>150</v>
      </c>
      <c r="H274" s="148">
        <v>51</v>
      </c>
      <c r="I274" s="149"/>
      <c r="J274" s="150">
        <f>ROUND(I274*H274,2)</f>
        <v>0</v>
      </c>
      <c r="K274" s="146" t="s">
        <v>1</v>
      </c>
      <c r="L274" s="33"/>
      <c r="M274" s="151" t="s">
        <v>1</v>
      </c>
      <c r="N274" s="152" t="s">
        <v>42</v>
      </c>
      <c r="O274" s="58"/>
      <c r="P274" s="153">
        <f>O274*H274</f>
        <v>0</v>
      </c>
      <c r="Q274" s="153">
        <v>0</v>
      </c>
      <c r="R274" s="153">
        <f>Q274*H274</f>
        <v>0</v>
      </c>
      <c r="S274" s="153">
        <v>0</v>
      </c>
      <c r="T274" s="15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5" t="s">
        <v>222</v>
      </c>
      <c r="AT274" s="155" t="s">
        <v>147</v>
      </c>
      <c r="AU274" s="155" t="s">
        <v>87</v>
      </c>
      <c r="AY274" s="17" t="s">
        <v>144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7" t="s">
        <v>85</v>
      </c>
      <c r="BK274" s="156">
        <f>ROUND(I274*H274,2)</f>
        <v>0</v>
      </c>
      <c r="BL274" s="17" t="s">
        <v>222</v>
      </c>
      <c r="BM274" s="155" t="s">
        <v>519</v>
      </c>
    </row>
    <row r="275" spans="1:65" s="13" customFormat="1" ht="11.25">
      <c r="B275" s="157"/>
      <c r="D275" s="158" t="s">
        <v>154</v>
      </c>
      <c r="E275" s="159" t="s">
        <v>1</v>
      </c>
      <c r="F275" s="160" t="s">
        <v>520</v>
      </c>
      <c r="H275" s="161">
        <v>51</v>
      </c>
      <c r="I275" s="162"/>
      <c r="L275" s="157"/>
      <c r="M275" s="181"/>
      <c r="N275" s="182"/>
      <c r="O275" s="182"/>
      <c r="P275" s="182"/>
      <c r="Q275" s="182"/>
      <c r="R275" s="182"/>
      <c r="S275" s="182"/>
      <c r="T275" s="183"/>
      <c r="AT275" s="159" t="s">
        <v>154</v>
      </c>
      <c r="AU275" s="159" t="s">
        <v>87</v>
      </c>
      <c r="AV275" s="13" t="s">
        <v>87</v>
      </c>
      <c r="AW275" s="13" t="s">
        <v>33</v>
      </c>
      <c r="AX275" s="13" t="s">
        <v>85</v>
      </c>
      <c r="AY275" s="159" t="s">
        <v>144</v>
      </c>
    </row>
    <row r="276" spans="1:65" s="2" customFormat="1" ht="6.95" customHeight="1">
      <c r="A276" s="32"/>
      <c r="B276" s="47"/>
      <c r="C276" s="48"/>
      <c r="D276" s="48"/>
      <c r="E276" s="48"/>
      <c r="F276" s="48"/>
      <c r="G276" s="48"/>
      <c r="H276" s="48"/>
      <c r="I276" s="48"/>
      <c r="J276" s="48"/>
      <c r="K276" s="48"/>
      <c r="L276" s="33"/>
      <c r="M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</row>
  </sheetData>
  <autoFilter ref="C132:K275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90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hidden="1" customHeight="1">
      <c r="B4" s="20"/>
      <c r="D4" s="21" t="s">
        <v>104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46" t="str">
        <f>'Rekapitulace stavby'!K6</f>
        <v>Vybudování multifunkční učebny a zřízení bezbariérovosti v ZŠ Bezručova - stavba</v>
      </c>
      <c r="F7" s="247"/>
      <c r="G7" s="247"/>
      <c r="H7" s="247"/>
      <c r="L7" s="20"/>
    </row>
    <row r="8" spans="1:46" s="2" customFormat="1" ht="12" hidden="1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07" t="s">
        <v>521</v>
      </c>
      <c r="F9" s="248"/>
      <c r="G9" s="248"/>
      <c r="H9" s="24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522</v>
      </c>
      <c r="G12" s="32"/>
      <c r="H12" s="32"/>
      <c r="I12" s="27" t="s">
        <v>23</v>
      </c>
      <c r="J12" s="55" t="str">
        <f>'Rekapitulace stavby'!AN8</f>
        <v>3. 1. 2018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tr">
        <f>IF('Rekapitulace stavby'!E11="","",'Rekapitulace stavby'!E11)</f>
        <v>ZŠ Bezručova Bohumín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49" t="str">
        <f>'Rekapitulace stavby'!E14</f>
        <v>Vyplň údaj</v>
      </c>
      <c r="F18" s="229"/>
      <c r="G18" s="229"/>
      <c r="H18" s="22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tr">
        <f>IF('Rekapitulace stavby'!E17="","",'Rekapitulace stavby'!E17)</f>
        <v>ATRIS s.r.o.</v>
      </c>
      <c r="F21" s="32"/>
      <c r="G21" s="32"/>
      <c r="H21" s="32"/>
      <c r="I21" s="27" t="s">
        <v>28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tr">
        <f>IF('Rekapitulace stavby'!E20="","",'Rekapitulace stavby'!E20)</f>
        <v xml:space="preserve">Barbora Kyšková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ROUND(J124,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41</v>
      </c>
      <c r="E33" s="27" t="s">
        <v>42</v>
      </c>
      <c r="F33" s="99">
        <f>ROUND((SUM(BE124:BE215)),  2)</f>
        <v>0</v>
      </c>
      <c r="G33" s="32"/>
      <c r="H33" s="32"/>
      <c r="I33" s="100">
        <v>0.21</v>
      </c>
      <c r="J33" s="99">
        <f>ROUND(((SUM(BE124:BE215))*I33),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9">
        <f>ROUND((SUM(BF124:BF215)),  2)</f>
        <v>0</v>
      </c>
      <c r="G34" s="32"/>
      <c r="H34" s="32"/>
      <c r="I34" s="100">
        <v>0.15</v>
      </c>
      <c r="J34" s="99">
        <f>ROUND(((SUM(BF124:BF215))*I34),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ROUND((SUM(BG124:BG215)),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ROUND((SUM(BH124:BH215)),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ROUND((SUM(BI124:BI215)),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6" t="str">
        <f>E7</f>
        <v>Vybudování multifunkční učebny a zřízení bezbariérovosti v ZŠ Bezručova - stavba</v>
      </c>
      <c r="F85" s="247"/>
      <c r="G85" s="247"/>
      <c r="H85" s="247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7" t="str">
        <f>E9</f>
        <v>002 - Elektroinstalace</v>
      </c>
      <c r="F87" s="248"/>
      <c r="G87" s="248"/>
      <c r="H87" s="24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 xml:space="preserve"> </v>
      </c>
      <c r="G89" s="32"/>
      <c r="H89" s="32"/>
      <c r="I89" s="27" t="s">
        <v>23</v>
      </c>
      <c r="J89" s="55" t="str">
        <f>IF(J12="","",J12)</f>
        <v>3. 1. 2018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>ZŠ Bezručova Bohumín</v>
      </c>
      <c r="G91" s="32"/>
      <c r="H91" s="32"/>
      <c r="I91" s="27" t="s">
        <v>31</v>
      </c>
      <c r="J91" s="30" t="str">
        <f>E21</f>
        <v>ATRIS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 xml:space="preserve">Barbora Kyšková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108</v>
      </c>
      <c r="D94" s="101"/>
      <c r="E94" s="101"/>
      <c r="F94" s="101"/>
      <c r="G94" s="101"/>
      <c r="H94" s="101"/>
      <c r="I94" s="101"/>
      <c r="J94" s="110" t="s">
        <v>109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110</v>
      </c>
      <c r="D96" s="32"/>
      <c r="E96" s="32"/>
      <c r="F96" s="32"/>
      <c r="G96" s="32"/>
      <c r="H96" s="32"/>
      <c r="I96" s="32"/>
      <c r="J96" s="71">
        <f>J124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111</v>
      </c>
    </row>
    <row r="97" spans="1:31" s="9" customFormat="1" ht="24.95" customHeight="1">
      <c r="B97" s="112"/>
      <c r="D97" s="113" t="s">
        <v>523</v>
      </c>
      <c r="E97" s="114"/>
      <c r="F97" s="114"/>
      <c r="G97" s="114"/>
      <c r="H97" s="114"/>
      <c r="I97" s="114"/>
      <c r="J97" s="115">
        <f>J125</f>
        <v>0</v>
      </c>
      <c r="L97" s="112"/>
    </row>
    <row r="98" spans="1:31" s="9" customFormat="1" ht="24.95" customHeight="1">
      <c r="B98" s="112"/>
      <c r="D98" s="113" t="s">
        <v>524</v>
      </c>
      <c r="E98" s="114"/>
      <c r="F98" s="114"/>
      <c r="G98" s="114"/>
      <c r="H98" s="114"/>
      <c r="I98" s="114"/>
      <c r="J98" s="115">
        <f>J156</f>
        <v>0</v>
      </c>
      <c r="L98" s="112"/>
    </row>
    <row r="99" spans="1:31" s="9" customFormat="1" ht="24.95" customHeight="1">
      <c r="B99" s="112"/>
      <c r="D99" s="113" t="s">
        <v>525</v>
      </c>
      <c r="E99" s="114"/>
      <c r="F99" s="114"/>
      <c r="G99" s="114"/>
      <c r="H99" s="114"/>
      <c r="I99" s="114"/>
      <c r="J99" s="115">
        <f>J159</f>
        <v>0</v>
      </c>
      <c r="L99" s="112"/>
    </row>
    <row r="100" spans="1:31" s="9" customFormat="1" ht="24.95" customHeight="1">
      <c r="B100" s="112"/>
      <c r="D100" s="113" t="s">
        <v>526</v>
      </c>
      <c r="E100" s="114"/>
      <c r="F100" s="114"/>
      <c r="G100" s="114"/>
      <c r="H100" s="114"/>
      <c r="I100" s="114"/>
      <c r="J100" s="115">
        <f>J168</f>
        <v>0</v>
      </c>
      <c r="L100" s="112"/>
    </row>
    <row r="101" spans="1:31" s="9" customFormat="1" ht="24.95" customHeight="1">
      <c r="B101" s="112"/>
      <c r="D101" s="113" t="s">
        <v>527</v>
      </c>
      <c r="E101" s="114"/>
      <c r="F101" s="114"/>
      <c r="G101" s="114"/>
      <c r="H101" s="114"/>
      <c r="I101" s="114"/>
      <c r="J101" s="115">
        <f>J201</f>
        <v>0</v>
      </c>
      <c r="L101" s="112"/>
    </row>
    <row r="102" spans="1:31" s="9" customFormat="1" ht="24.95" customHeight="1">
      <c r="B102" s="112"/>
      <c r="D102" s="113" t="s">
        <v>528</v>
      </c>
      <c r="E102" s="114"/>
      <c r="F102" s="114"/>
      <c r="G102" s="114"/>
      <c r="H102" s="114"/>
      <c r="I102" s="114"/>
      <c r="J102" s="115">
        <f>J204</f>
        <v>0</v>
      </c>
      <c r="L102" s="112"/>
    </row>
    <row r="103" spans="1:31" s="9" customFormat="1" ht="24.95" customHeight="1">
      <c r="B103" s="112"/>
      <c r="D103" s="113" t="s">
        <v>529</v>
      </c>
      <c r="E103" s="114"/>
      <c r="F103" s="114"/>
      <c r="G103" s="114"/>
      <c r="H103" s="114"/>
      <c r="I103" s="114"/>
      <c r="J103" s="115">
        <f>J209</f>
        <v>0</v>
      </c>
      <c r="L103" s="112"/>
    </row>
    <row r="104" spans="1:31" s="10" customFormat="1" ht="19.899999999999999" customHeight="1">
      <c r="B104" s="116"/>
      <c r="D104" s="117" t="s">
        <v>530</v>
      </c>
      <c r="E104" s="118"/>
      <c r="F104" s="118"/>
      <c r="G104" s="118"/>
      <c r="H104" s="118"/>
      <c r="I104" s="118"/>
      <c r="J104" s="119">
        <f>J210</f>
        <v>0</v>
      </c>
      <c r="L104" s="116"/>
    </row>
    <row r="105" spans="1:31" s="2" customFormat="1" ht="21.75" customHeight="1">
      <c r="A105" s="32"/>
      <c r="B105" s="33"/>
      <c r="C105" s="32"/>
      <c r="D105" s="32"/>
      <c r="E105" s="32"/>
      <c r="F105" s="32"/>
      <c r="G105" s="32"/>
      <c r="H105" s="32"/>
      <c r="I105" s="32"/>
      <c r="J105" s="32"/>
      <c r="K105" s="32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5" customHeight="1">
      <c r="A110" s="32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5" customHeight="1">
      <c r="A111" s="32"/>
      <c r="B111" s="33"/>
      <c r="C111" s="21" t="s">
        <v>129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16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26.25" customHeight="1">
      <c r="A114" s="32"/>
      <c r="B114" s="33"/>
      <c r="C114" s="32"/>
      <c r="D114" s="32"/>
      <c r="E114" s="246" t="str">
        <f>E7</f>
        <v>Vybudování multifunkční učebny a zřízení bezbariérovosti v ZŠ Bezručova - stavba</v>
      </c>
      <c r="F114" s="247"/>
      <c r="G114" s="247"/>
      <c r="H114" s="247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>
      <c r="A115" s="32"/>
      <c r="B115" s="33"/>
      <c r="C115" s="27" t="s">
        <v>105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>
      <c r="A116" s="32"/>
      <c r="B116" s="33"/>
      <c r="C116" s="32"/>
      <c r="D116" s="32"/>
      <c r="E116" s="207" t="str">
        <f>E9</f>
        <v>002 - Elektroinstalace</v>
      </c>
      <c r="F116" s="248"/>
      <c r="G116" s="248"/>
      <c r="H116" s="248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>
      <c r="A118" s="32"/>
      <c r="B118" s="33"/>
      <c r="C118" s="27" t="s">
        <v>21</v>
      </c>
      <c r="D118" s="32"/>
      <c r="E118" s="32"/>
      <c r="F118" s="25" t="str">
        <f>F12</f>
        <v xml:space="preserve"> </v>
      </c>
      <c r="G118" s="32"/>
      <c r="H118" s="32"/>
      <c r="I118" s="27" t="s">
        <v>23</v>
      </c>
      <c r="J118" s="55" t="str">
        <f>IF(J12="","",J12)</f>
        <v>3. 1. 2018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25</v>
      </c>
      <c r="D120" s="32"/>
      <c r="E120" s="32"/>
      <c r="F120" s="25" t="str">
        <f>E15</f>
        <v>ZŠ Bezručova Bohumín</v>
      </c>
      <c r="G120" s="32"/>
      <c r="H120" s="32"/>
      <c r="I120" s="27" t="s">
        <v>31</v>
      </c>
      <c r="J120" s="30" t="str">
        <f>E21</f>
        <v>ATRIS s.r.o.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2" customHeight="1">
      <c r="A121" s="32"/>
      <c r="B121" s="33"/>
      <c r="C121" s="27" t="s">
        <v>29</v>
      </c>
      <c r="D121" s="32"/>
      <c r="E121" s="32"/>
      <c r="F121" s="25" t="str">
        <f>IF(E18="","",E18)</f>
        <v>Vyplň údaj</v>
      </c>
      <c r="G121" s="32"/>
      <c r="H121" s="32"/>
      <c r="I121" s="27" t="s">
        <v>34</v>
      </c>
      <c r="J121" s="30" t="str">
        <f>E24</f>
        <v xml:space="preserve">Barbora Kyšková 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>
      <c r="A123" s="120"/>
      <c r="B123" s="121"/>
      <c r="C123" s="122" t="s">
        <v>130</v>
      </c>
      <c r="D123" s="123" t="s">
        <v>62</v>
      </c>
      <c r="E123" s="123" t="s">
        <v>58</v>
      </c>
      <c r="F123" s="123" t="s">
        <v>59</v>
      </c>
      <c r="G123" s="123" t="s">
        <v>131</v>
      </c>
      <c r="H123" s="123" t="s">
        <v>132</v>
      </c>
      <c r="I123" s="123" t="s">
        <v>133</v>
      </c>
      <c r="J123" s="123" t="s">
        <v>109</v>
      </c>
      <c r="K123" s="124" t="s">
        <v>134</v>
      </c>
      <c r="L123" s="125"/>
      <c r="M123" s="62" t="s">
        <v>1</v>
      </c>
      <c r="N123" s="63" t="s">
        <v>41</v>
      </c>
      <c r="O123" s="63" t="s">
        <v>135</v>
      </c>
      <c r="P123" s="63" t="s">
        <v>136</v>
      </c>
      <c r="Q123" s="63" t="s">
        <v>137</v>
      </c>
      <c r="R123" s="63" t="s">
        <v>138</v>
      </c>
      <c r="S123" s="63" t="s">
        <v>139</v>
      </c>
      <c r="T123" s="64" t="s">
        <v>140</v>
      </c>
      <c r="U123" s="120"/>
      <c r="V123" s="120"/>
      <c r="W123" s="120"/>
      <c r="X123" s="120"/>
      <c r="Y123" s="120"/>
      <c r="Z123" s="120"/>
      <c r="AA123" s="120"/>
      <c r="AB123" s="120"/>
      <c r="AC123" s="120"/>
      <c r="AD123" s="120"/>
      <c r="AE123" s="120"/>
    </row>
    <row r="124" spans="1:65" s="2" customFormat="1" ht="22.9" customHeight="1">
      <c r="A124" s="32"/>
      <c r="B124" s="33"/>
      <c r="C124" s="69" t="s">
        <v>141</v>
      </c>
      <c r="D124" s="32"/>
      <c r="E124" s="32"/>
      <c r="F124" s="32"/>
      <c r="G124" s="32"/>
      <c r="H124" s="32"/>
      <c r="I124" s="32"/>
      <c r="J124" s="126">
        <f>BK124</f>
        <v>0</v>
      </c>
      <c r="K124" s="32"/>
      <c r="L124" s="33"/>
      <c r="M124" s="65"/>
      <c r="N124" s="56"/>
      <c r="O124" s="66"/>
      <c r="P124" s="127">
        <f>P125+P156+P159+P168+P201+P204+P209</f>
        <v>0</v>
      </c>
      <c r="Q124" s="66"/>
      <c r="R124" s="127">
        <f>R125+R156+R159+R168+R201+R204+R209</f>
        <v>0</v>
      </c>
      <c r="S124" s="66"/>
      <c r="T124" s="128">
        <f>T125+T156+T159+T168+T201+T204+T209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7" t="s">
        <v>76</v>
      </c>
      <c r="AU124" s="17" t="s">
        <v>111</v>
      </c>
      <c r="BK124" s="129">
        <f>BK125+BK156+BK159+BK168+BK201+BK204+BK209</f>
        <v>0</v>
      </c>
    </row>
    <row r="125" spans="1:65" s="12" customFormat="1" ht="25.9" customHeight="1">
      <c r="B125" s="130"/>
      <c r="D125" s="131" t="s">
        <v>76</v>
      </c>
      <c r="E125" s="132" t="s">
        <v>531</v>
      </c>
      <c r="F125" s="132" t="s">
        <v>532</v>
      </c>
      <c r="I125" s="133"/>
      <c r="J125" s="134">
        <f>BK125</f>
        <v>0</v>
      </c>
      <c r="L125" s="130"/>
      <c r="M125" s="135"/>
      <c r="N125" s="136"/>
      <c r="O125" s="136"/>
      <c r="P125" s="137">
        <f>SUM(P126:P155)</f>
        <v>0</v>
      </c>
      <c r="Q125" s="136"/>
      <c r="R125" s="137">
        <f>SUM(R126:R155)</f>
        <v>0</v>
      </c>
      <c r="S125" s="136"/>
      <c r="T125" s="138">
        <f>SUM(T126:T155)</f>
        <v>0</v>
      </c>
      <c r="AR125" s="131" t="s">
        <v>85</v>
      </c>
      <c r="AT125" s="139" t="s">
        <v>76</v>
      </c>
      <c r="AU125" s="139" t="s">
        <v>77</v>
      </c>
      <c r="AY125" s="131" t="s">
        <v>144</v>
      </c>
      <c r="BK125" s="140">
        <f>SUM(BK126:BK155)</f>
        <v>0</v>
      </c>
    </row>
    <row r="126" spans="1:65" s="2" customFormat="1" ht="14.45" customHeight="1">
      <c r="A126" s="32"/>
      <c r="B126" s="143"/>
      <c r="C126" s="144" t="s">
        <v>85</v>
      </c>
      <c r="D126" s="144" t="s">
        <v>147</v>
      </c>
      <c r="E126" s="145" t="s">
        <v>85</v>
      </c>
      <c r="F126" s="146" t="s">
        <v>533</v>
      </c>
      <c r="G126" s="147" t="s">
        <v>173</v>
      </c>
      <c r="H126" s="148">
        <v>15</v>
      </c>
      <c r="I126" s="149"/>
      <c r="J126" s="150">
        <f t="shared" ref="J126:J155" si="0">ROUND(I126*H126,2)</f>
        <v>0</v>
      </c>
      <c r="K126" s="146" t="s">
        <v>1</v>
      </c>
      <c r="L126" s="33"/>
      <c r="M126" s="151" t="s">
        <v>1</v>
      </c>
      <c r="N126" s="152" t="s">
        <v>42</v>
      </c>
      <c r="O126" s="58"/>
      <c r="P126" s="153">
        <f t="shared" ref="P126:P155" si="1">O126*H126</f>
        <v>0</v>
      </c>
      <c r="Q126" s="153">
        <v>0</v>
      </c>
      <c r="R126" s="153">
        <f t="shared" ref="R126:R155" si="2">Q126*H126</f>
        <v>0</v>
      </c>
      <c r="S126" s="153">
        <v>0</v>
      </c>
      <c r="T126" s="154">
        <f t="shared" ref="T126:T155" si="3"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152</v>
      </c>
      <c r="AT126" s="155" t="s">
        <v>147</v>
      </c>
      <c r="AU126" s="155" t="s">
        <v>85</v>
      </c>
      <c r="AY126" s="17" t="s">
        <v>144</v>
      </c>
      <c r="BE126" s="156">
        <f t="shared" ref="BE126:BE155" si="4">IF(N126="základní",J126,0)</f>
        <v>0</v>
      </c>
      <c r="BF126" s="156">
        <f t="shared" ref="BF126:BF155" si="5">IF(N126="snížená",J126,0)</f>
        <v>0</v>
      </c>
      <c r="BG126" s="156">
        <f t="shared" ref="BG126:BG155" si="6">IF(N126="zákl. přenesená",J126,0)</f>
        <v>0</v>
      </c>
      <c r="BH126" s="156">
        <f t="shared" ref="BH126:BH155" si="7">IF(N126="sníž. přenesená",J126,0)</f>
        <v>0</v>
      </c>
      <c r="BI126" s="156">
        <f t="shared" ref="BI126:BI155" si="8">IF(N126="nulová",J126,0)</f>
        <v>0</v>
      </c>
      <c r="BJ126" s="17" t="s">
        <v>85</v>
      </c>
      <c r="BK126" s="156">
        <f t="shared" ref="BK126:BK155" si="9">ROUND(I126*H126,2)</f>
        <v>0</v>
      </c>
      <c r="BL126" s="17" t="s">
        <v>152</v>
      </c>
      <c r="BM126" s="155" t="s">
        <v>87</v>
      </c>
    </row>
    <row r="127" spans="1:65" s="2" customFormat="1" ht="14.45" customHeight="1">
      <c r="A127" s="32"/>
      <c r="B127" s="143"/>
      <c r="C127" s="144" t="s">
        <v>87</v>
      </c>
      <c r="D127" s="144" t="s">
        <v>147</v>
      </c>
      <c r="E127" s="145" t="s">
        <v>87</v>
      </c>
      <c r="F127" s="146" t="s">
        <v>534</v>
      </c>
      <c r="G127" s="147" t="s">
        <v>535</v>
      </c>
      <c r="H127" s="148">
        <v>17</v>
      </c>
      <c r="I127" s="149"/>
      <c r="J127" s="150">
        <f t="shared" si="0"/>
        <v>0</v>
      </c>
      <c r="K127" s="146" t="s">
        <v>1</v>
      </c>
      <c r="L127" s="33"/>
      <c r="M127" s="151" t="s">
        <v>1</v>
      </c>
      <c r="N127" s="152" t="s">
        <v>42</v>
      </c>
      <c r="O127" s="58"/>
      <c r="P127" s="153">
        <f t="shared" si="1"/>
        <v>0</v>
      </c>
      <c r="Q127" s="153">
        <v>0</v>
      </c>
      <c r="R127" s="153">
        <f t="shared" si="2"/>
        <v>0</v>
      </c>
      <c r="S127" s="153">
        <v>0</v>
      </c>
      <c r="T127" s="154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152</v>
      </c>
      <c r="AT127" s="155" t="s">
        <v>147</v>
      </c>
      <c r="AU127" s="155" t="s">
        <v>85</v>
      </c>
      <c r="AY127" s="17" t="s">
        <v>144</v>
      </c>
      <c r="BE127" s="156">
        <f t="shared" si="4"/>
        <v>0</v>
      </c>
      <c r="BF127" s="156">
        <f t="shared" si="5"/>
        <v>0</v>
      </c>
      <c r="BG127" s="156">
        <f t="shared" si="6"/>
        <v>0</v>
      </c>
      <c r="BH127" s="156">
        <f t="shared" si="7"/>
        <v>0</v>
      </c>
      <c r="BI127" s="156">
        <f t="shared" si="8"/>
        <v>0</v>
      </c>
      <c r="BJ127" s="17" t="s">
        <v>85</v>
      </c>
      <c r="BK127" s="156">
        <f t="shared" si="9"/>
        <v>0</v>
      </c>
      <c r="BL127" s="17" t="s">
        <v>152</v>
      </c>
      <c r="BM127" s="155" t="s">
        <v>152</v>
      </c>
    </row>
    <row r="128" spans="1:65" s="2" customFormat="1" ht="14.45" customHeight="1">
      <c r="A128" s="32"/>
      <c r="B128" s="143"/>
      <c r="C128" s="144" t="s">
        <v>161</v>
      </c>
      <c r="D128" s="144" t="s">
        <v>147</v>
      </c>
      <c r="E128" s="145" t="s">
        <v>161</v>
      </c>
      <c r="F128" s="146" t="s">
        <v>536</v>
      </c>
      <c r="G128" s="147" t="s">
        <v>535</v>
      </c>
      <c r="H128" s="148">
        <v>9</v>
      </c>
      <c r="I128" s="149"/>
      <c r="J128" s="150">
        <f t="shared" si="0"/>
        <v>0</v>
      </c>
      <c r="K128" s="146" t="s">
        <v>1</v>
      </c>
      <c r="L128" s="33"/>
      <c r="M128" s="151" t="s">
        <v>1</v>
      </c>
      <c r="N128" s="152" t="s">
        <v>42</v>
      </c>
      <c r="O128" s="58"/>
      <c r="P128" s="153">
        <f t="shared" si="1"/>
        <v>0</v>
      </c>
      <c r="Q128" s="153">
        <v>0</v>
      </c>
      <c r="R128" s="153">
        <f t="shared" si="2"/>
        <v>0</v>
      </c>
      <c r="S128" s="153">
        <v>0</v>
      </c>
      <c r="T128" s="154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5" t="s">
        <v>152</v>
      </c>
      <c r="AT128" s="155" t="s">
        <v>147</v>
      </c>
      <c r="AU128" s="155" t="s">
        <v>85</v>
      </c>
      <c r="AY128" s="17" t="s">
        <v>144</v>
      </c>
      <c r="BE128" s="156">
        <f t="shared" si="4"/>
        <v>0</v>
      </c>
      <c r="BF128" s="156">
        <f t="shared" si="5"/>
        <v>0</v>
      </c>
      <c r="BG128" s="156">
        <f t="shared" si="6"/>
        <v>0</v>
      </c>
      <c r="BH128" s="156">
        <f t="shared" si="7"/>
        <v>0</v>
      </c>
      <c r="BI128" s="156">
        <f t="shared" si="8"/>
        <v>0</v>
      </c>
      <c r="BJ128" s="17" t="s">
        <v>85</v>
      </c>
      <c r="BK128" s="156">
        <f t="shared" si="9"/>
        <v>0</v>
      </c>
      <c r="BL128" s="17" t="s">
        <v>152</v>
      </c>
      <c r="BM128" s="155" t="s">
        <v>145</v>
      </c>
    </row>
    <row r="129" spans="1:65" s="2" customFormat="1" ht="14.45" customHeight="1">
      <c r="A129" s="32"/>
      <c r="B129" s="143"/>
      <c r="C129" s="144" t="s">
        <v>152</v>
      </c>
      <c r="D129" s="144" t="s">
        <v>147</v>
      </c>
      <c r="E129" s="145" t="s">
        <v>152</v>
      </c>
      <c r="F129" s="146" t="s">
        <v>537</v>
      </c>
      <c r="G129" s="147" t="s">
        <v>535</v>
      </c>
      <c r="H129" s="148">
        <v>4</v>
      </c>
      <c r="I129" s="149"/>
      <c r="J129" s="150">
        <f t="shared" si="0"/>
        <v>0</v>
      </c>
      <c r="K129" s="146" t="s">
        <v>1</v>
      </c>
      <c r="L129" s="33"/>
      <c r="M129" s="151" t="s">
        <v>1</v>
      </c>
      <c r="N129" s="152" t="s">
        <v>42</v>
      </c>
      <c r="O129" s="58"/>
      <c r="P129" s="153">
        <f t="shared" si="1"/>
        <v>0</v>
      </c>
      <c r="Q129" s="153">
        <v>0</v>
      </c>
      <c r="R129" s="153">
        <f t="shared" si="2"/>
        <v>0</v>
      </c>
      <c r="S129" s="153">
        <v>0</v>
      </c>
      <c r="T129" s="154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152</v>
      </c>
      <c r="AT129" s="155" t="s">
        <v>147</v>
      </c>
      <c r="AU129" s="155" t="s">
        <v>85</v>
      </c>
      <c r="AY129" s="17" t="s">
        <v>144</v>
      </c>
      <c r="BE129" s="156">
        <f t="shared" si="4"/>
        <v>0</v>
      </c>
      <c r="BF129" s="156">
        <f t="shared" si="5"/>
        <v>0</v>
      </c>
      <c r="BG129" s="156">
        <f t="shared" si="6"/>
        <v>0</v>
      </c>
      <c r="BH129" s="156">
        <f t="shared" si="7"/>
        <v>0</v>
      </c>
      <c r="BI129" s="156">
        <f t="shared" si="8"/>
        <v>0</v>
      </c>
      <c r="BJ129" s="17" t="s">
        <v>85</v>
      </c>
      <c r="BK129" s="156">
        <f t="shared" si="9"/>
        <v>0</v>
      </c>
      <c r="BL129" s="17" t="s">
        <v>152</v>
      </c>
      <c r="BM129" s="155" t="s">
        <v>185</v>
      </c>
    </row>
    <row r="130" spans="1:65" s="2" customFormat="1" ht="14.45" customHeight="1">
      <c r="A130" s="32"/>
      <c r="B130" s="143"/>
      <c r="C130" s="144" t="s">
        <v>170</v>
      </c>
      <c r="D130" s="144" t="s">
        <v>147</v>
      </c>
      <c r="E130" s="145" t="s">
        <v>170</v>
      </c>
      <c r="F130" s="146" t="s">
        <v>538</v>
      </c>
      <c r="G130" s="147" t="s">
        <v>535</v>
      </c>
      <c r="H130" s="148">
        <v>7</v>
      </c>
      <c r="I130" s="149"/>
      <c r="J130" s="150">
        <f t="shared" si="0"/>
        <v>0</v>
      </c>
      <c r="K130" s="146" t="s">
        <v>1</v>
      </c>
      <c r="L130" s="33"/>
      <c r="M130" s="151" t="s">
        <v>1</v>
      </c>
      <c r="N130" s="152" t="s">
        <v>42</v>
      </c>
      <c r="O130" s="58"/>
      <c r="P130" s="153">
        <f t="shared" si="1"/>
        <v>0</v>
      </c>
      <c r="Q130" s="153">
        <v>0</v>
      </c>
      <c r="R130" s="153">
        <f t="shared" si="2"/>
        <v>0</v>
      </c>
      <c r="S130" s="153">
        <v>0</v>
      </c>
      <c r="T130" s="154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152</v>
      </c>
      <c r="AT130" s="155" t="s">
        <v>147</v>
      </c>
      <c r="AU130" s="155" t="s">
        <v>85</v>
      </c>
      <c r="AY130" s="17" t="s">
        <v>144</v>
      </c>
      <c r="BE130" s="156">
        <f t="shared" si="4"/>
        <v>0</v>
      </c>
      <c r="BF130" s="156">
        <f t="shared" si="5"/>
        <v>0</v>
      </c>
      <c r="BG130" s="156">
        <f t="shared" si="6"/>
        <v>0</v>
      </c>
      <c r="BH130" s="156">
        <f t="shared" si="7"/>
        <v>0</v>
      </c>
      <c r="BI130" s="156">
        <f t="shared" si="8"/>
        <v>0</v>
      </c>
      <c r="BJ130" s="17" t="s">
        <v>85</v>
      </c>
      <c r="BK130" s="156">
        <f t="shared" si="9"/>
        <v>0</v>
      </c>
      <c r="BL130" s="17" t="s">
        <v>152</v>
      </c>
      <c r="BM130" s="155" t="s">
        <v>196</v>
      </c>
    </row>
    <row r="131" spans="1:65" s="2" customFormat="1" ht="14.45" customHeight="1">
      <c r="A131" s="32"/>
      <c r="B131" s="143"/>
      <c r="C131" s="144" t="s">
        <v>145</v>
      </c>
      <c r="D131" s="144" t="s">
        <v>147</v>
      </c>
      <c r="E131" s="145" t="s">
        <v>145</v>
      </c>
      <c r="F131" s="146" t="s">
        <v>539</v>
      </c>
      <c r="G131" s="147" t="s">
        <v>535</v>
      </c>
      <c r="H131" s="148">
        <v>2</v>
      </c>
      <c r="I131" s="149"/>
      <c r="J131" s="150">
        <f t="shared" si="0"/>
        <v>0</v>
      </c>
      <c r="K131" s="146" t="s">
        <v>1</v>
      </c>
      <c r="L131" s="33"/>
      <c r="M131" s="151" t="s">
        <v>1</v>
      </c>
      <c r="N131" s="152" t="s">
        <v>42</v>
      </c>
      <c r="O131" s="58"/>
      <c r="P131" s="153">
        <f t="shared" si="1"/>
        <v>0</v>
      </c>
      <c r="Q131" s="153">
        <v>0</v>
      </c>
      <c r="R131" s="153">
        <f t="shared" si="2"/>
        <v>0</v>
      </c>
      <c r="S131" s="153">
        <v>0</v>
      </c>
      <c r="T131" s="154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5" t="s">
        <v>152</v>
      </c>
      <c r="AT131" s="155" t="s">
        <v>147</v>
      </c>
      <c r="AU131" s="155" t="s">
        <v>85</v>
      </c>
      <c r="AY131" s="17" t="s">
        <v>144</v>
      </c>
      <c r="BE131" s="156">
        <f t="shared" si="4"/>
        <v>0</v>
      </c>
      <c r="BF131" s="156">
        <f t="shared" si="5"/>
        <v>0</v>
      </c>
      <c r="BG131" s="156">
        <f t="shared" si="6"/>
        <v>0</v>
      </c>
      <c r="BH131" s="156">
        <f t="shared" si="7"/>
        <v>0</v>
      </c>
      <c r="BI131" s="156">
        <f t="shared" si="8"/>
        <v>0</v>
      </c>
      <c r="BJ131" s="17" t="s">
        <v>85</v>
      </c>
      <c r="BK131" s="156">
        <f t="shared" si="9"/>
        <v>0</v>
      </c>
      <c r="BL131" s="17" t="s">
        <v>152</v>
      </c>
      <c r="BM131" s="155" t="s">
        <v>204</v>
      </c>
    </row>
    <row r="132" spans="1:65" s="2" customFormat="1" ht="14.45" customHeight="1">
      <c r="A132" s="32"/>
      <c r="B132" s="143"/>
      <c r="C132" s="144" t="s">
        <v>180</v>
      </c>
      <c r="D132" s="144" t="s">
        <v>147</v>
      </c>
      <c r="E132" s="145" t="s">
        <v>180</v>
      </c>
      <c r="F132" s="146" t="s">
        <v>540</v>
      </c>
      <c r="G132" s="147" t="s">
        <v>535</v>
      </c>
      <c r="H132" s="148">
        <v>2</v>
      </c>
      <c r="I132" s="149"/>
      <c r="J132" s="150">
        <f t="shared" si="0"/>
        <v>0</v>
      </c>
      <c r="K132" s="146" t="s">
        <v>1</v>
      </c>
      <c r="L132" s="33"/>
      <c r="M132" s="151" t="s">
        <v>1</v>
      </c>
      <c r="N132" s="152" t="s">
        <v>42</v>
      </c>
      <c r="O132" s="58"/>
      <c r="P132" s="153">
        <f t="shared" si="1"/>
        <v>0</v>
      </c>
      <c r="Q132" s="153">
        <v>0</v>
      </c>
      <c r="R132" s="153">
        <f t="shared" si="2"/>
        <v>0</v>
      </c>
      <c r="S132" s="153">
        <v>0</v>
      </c>
      <c r="T132" s="154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152</v>
      </c>
      <c r="AT132" s="155" t="s">
        <v>147</v>
      </c>
      <c r="AU132" s="155" t="s">
        <v>85</v>
      </c>
      <c r="AY132" s="17" t="s">
        <v>144</v>
      </c>
      <c r="BE132" s="156">
        <f t="shared" si="4"/>
        <v>0</v>
      </c>
      <c r="BF132" s="156">
        <f t="shared" si="5"/>
        <v>0</v>
      </c>
      <c r="BG132" s="156">
        <f t="shared" si="6"/>
        <v>0</v>
      </c>
      <c r="BH132" s="156">
        <f t="shared" si="7"/>
        <v>0</v>
      </c>
      <c r="BI132" s="156">
        <f t="shared" si="8"/>
        <v>0</v>
      </c>
      <c r="BJ132" s="17" t="s">
        <v>85</v>
      </c>
      <c r="BK132" s="156">
        <f t="shared" si="9"/>
        <v>0</v>
      </c>
      <c r="BL132" s="17" t="s">
        <v>152</v>
      </c>
      <c r="BM132" s="155" t="s">
        <v>215</v>
      </c>
    </row>
    <row r="133" spans="1:65" s="2" customFormat="1" ht="14.45" customHeight="1">
      <c r="A133" s="32"/>
      <c r="B133" s="143"/>
      <c r="C133" s="144" t="s">
        <v>185</v>
      </c>
      <c r="D133" s="144" t="s">
        <v>147</v>
      </c>
      <c r="E133" s="145" t="s">
        <v>185</v>
      </c>
      <c r="F133" s="146" t="s">
        <v>541</v>
      </c>
      <c r="G133" s="147" t="s">
        <v>535</v>
      </c>
      <c r="H133" s="148">
        <v>7</v>
      </c>
      <c r="I133" s="149"/>
      <c r="J133" s="150">
        <f t="shared" si="0"/>
        <v>0</v>
      </c>
      <c r="K133" s="146" t="s">
        <v>1</v>
      </c>
      <c r="L133" s="33"/>
      <c r="M133" s="151" t="s">
        <v>1</v>
      </c>
      <c r="N133" s="152" t="s">
        <v>42</v>
      </c>
      <c r="O133" s="58"/>
      <c r="P133" s="153">
        <f t="shared" si="1"/>
        <v>0</v>
      </c>
      <c r="Q133" s="153">
        <v>0</v>
      </c>
      <c r="R133" s="153">
        <f t="shared" si="2"/>
        <v>0</v>
      </c>
      <c r="S133" s="153">
        <v>0</v>
      </c>
      <c r="T133" s="154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5" t="s">
        <v>152</v>
      </c>
      <c r="AT133" s="155" t="s">
        <v>147</v>
      </c>
      <c r="AU133" s="155" t="s">
        <v>85</v>
      </c>
      <c r="AY133" s="17" t="s">
        <v>144</v>
      </c>
      <c r="BE133" s="156">
        <f t="shared" si="4"/>
        <v>0</v>
      </c>
      <c r="BF133" s="156">
        <f t="shared" si="5"/>
        <v>0</v>
      </c>
      <c r="BG133" s="156">
        <f t="shared" si="6"/>
        <v>0</v>
      </c>
      <c r="BH133" s="156">
        <f t="shared" si="7"/>
        <v>0</v>
      </c>
      <c r="BI133" s="156">
        <f t="shared" si="8"/>
        <v>0</v>
      </c>
      <c r="BJ133" s="17" t="s">
        <v>85</v>
      </c>
      <c r="BK133" s="156">
        <f t="shared" si="9"/>
        <v>0</v>
      </c>
      <c r="BL133" s="17" t="s">
        <v>152</v>
      </c>
      <c r="BM133" s="155" t="s">
        <v>222</v>
      </c>
    </row>
    <row r="134" spans="1:65" s="2" customFormat="1" ht="14.45" customHeight="1">
      <c r="A134" s="32"/>
      <c r="B134" s="143"/>
      <c r="C134" s="144" t="s">
        <v>190</v>
      </c>
      <c r="D134" s="144" t="s">
        <v>147</v>
      </c>
      <c r="E134" s="145" t="s">
        <v>190</v>
      </c>
      <c r="F134" s="146" t="s">
        <v>542</v>
      </c>
      <c r="G134" s="147" t="s">
        <v>535</v>
      </c>
      <c r="H134" s="148">
        <v>1</v>
      </c>
      <c r="I134" s="149"/>
      <c r="J134" s="150">
        <f t="shared" si="0"/>
        <v>0</v>
      </c>
      <c r="K134" s="146" t="s">
        <v>1</v>
      </c>
      <c r="L134" s="33"/>
      <c r="M134" s="151" t="s">
        <v>1</v>
      </c>
      <c r="N134" s="152" t="s">
        <v>42</v>
      </c>
      <c r="O134" s="58"/>
      <c r="P134" s="153">
        <f t="shared" si="1"/>
        <v>0</v>
      </c>
      <c r="Q134" s="153">
        <v>0</v>
      </c>
      <c r="R134" s="153">
        <f t="shared" si="2"/>
        <v>0</v>
      </c>
      <c r="S134" s="153">
        <v>0</v>
      </c>
      <c r="T134" s="154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152</v>
      </c>
      <c r="AT134" s="155" t="s">
        <v>147</v>
      </c>
      <c r="AU134" s="155" t="s">
        <v>85</v>
      </c>
      <c r="AY134" s="17" t="s">
        <v>144</v>
      </c>
      <c r="BE134" s="156">
        <f t="shared" si="4"/>
        <v>0</v>
      </c>
      <c r="BF134" s="156">
        <f t="shared" si="5"/>
        <v>0</v>
      </c>
      <c r="BG134" s="156">
        <f t="shared" si="6"/>
        <v>0</v>
      </c>
      <c r="BH134" s="156">
        <f t="shared" si="7"/>
        <v>0</v>
      </c>
      <c r="BI134" s="156">
        <f t="shared" si="8"/>
        <v>0</v>
      </c>
      <c r="BJ134" s="17" t="s">
        <v>85</v>
      </c>
      <c r="BK134" s="156">
        <f t="shared" si="9"/>
        <v>0</v>
      </c>
      <c r="BL134" s="17" t="s">
        <v>152</v>
      </c>
      <c r="BM134" s="155" t="s">
        <v>232</v>
      </c>
    </row>
    <row r="135" spans="1:65" s="2" customFormat="1" ht="14.45" customHeight="1">
      <c r="A135" s="32"/>
      <c r="B135" s="143"/>
      <c r="C135" s="144" t="s">
        <v>196</v>
      </c>
      <c r="D135" s="144" t="s">
        <v>147</v>
      </c>
      <c r="E135" s="145" t="s">
        <v>196</v>
      </c>
      <c r="F135" s="146" t="s">
        <v>543</v>
      </c>
      <c r="G135" s="147" t="s">
        <v>535</v>
      </c>
      <c r="H135" s="148">
        <v>4</v>
      </c>
      <c r="I135" s="149"/>
      <c r="J135" s="150">
        <f t="shared" si="0"/>
        <v>0</v>
      </c>
      <c r="K135" s="146" t="s">
        <v>1</v>
      </c>
      <c r="L135" s="33"/>
      <c r="M135" s="151" t="s">
        <v>1</v>
      </c>
      <c r="N135" s="152" t="s">
        <v>42</v>
      </c>
      <c r="O135" s="58"/>
      <c r="P135" s="153">
        <f t="shared" si="1"/>
        <v>0</v>
      </c>
      <c r="Q135" s="153">
        <v>0</v>
      </c>
      <c r="R135" s="153">
        <f t="shared" si="2"/>
        <v>0</v>
      </c>
      <c r="S135" s="153">
        <v>0</v>
      </c>
      <c r="T135" s="154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152</v>
      </c>
      <c r="AT135" s="155" t="s">
        <v>147</v>
      </c>
      <c r="AU135" s="155" t="s">
        <v>85</v>
      </c>
      <c r="AY135" s="17" t="s">
        <v>144</v>
      </c>
      <c r="BE135" s="156">
        <f t="shared" si="4"/>
        <v>0</v>
      </c>
      <c r="BF135" s="156">
        <f t="shared" si="5"/>
        <v>0</v>
      </c>
      <c r="BG135" s="156">
        <f t="shared" si="6"/>
        <v>0</v>
      </c>
      <c r="BH135" s="156">
        <f t="shared" si="7"/>
        <v>0</v>
      </c>
      <c r="BI135" s="156">
        <f t="shared" si="8"/>
        <v>0</v>
      </c>
      <c r="BJ135" s="17" t="s">
        <v>85</v>
      </c>
      <c r="BK135" s="156">
        <f t="shared" si="9"/>
        <v>0</v>
      </c>
      <c r="BL135" s="17" t="s">
        <v>152</v>
      </c>
      <c r="BM135" s="155" t="s">
        <v>244</v>
      </c>
    </row>
    <row r="136" spans="1:65" s="2" customFormat="1" ht="14.45" customHeight="1">
      <c r="A136" s="32"/>
      <c r="B136" s="143"/>
      <c r="C136" s="144" t="s">
        <v>200</v>
      </c>
      <c r="D136" s="144" t="s">
        <v>147</v>
      </c>
      <c r="E136" s="145" t="s">
        <v>200</v>
      </c>
      <c r="F136" s="146" t="s">
        <v>544</v>
      </c>
      <c r="G136" s="147" t="s">
        <v>535</v>
      </c>
      <c r="H136" s="148">
        <v>4</v>
      </c>
      <c r="I136" s="149"/>
      <c r="J136" s="150">
        <f t="shared" si="0"/>
        <v>0</v>
      </c>
      <c r="K136" s="146" t="s">
        <v>1</v>
      </c>
      <c r="L136" s="33"/>
      <c r="M136" s="151" t="s">
        <v>1</v>
      </c>
      <c r="N136" s="152" t="s">
        <v>42</v>
      </c>
      <c r="O136" s="58"/>
      <c r="P136" s="153">
        <f t="shared" si="1"/>
        <v>0</v>
      </c>
      <c r="Q136" s="153">
        <v>0</v>
      </c>
      <c r="R136" s="153">
        <f t="shared" si="2"/>
        <v>0</v>
      </c>
      <c r="S136" s="153">
        <v>0</v>
      </c>
      <c r="T136" s="154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152</v>
      </c>
      <c r="AT136" s="155" t="s">
        <v>147</v>
      </c>
      <c r="AU136" s="155" t="s">
        <v>85</v>
      </c>
      <c r="AY136" s="17" t="s">
        <v>144</v>
      </c>
      <c r="BE136" s="156">
        <f t="shared" si="4"/>
        <v>0</v>
      </c>
      <c r="BF136" s="156">
        <f t="shared" si="5"/>
        <v>0</v>
      </c>
      <c r="BG136" s="156">
        <f t="shared" si="6"/>
        <v>0</v>
      </c>
      <c r="BH136" s="156">
        <f t="shared" si="7"/>
        <v>0</v>
      </c>
      <c r="BI136" s="156">
        <f t="shared" si="8"/>
        <v>0</v>
      </c>
      <c r="BJ136" s="17" t="s">
        <v>85</v>
      </c>
      <c r="BK136" s="156">
        <f t="shared" si="9"/>
        <v>0</v>
      </c>
      <c r="BL136" s="17" t="s">
        <v>152</v>
      </c>
      <c r="BM136" s="155" t="s">
        <v>252</v>
      </c>
    </row>
    <row r="137" spans="1:65" s="2" customFormat="1" ht="14.45" customHeight="1">
      <c r="A137" s="32"/>
      <c r="B137" s="143"/>
      <c r="C137" s="144" t="s">
        <v>204</v>
      </c>
      <c r="D137" s="144" t="s">
        <v>147</v>
      </c>
      <c r="E137" s="145" t="s">
        <v>204</v>
      </c>
      <c r="F137" s="146" t="s">
        <v>545</v>
      </c>
      <c r="G137" s="147" t="s">
        <v>535</v>
      </c>
      <c r="H137" s="148">
        <v>1</v>
      </c>
      <c r="I137" s="149"/>
      <c r="J137" s="150">
        <f t="shared" si="0"/>
        <v>0</v>
      </c>
      <c r="K137" s="146" t="s">
        <v>1</v>
      </c>
      <c r="L137" s="33"/>
      <c r="M137" s="151" t="s">
        <v>1</v>
      </c>
      <c r="N137" s="152" t="s">
        <v>42</v>
      </c>
      <c r="O137" s="58"/>
      <c r="P137" s="153">
        <f t="shared" si="1"/>
        <v>0</v>
      </c>
      <c r="Q137" s="153">
        <v>0</v>
      </c>
      <c r="R137" s="153">
        <f t="shared" si="2"/>
        <v>0</v>
      </c>
      <c r="S137" s="153">
        <v>0</v>
      </c>
      <c r="T137" s="154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152</v>
      </c>
      <c r="AT137" s="155" t="s">
        <v>147</v>
      </c>
      <c r="AU137" s="155" t="s">
        <v>85</v>
      </c>
      <c r="AY137" s="17" t="s">
        <v>144</v>
      </c>
      <c r="BE137" s="156">
        <f t="shared" si="4"/>
        <v>0</v>
      </c>
      <c r="BF137" s="156">
        <f t="shared" si="5"/>
        <v>0</v>
      </c>
      <c r="BG137" s="156">
        <f t="shared" si="6"/>
        <v>0</v>
      </c>
      <c r="BH137" s="156">
        <f t="shared" si="7"/>
        <v>0</v>
      </c>
      <c r="BI137" s="156">
        <f t="shared" si="8"/>
        <v>0</v>
      </c>
      <c r="BJ137" s="17" t="s">
        <v>85</v>
      </c>
      <c r="BK137" s="156">
        <f t="shared" si="9"/>
        <v>0</v>
      </c>
      <c r="BL137" s="17" t="s">
        <v>152</v>
      </c>
      <c r="BM137" s="155" t="s">
        <v>263</v>
      </c>
    </row>
    <row r="138" spans="1:65" s="2" customFormat="1" ht="14.45" customHeight="1">
      <c r="A138" s="32"/>
      <c r="B138" s="143"/>
      <c r="C138" s="144" t="s">
        <v>210</v>
      </c>
      <c r="D138" s="144" t="s">
        <v>147</v>
      </c>
      <c r="E138" s="145" t="s">
        <v>210</v>
      </c>
      <c r="F138" s="146" t="s">
        <v>546</v>
      </c>
      <c r="G138" s="147" t="s">
        <v>535</v>
      </c>
      <c r="H138" s="148">
        <v>1</v>
      </c>
      <c r="I138" s="149"/>
      <c r="J138" s="150">
        <f t="shared" si="0"/>
        <v>0</v>
      </c>
      <c r="K138" s="146" t="s">
        <v>1</v>
      </c>
      <c r="L138" s="33"/>
      <c r="M138" s="151" t="s">
        <v>1</v>
      </c>
      <c r="N138" s="152" t="s">
        <v>42</v>
      </c>
      <c r="O138" s="58"/>
      <c r="P138" s="153">
        <f t="shared" si="1"/>
        <v>0</v>
      </c>
      <c r="Q138" s="153">
        <v>0</v>
      </c>
      <c r="R138" s="153">
        <f t="shared" si="2"/>
        <v>0</v>
      </c>
      <c r="S138" s="153">
        <v>0</v>
      </c>
      <c r="T138" s="154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152</v>
      </c>
      <c r="AT138" s="155" t="s">
        <v>147</v>
      </c>
      <c r="AU138" s="155" t="s">
        <v>85</v>
      </c>
      <c r="AY138" s="17" t="s">
        <v>144</v>
      </c>
      <c r="BE138" s="156">
        <f t="shared" si="4"/>
        <v>0</v>
      </c>
      <c r="BF138" s="156">
        <f t="shared" si="5"/>
        <v>0</v>
      </c>
      <c r="BG138" s="156">
        <f t="shared" si="6"/>
        <v>0</v>
      </c>
      <c r="BH138" s="156">
        <f t="shared" si="7"/>
        <v>0</v>
      </c>
      <c r="BI138" s="156">
        <f t="shared" si="8"/>
        <v>0</v>
      </c>
      <c r="BJ138" s="17" t="s">
        <v>85</v>
      </c>
      <c r="BK138" s="156">
        <f t="shared" si="9"/>
        <v>0</v>
      </c>
      <c r="BL138" s="17" t="s">
        <v>152</v>
      </c>
      <c r="BM138" s="155" t="s">
        <v>275</v>
      </c>
    </row>
    <row r="139" spans="1:65" s="2" customFormat="1" ht="14.45" customHeight="1">
      <c r="A139" s="32"/>
      <c r="B139" s="143"/>
      <c r="C139" s="144" t="s">
        <v>215</v>
      </c>
      <c r="D139" s="144" t="s">
        <v>147</v>
      </c>
      <c r="E139" s="145" t="s">
        <v>215</v>
      </c>
      <c r="F139" s="146" t="s">
        <v>547</v>
      </c>
      <c r="G139" s="147" t="s">
        <v>535</v>
      </c>
      <c r="H139" s="148">
        <v>2</v>
      </c>
      <c r="I139" s="149"/>
      <c r="J139" s="150">
        <f t="shared" si="0"/>
        <v>0</v>
      </c>
      <c r="K139" s="146" t="s">
        <v>1</v>
      </c>
      <c r="L139" s="33"/>
      <c r="M139" s="151" t="s">
        <v>1</v>
      </c>
      <c r="N139" s="152" t="s">
        <v>42</v>
      </c>
      <c r="O139" s="58"/>
      <c r="P139" s="153">
        <f t="shared" si="1"/>
        <v>0</v>
      </c>
      <c r="Q139" s="153">
        <v>0</v>
      </c>
      <c r="R139" s="153">
        <f t="shared" si="2"/>
        <v>0</v>
      </c>
      <c r="S139" s="153">
        <v>0</v>
      </c>
      <c r="T139" s="154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152</v>
      </c>
      <c r="AT139" s="155" t="s">
        <v>147</v>
      </c>
      <c r="AU139" s="155" t="s">
        <v>85</v>
      </c>
      <c r="AY139" s="17" t="s">
        <v>144</v>
      </c>
      <c r="BE139" s="156">
        <f t="shared" si="4"/>
        <v>0</v>
      </c>
      <c r="BF139" s="156">
        <f t="shared" si="5"/>
        <v>0</v>
      </c>
      <c r="BG139" s="156">
        <f t="shared" si="6"/>
        <v>0</v>
      </c>
      <c r="BH139" s="156">
        <f t="shared" si="7"/>
        <v>0</v>
      </c>
      <c r="BI139" s="156">
        <f t="shared" si="8"/>
        <v>0</v>
      </c>
      <c r="BJ139" s="17" t="s">
        <v>85</v>
      </c>
      <c r="BK139" s="156">
        <f t="shared" si="9"/>
        <v>0</v>
      </c>
      <c r="BL139" s="17" t="s">
        <v>152</v>
      </c>
      <c r="BM139" s="155" t="s">
        <v>289</v>
      </c>
    </row>
    <row r="140" spans="1:65" s="2" customFormat="1" ht="14.45" customHeight="1">
      <c r="A140" s="32"/>
      <c r="B140" s="143"/>
      <c r="C140" s="144" t="s">
        <v>8</v>
      </c>
      <c r="D140" s="144" t="s">
        <v>147</v>
      </c>
      <c r="E140" s="145" t="s">
        <v>8</v>
      </c>
      <c r="F140" s="146" t="s">
        <v>548</v>
      </c>
      <c r="G140" s="147" t="s">
        <v>535</v>
      </c>
      <c r="H140" s="148">
        <v>1</v>
      </c>
      <c r="I140" s="149"/>
      <c r="J140" s="150">
        <f t="shared" si="0"/>
        <v>0</v>
      </c>
      <c r="K140" s="146" t="s">
        <v>1</v>
      </c>
      <c r="L140" s="33"/>
      <c r="M140" s="151" t="s">
        <v>1</v>
      </c>
      <c r="N140" s="152" t="s">
        <v>42</v>
      </c>
      <c r="O140" s="58"/>
      <c r="P140" s="153">
        <f t="shared" si="1"/>
        <v>0</v>
      </c>
      <c r="Q140" s="153">
        <v>0</v>
      </c>
      <c r="R140" s="153">
        <f t="shared" si="2"/>
        <v>0</v>
      </c>
      <c r="S140" s="153">
        <v>0</v>
      </c>
      <c r="T140" s="154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152</v>
      </c>
      <c r="AT140" s="155" t="s">
        <v>147</v>
      </c>
      <c r="AU140" s="155" t="s">
        <v>85</v>
      </c>
      <c r="AY140" s="17" t="s">
        <v>144</v>
      </c>
      <c r="BE140" s="156">
        <f t="shared" si="4"/>
        <v>0</v>
      </c>
      <c r="BF140" s="156">
        <f t="shared" si="5"/>
        <v>0</v>
      </c>
      <c r="BG140" s="156">
        <f t="shared" si="6"/>
        <v>0</v>
      </c>
      <c r="BH140" s="156">
        <f t="shared" si="7"/>
        <v>0</v>
      </c>
      <c r="BI140" s="156">
        <f t="shared" si="8"/>
        <v>0</v>
      </c>
      <c r="BJ140" s="17" t="s">
        <v>85</v>
      </c>
      <c r="BK140" s="156">
        <f t="shared" si="9"/>
        <v>0</v>
      </c>
      <c r="BL140" s="17" t="s">
        <v>152</v>
      </c>
      <c r="BM140" s="155" t="s">
        <v>299</v>
      </c>
    </row>
    <row r="141" spans="1:65" s="2" customFormat="1" ht="14.45" customHeight="1">
      <c r="A141" s="32"/>
      <c r="B141" s="143"/>
      <c r="C141" s="144" t="s">
        <v>222</v>
      </c>
      <c r="D141" s="144" t="s">
        <v>147</v>
      </c>
      <c r="E141" s="145" t="s">
        <v>222</v>
      </c>
      <c r="F141" s="146" t="s">
        <v>549</v>
      </c>
      <c r="G141" s="147" t="s">
        <v>535</v>
      </c>
      <c r="H141" s="148">
        <v>1</v>
      </c>
      <c r="I141" s="149"/>
      <c r="J141" s="150">
        <f t="shared" si="0"/>
        <v>0</v>
      </c>
      <c r="K141" s="146" t="s">
        <v>1</v>
      </c>
      <c r="L141" s="33"/>
      <c r="M141" s="151" t="s">
        <v>1</v>
      </c>
      <c r="N141" s="152" t="s">
        <v>42</v>
      </c>
      <c r="O141" s="58"/>
      <c r="P141" s="153">
        <f t="shared" si="1"/>
        <v>0</v>
      </c>
      <c r="Q141" s="153">
        <v>0</v>
      </c>
      <c r="R141" s="153">
        <f t="shared" si="2"/>
        <v>0</v>
      </c>
      <c r="S141" s="153">
        <v>0</v>
      </c>
      <c r="T141" s="154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5" t="s">
        <v>152</v>
      </c>
      <c r="AT141" s="155" t="s">
        <v>147</v>
      </c>
      <c r="AU141" s="155" t="s">
        <v>85</v>
      </c>
      <c r="AY141" s="17" t="s">
        <v>144</v>
      </c>
      <c r="BE141" s="156">
        <f t="shared" si="4"/>
        <v>0</v>
      </c>
      <c r="BF141" s="156">
        <f t="shared" si="5"/>
        <v>0</v>
      </c>
      <c r="BG141" s="156">
        <f t="shared" si="6"/>
        <v>0</v>
      </c>
      <c r="BH141" s="156">
        <f t="shared" si="7"/>
        <v>0</v>
      </c>
      <c r="BI141" s="156">
        <f t="shared" si="8"/>
        <v>0</v>
      </c>
      <c r="BJ141" s="17" t="s">
        <v>85</v>
      </c>
      <c r="BK141" s="156">
        <f t="shared" si="9"/>
        <v>0</v>
      </c>
      <c r="BL141" s="17" t="s">
        <v>152</v>
      </c>
      <c r="BM141" s="155" t="s">
        <v>284</v>
      </c>
    </row>
    <row r="142" spans="1:65" s="2" customFormat="1" ht="14.45" customHeight="1">
      <c r="A142" s="32"/>
      <c r="B142" s="143"/>
      <c r="C142" s="144" t="s">
        <v>227</v>
      </c>
      <c r="D142" s="144" t="s">
        <v>147</v>
      </c>
      <c r="E142" s="145" t="s">
        <v>227</v>
      </c>
      <c r="F142" s="146" t="s">
        <v>550</v>
      </c>
      <c r="G142" s="147" t="s">
        <v>535</v>
      </c>
      <c r="H142" s="148">
        <v>1</v>
      </c>
      <c r="I142" s="149"/>
      <c r="J142" s="150">
        <f t="shared" si="0"/>
        <v>0</v>
      </c>
      <c r="K142" s="146" t="s">
        <v>1</v>
      </c>
      <c r="L142" s="33"/>
      <c r="M142" s="151" t="s">
        <v>1</v>
      </c>
      <c r="N142" s="152" t="s">
        <v>42</v>
      </c>
      <c r="O142" s="58"/>
      <c r="P142" s="153">
        <f t="shared" si="1"/>
        <v>0</v>
      </c>
      <c r="Q142" s="153">
        <v>0</v>
      </c>
      <c r="R142" s="153">
        <f t="shared" si="2"/>
        <v>0</v>
      </c>
      <c r="S142" s="153">
        <v>0</v>
      </c>
      <c r="T142" s="154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152</v>
      </c>
      <c r="AT142" s="155" t="s">
        <v>147</v>
      </c>
      <c r="AU142" s="155" t="s">
        <v>85</v>
      </c>
      <c r="AY142" s="17" t="s">
        <v>144</v>
      </c>
      <c r="BE142" s="156">
        <f t="shared" si="4"/>
        <v>0</v>
      </c>
      <c r="BF142" s="156">
        <f t="shared" si="5"/>
        <v>0</v>
      </c>
      <c r="BG142" s="156">
        <f t="shared" si="6"/>
        <v>0</v>
      </c>
      <c r="BH142" s="156">
        <f t="shared" si="7"/>
        <v>0</v>
      </c>
      <c r="BI142" s="156">
        <f t="shared" si="8"/>
        <v>0</v>
      </c>
      <c r="BJ142" s="17" t="s">
        <v>85</v>
      </c>
      <c r="BK142" s="156">
        <f t="shared" si="9"/>
        <v>0</v>
      </c>
      <c r="BL142" s="17" t="s">
        <v>152</v>
      </c>
      <c r="BM142" s="155" t="s">
        <v>320</v>
      </c>
    </row>
    <row r="143" spans="1:65" s="2" customFormat="1" ht="14.45" customHeight="1">
      <c r="A143" s="32"/>
      <c r="B143" s="143"/>
      <c r="C143" s="144" t="s">
        <v>232</v>
      </c>
      <c r="D143" s="144" t="s">
        <v>147</v>
      </c>
      <c r="E143" s="145" t="s">
        <v>232</v>
      </c>
      <c r="F143" s="146" t="s">
        <v>551</v>
      </c>
      <c r="G143" s="147" t="s">
        <v>535</v>
      </c>
      <c r="H143" s="148">
        <v>1</v>
      </c>
      <c r="I143" s="149"/>
      <c r="J143" s="150">
        <f t="shared" si="0"/>
        <v>0</v>
      </c>
      <c r="K143" s="146" t="s">
        <v>1</v>
      </c>
      <c r="L143" s="33"/>
      <c r="M143" s="151" t="s">
        <v>1</v>
      </c>
      <c r="N143" s="152" t="s">
        <v>42</v>
      </c>
      <c r="O143" s="58"/>
      <c r="P143" s="153">
        <f t="shared" si="1"/>
        <v>0</v>
      </c>
      <c r="Q143" s="153">
        <v>0</v>
      </c>
      <c r="R143" s="153">
        <f t="shared" si="2"/>
        <v>0</v>
      </c>
      <c r="S143" s="153">
        <v>0</v>
      </c>
      <c r="T143" s="154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152</v>
      </c>
      <c r="AT143" s="155" t="s">
        <v>147</v>
      </c>
      <c r="AU143" s="155" t="s">
        <v>85</v>
      </c>
      <c r="AY143" s="17" t="s">
        <v>144</v>
      </c>
      <c r="BE143" s="156">
        <f t="shared" si="4"/>
        <v>0</v>
      </c>
      <c r="BF143" s="156">
        <f t="shared" si="5"/>
        <v>0</v>
      </c>
      <c r="BG143" s="156">
        <f t="shared" si="6"/>
        <v>0</v>
      </c>
      <c r="BH143" s="156">
        <f t="shared" si="7"/>
        <v>0</v>
      </c>
      <c r="BI143" s="156">
        <f t="shared" si="8"/>
        <v>0</v>
      </c>
      <c r="BJ143" s="17" t="s">
        <v>85</v>
      </c>
      <c r="BK143" s="156">
        <f t="shared" si="9"/>
        <v>0</v>
      </c>
      <c r="BL143" s="17" t="s">
        <v>152</v>
      </c>
      <c r="BM143" s="155" t="s">
        <v>330</v>
      </c>
    </row>
    <row r="144" spans="1:65" s="2" customFormat="1" ht="14.45" customHeight="1">
      <c r="A144" s="32"/>
      <c r="B144" s="143"/>
      <c r="C144" s="144" t="s">
        <v>239</v>
      </c>
      <c r="D144" s="144" t="s">
        <v>147</v>
      </c>
      <c r="E144" s="145" t="s">
        <v>239</v>
      </c>
      <c r="F144" s="146" t="s">
        <v>552</v>
      </c>
      <c r="G144" s="147" t="s">
        <v>535</v>
      </c>
      <c r="H144" s="148">
        <v>7</v>
      </c>
      <c r="I144" s="149"/>
      <c r="J144" s="150">
        <f t="shared" si="0"/>
        <v>0</v>
      </c>
      <c r="K144" s="146" t="s">
        <v>1</v>
      </c>
      <c r="L144" s="33"/>
      <c r="M144" s="151" t="s">
        <v>1</v>
      </c>
      <c r="N144" s="152" t="s">
        <v>42</v>
      </c>
      <c r="O144" s="58"/>
      <c r="P144" s="153">
        <f t="shared" si="1"/>
        <v>0</v>
      </c>
      <c r="Q144" s="153">
        <v>0</v>
      </c>
      <c r="R144" s="153">
        <f t="shared" si="2"/>
        <v>0</v>
      </c>
      <c r="S144" s="153">
        <v>0</v>
      </c>
      <c r="T144" s="154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152</v>
      </c>
      <c r="AT144" s="155" t="s">
        <v>147</v>
      </c>
      <c r="AU144" s="155" t="s">
        <v>85</v>
      </c>
      <c r="AY144" s="17" t="s">
        <v>144</v>
      </c>
      <c r="BE144" s="156">
        <f t="shared" si="4"/>
        <v>0</v>
      </c>
      <c r="BF144" s="156">
        <f t="shared" si="5"/>
        <v>0</v>
      </c>
      <c r="BG144" s="156">
        <f t="shared" si="6"/>
        <v>0</v>
      </c>
      <c r="BH144" s="156">
        <f t="shared" si="7"/>
        <v>0</v>
      </c>
      <c r="BI144" s="156">
        <f t="shared" si="8"/>
        <v>0</v>
      </c>
      <c r="BJ144" s="17" t="s">
        <v>85</v>
      </c>
      <c r="BK144" s="156">
        <f t="shared" si="9"/>
        <v>0</v>
      </c>
      <c r="BL144" s="17" t="s">
        <v>152</v>
      </c>
      <c r="BM144" s="155" t="s">
        <v>340</v>
      </c>
    </row>
    <row r="145" spans="1:65" s="2" customFormat="1" ht="14.45" customHeight="1">
      <c r="A145" s="32"/>
      <c r="B145" s="143"/>
      <c r="C145" s="144" t="s">
        <v>244</v>
      </c>
      <c r="D145" s="144" t="s">
        <v>147</v>
      </c>
      <c r="E145" s="145" t="s">
        <v>244</v>
      </c>
      <c r="F145" s="146" t="s">
        <v>553</v>
      </c>
      <c r="G145" s="147" t="s">
        <v>535</v>
      </c>
      <c r="H145" s="148">
        <v>2</v>
      </c>
      <c r="I145" s="149"/>
      <c r="J145" s="150">
        <f t="shared" si="0"/>
        <v>0</v>
      </c>
      <c r="K145" s="146" t="s">
        <v>1</v>
      </c>
      <c r="L145" s="33"/>
      <c r="M145" s="151" t="s">
        <v>1</v>
      </c>
      <c r="N145" s="152" t="s">
        <v>42</v>
      </c>
      <c r="O145" s="58"/>
      <c r="P145" s="153">
        <f t="shared" si="1"/>
        <v>0</v>
      </c>
      <c r="Q145" s="153">
        <v>0</v>
      </c>
      <c r="R145" s="153">
        <f t="shared" si="2"/>
        <v>0</v>
      </c>
      <c r="S145" s="153">
        <v>0</v>
      </c>
      <c r="T145" s="154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152</v>
      </c>
      <c r="AT145" s="155" t="s">
        <v>147</v>
      </c>
      <c r="AU145" s="155" t="s">
        <v>85</v>
      </c>
      <c r="AY145" s="17" t="s">
        <v>144</v>
      </c>
      <c r="BE145" s="156">
        <f t="shared" si="4"/>
        <v>0</v>
      </c>
      <c r="BF145" s="156">
        <f t="shared" si="5"/>
        <v>0</v>
      </c>
      <c r="BG145" s="156">
        <f t="shared" si="6"/>
        <v>0</v>
      </c>
      <c r="BH145" s="156">
        <f t="shared" si="7"/>
        <v>0</v>
      </c>
      <c r="BI145" s="156">
        <f t="shared" si="8"/>
        <v>0</v>
      </c>
      <c r="BJ145" s="17" t="s">
        <v>85</v>
      </c>
      <c r="BK145" s="156">
        <f t="shared" si="9"/>
        <v>0</v>
      </c>
      <c r="BL145" s="17" t="s">
        <v>152</v>
      </c>
      <c r="BM145" s="155" t="s">
        <v>351</v>
      </c>
    </row>
    <row r="146" spans="1:65" s="2" customFormat="1" ht="14.45" customHeight="1">
      <c r="A146" s="32"/>
      <c r="B146" s="143"/>
      <c r="C146" s="144" t="s">
        <v>7</v>
      </c>
      <c r="D146" s="144" t="s">
        <v>147</v>
      </c>
      <c r="E146" s="145" t="s">
        <v>7</v>
      </c>
      <c r="F146" s="146" t="s">
        <v>554</v>
      </c>
      <c r="G146" s="147" t="s">
        <v>535</v>
      </c>
      <c r="H146" s="148">
        <v>2</v>
      </c>
      <c r="I146" s="149"/>
      <c r="J146" s="150">
        <f t="shared" si="0"/>
        <v>0</v>
      </c>
      <c r="K146" s="146" t="s">
        <v>1</v>
      </c>
      <c r="L146" s="33"/>
      <c r="M146" s="151" t="s">
        <v>1</v>
      </c>
      <c r="N146" s="152" t="s">
        <v>42</v>
      </c>
      <c r="O146" s="58"/>
      <c r="P146" s="153">
        <f t="shared" si="1"/>
        <v>0</v>
      </c>
      <c r="Q146" s="153">
        <v>0</v>
      </c>
      <c r="R146" s="153">
        <f t="shared" si="2"/>
        <v>0</v>
      </c>
      <c r="S146" s="153">
        <v>0</v>
      </c>
      <c r="T146" s="154">
        <f t="shared" si="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152</v>
      </c>
      <c r="AT146" s="155" t="s">
        <v>147</v>
      </c>
      <c r="AU146" s="155" t="s">
        <v>85</v>
      </c>
      <c r="AY146" s="17" t="s">
        <v>144</v>
      </c>
      <c r="BE146" s="156">
        <f t="shared" si="4"/>
        <v>0</v>
      </c>
      <c r="BF146" s="156">
        <f t="shared" si="5"/>
        <v>0</v>
      </c>
      <c r="BG146" s="156">
        <f t="shared" si="6"/>
        <v>0</v>
      </c>
      <c r="BH146" s="156">
        <f t="shared" si="7"/>
        <v>0</v>
      </c>
      <c r="BI146" s="156">
        <f t="shared" si="8"/>
        <v>0</v>
      </c>
      <c r="BJ146" s="17" t="s">
        <v>85</v>
      </c>
      <c r="BK146" s="156">
        <f t="shared" si="9"/>
        <v>0</v>
      </c>
      <c r="BL146" s="17" t="s">
        <v>152</v>
      </c>
      <c r="BM146" s="155" t="s">
        <v>361</v>
      </c>
    </row>
    <row r="147" spans="1:65" s="2" customFormat="1" ht="14.45" customHeight="1">
      <c r="A147" s="32"/>
      <c r="B147" s="143"/>
      <c r="C147" s="144" t="s">
        <v>252</v>
      </c>
      <c r="D147" s="144" t="s">
        <v>147</v>
      </c>
      <c r="E147" s="145" t="s">
        <v>252</v>
      </c>
      <c r="F147" s="146" t="s">
        <v>555</v>
      </c>
      <c r="G147" s="147" t="s">
        <v>535</v>
      </c>
      <c r="H147" s="148">
        <v>12</v>
      </c>
      <c r="I147" s="149"/>
      <c r="J147" s="150">
        <f t="shared" si="0"/>
        <v>0</v>
      </c>
      <c r="K147" s="146" t="s">
        <v>1</v>
      </c>
      <c r="L147" s="33"/>
      <c r="M147" s="151" t="s">
        <v>1</v>
      </c>
      <c r="N147" s="152" t="s">
        <v>42</v>
      </c>
      <c r="O147" s="58"/>
      <c r="P147" s="153">
        <f t="shared" si="1"/>
        <v>0</v>
      </c>
      <c r="Q147" s="153">
        <v>0</v>
      </c>
      <c r="R147" s="153">
        <f t="shared" si="2"/>
        <v>0</v>
      </c>
      <c r="S147" s="153">
        <v>0</v>
      </c>
      <c r="T147" s="154">
        <f t="shared" si="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152</v>
      </c>
      <c r="AT147" s="155" t="s">
        <v>147</v>
      </c>
      <c r="AU147" s="155" t="s">
        <v>85</v>
      </c>
      <c r="AY147" s="17" t="s">
        <v>144</v>
      </c>
      <c r="BE147" s="156">
        <f t="shared" si="4"/>
        <v>0</v>
      </c>
      <c r="BF147" s="156">
        <f t="shared" si="5"/>
        <v>0</v>
      </c>
      <c r="BG147" s="156">
        <f t="shared" si="6"/>
        <v>0</v>
      </c>
      <c r="BH147" s="156">
        <f t="shared" si="7"/>
        <v>0</v>
      </c>
      <c r="BI147" s="156">
        <f t="shared" si="8"/>
        <v>0</v>
      </c>
      <c r="BJ147" s="17" t="s">
        <v>85</v>
      </c>
      <c r="BK147" s="156">
        <f t="shared" si="9"/>
        <v>0</v>
      </c>
      <c r="BL147" s="17" t="s">
        <v>152</v>
      </c>
      <c r="BM147" s="155" t="s">
        <v>369</v>
      </c>
    </row>
    <row r="148" spans="1:65" s="2" customFormat="1" ht="14.45" customHeight="1">
      <c r="A148" s="32"/>
      <c r="B148" s="143"/>
      <c r="C148" s="144" t="s">
        <v>257</v>
      </c>
      <c r="D148" s="144" t="s">
        <v>147</v>
      </c>
      <c r="E148" s="145" t="s">
        <v>257</v>
      </c>
      <c r="F148" s="146" t="s">
        <v>556</v>
      </c>
      <c r="G148" s="147" t="s">
        <v>173</v>
      </c>
      <c r="H148" s="148">
        <v>120</v>
      </c>
      <c r="I148" s="149"/>
      <c r="J148" s="150">
        <f t="shared" si="0"/>
        <v>0</v>
      </c>
      <c r="K148" s="146" t="s">
        <v>1</v>
      </c>
      <c r="L148" s="33"/>
      <c r="M148" s="151" t="s">
        <v>1</v>
      </c>
      <c r="N148" s="152" t="s">
        <v>42</v>
      </c>
      <c r="O148" s="58"/>
      <c r="P148" s="153">
        <f t="shared" si="1"/>
        <v>0</v>
      </c>
      <c r="Q148" s="153">
        <v>0</v>
      </c>
      <c r="R148" s="153">
        <f t="shared" si="2"/>
        <v>0</v>
      </c>
      <c r="S148" s="153">
        <v>0</v>
      </c>
      <c r="T148" s="154">
        <f t="shared" si="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152</v>
      </c>
      <c r="AT148" s="155" t="s">
        <v>147</v>
      </c>
      <c r="AU148" s="155" t="s">
        <v>85</v>
      </c>
      <c r="AY148" s="17" t="s">
        <v>144</v>
      </c>
      <c r="BE148" s="156">
        <f t="shared" si="4"/>
        <v>0</v>
      </c>
      <c r="BF148" s="156">
        <f t="shared" si="5"/>
        <v>0</v>
      </c>
      <c r="BG148" s="156">
        <f t="shared" si="6"/>
        <v>0</v>
      </c>
      <c r="BH148" s="156">
        <f t="shared" si="7"/>
        <v>0</v>
      </c>
      <c r="BI148" s="156">
        <f t="shared" si="8"/>
        <v>0</v>
      </c>
      <c r="BJ148" s="17" t="s">
        <v>85</v>
      </c>
      <c r="BK148" s="156">
        <f t="shared" si="9"/>
        <v>0</v>
      </c>
      <c r="BL148" s="17" t="s">
        <v>152</v>
      </c>
      <c r="BM148" s="155" t="s">
        <v>382</v>
      </c>
    </row>
    <row r="149" spans="1:65" s="2" customFormat="1" ht="14.45" customHeight="1">
      <c r="A149" s="32"/>
      <c r="B149" s="143"/>
      <c r="C149" s="144" t="s">
        <v>263</v>
      </c>
      <c r="D149" s="144" t="s">
        <v>147</v>
      </c>
      <c r="E149" s="145" t="s">
        <v>263</v>
      </c>
      <c r="F149" s="146" t="s">
        <v>557</v>
      </c>
      <c r="G149" s="147" t="s">
        <v>173</v>
      </c>
      <c r="H149" s="148">
        <v>21</v>
      </c>
      <c r="I149" s="149"/>
      <c r="J149" s="150">
        <f t="shared" si="0"/>
        <v>0</v>
      </c>
      <c r="K149" s="146" t="s">
        <v>1</v>
      </c>
      <c r="L149" s="33"/>
      <c r="M149" s="151" t="s">
        <v>1</v>
      </c>
      <c r="N149" s="152" t="s">
        <v>42</v>
      </c>
      <c r="O149" s="58"/>
      <c r="P149" s="153">
        <f t="shared" si="1"/>
        <v>0</v>
      </c>
      <c r="Q149" s="153">
        <v>0</v>
      </c>
      <c r="R149" s="153">
        <f t="shared" si="2"/>
        <v>0</v>
      </c>
      <c r="S149" s="153">
        <v>0</v>
      </c>
      <c r="T149" s="154">
        <f t="shared" si="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152</v>
      </c>
      <c r="AT149" s="155" t="s">
        <v>147</v>
      </c>
      <c r="AU149" s="155" t="s">
        <v>85</v>
      </c>
      <c r="AY149" s="17" t="s">
        <v>144</v>
      </c>
      <c r="BE149" s="156">
        <f t="shared" si="4"/>
        <v>0</v>
      </c>
      <c r="BF149" s="156">
        <f t="shared" si="5"/>
        <v>0</v>
      </c>
      <c r="BG149" s="156">
        <f t="shared" si="6"/>
        <v>0</v>
      </c>
      <c r="BH149" s="156">
        <f t="shared" si="7"/>
        <v>0</v>
      </c>
      <c r="BI149" s="156">
        <f t="shared" si="8"/>
        <v>0</v>
      </c>
      <c r="BJ149" s="17" t="s">
        <v>85</v>
      </c>
      <c r="BK149" s="156">
        <f t="shared" si="9"/>
        <v>0</v>
      </c>
      <c r="BL149" s="17" t="s">
        <v>152</v>
      </c>
      <c r="BM149" s="155" t="s">
        <v>391</v>
      </c>
    </row>
    <row r="150" spans="1:65" s="2" customFormat="1" ht="14.45" customHeight="1">
      <c r="A150" s="32"/>
      <c r="B150" s="143"/>
      <c r="C150" s="144" t="s">
        <v>267</v>
      </c>
      <c r="D150" s="144" t="s">
        <v>147</v>
      </c>
      <c r="E150" s="145" t="s">
        <v>267</v>
      </c>
      <c r="F150" s="146" t="s">
        <v>558</v>
      </c>
      <c r="G150" s="147" t="s">
        <v>173</v>
      </c>
      <c r="H150" s="148">
        <v>65</v>
      </c>
      <c r="I150" s="149"/>
      <c r="J150" s="150">
        <f t="shared" si="0"/>
        <v>0</v>
      </c>
      <c r="K150" s="146" t="s">
        <v>1</v>
      </c>
      <c r="L150" s="33"/>
      <c r="M150" s="151" t="s">
        <v>1</v>
      </c>
      <c r="N150" s="152" t="s">
        <v>42</v>
      </c>
      <c r="O150" s="58"/>
      <c r="P150" s="153">
        <f t="shared" si="1"/>
        <v>0</v>
      </c>
      <c r="Q150" s="153">
        <v>0</v>
      </c>
      <c r="R150" s="153">
        <f t="shared" si="2"/>
        <v>0</v>
      </c>
      <c r="S150" s="153">
        <v>0</v>
      </c>
      <c r="T150" s="154">
        <f t="shared" si="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152</v>
      </c>
      <c r="AT150" s="155" t="s">
        <v>147</v>
      </c>
      <c r="AU150" s="155" t="s">
        <v>85</v>
      </c>
      <c r="AY150" s="17" t="s">
        <v>144</v>
      </c>
      <c r="BE150" s="156">
        <f t="shared" si="4"/>
        <v>0</v>
      </c>
      <c r="BF150" s="156">
        <f t="shared" si="5"/>
        <v>0</v>
      </c>
      <c r="BG150" s="156">
        <f t="shared" si="6"/>
        <v>0</v>
      </c>
      <c r="BH150" s="156">
        <f t="shared" si="7"/>
        <v>0</v>
      </c>
      <c r="BI150" s="156">
        <f t="shared" si="8"/>
        <v>0</v>
      </c>
      <c r="BJ150" s="17" t="s">
        <v>85</v>
      </c>
      <c r="BK150" s="156">
        <f t="shared" si="9"/>
        <v>0</v>
      </c>
      <c r="BL150" s="17" t="s">
        <v>152</v>
      </c>
      <c r="BM150" s="155" t="s">
        <v>402</v>
      </c>
    </row>
    <row r="151" spans="1:65" s="2" customFormat="1" ht="14.45" customHeight="1">
      <c r="A151" s="32"/>
      <c r="B151" s="143"/>
      <c r="C151" s="144" t="s">
        <v>275</v>
      </c>
      <c r="D151" s="144" t="s">
        <v>147</v>
      </c>
      <c r="E151" s="145" t="s">
        <v>275</v>
      </c>
      <c r="F151" s="146" t="s">
        <v>559</v>
      </c>
      <c r="G151" s="147" t="s">
        <v>173</v>
      </c>
      <c r="H151" s="148">
        <v>29</v>
      </c>
      <c r="I151" s="149"/>
      <c r="J151" s="150">
        <f t="shared" si="0"/>
        <v>0</v>
      </c>
      <c r="K151" s="146" t="s">
        <v>1</v>
      </c>
      <c r="L151" s="33"/>
      <c r="M151" s="151" t="s">
        <v>1</v>
      </c>
      <c r="N151" s="152" t="s">
        <v>42</v>
      </c>
      <c r="O151" s="58"/>
      <c r="P151" s="153">
        <f t="shared" si="1"/>
        <v>0</v>
      </c>
      <c r="Q151" s="153">
        <v>0</v>
      </c>
      <c r="R151" s="153">
        <f t="shared" si="2"/>
        <v>0</v>
      </c>
      <c r="S151" s="153">
        <v>0</v>
      </c>
      <c r="T151" s="154">
        <f t="shared" si="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152</v>
      </c>
      <c r="AT151" s="155" t="s">
        <v>147</v>
      </c>
      <c r="AU151" s="155" t="s">
        <v>85</v>
      </c>
      <c r="AY151" s="17" t="s">
        <v>144</v>
      </c>
      <c r="BE151" s="156">
        <f t="shared" si="4"/>
        <v>0</v>
      </c>
      <c r="BF151" s="156">
        <f t="shared" si="5"/>
        <v>0</v>
      </c>
      <c r="BG151" s="156">
        <f t="shared" si="6"/>
        <v>0</v>
      </c>
      <c r="BH151" s="156">
        <f t="shared" si="7"/>
        <v>0</v>
      </c>
      <c r="BI151" s="156">
        <f t="shared" si="8"/>
        <v>0</v>
      </c>
      <c r="BJ151" s="17" t="s">
        <v>85</v>
      </c>
      <c r="BK151" s="156">
        <f t="shared" si="9"/>
        <v>0</v>
      </c>
      <c r="BL151" s="17" t="s">
        <v>152</v>
      </c>
      <c r="BM151" s="155" t="s">
        <v>410</v>
      </c>
    </row>
    <row r="152" spans="1:65" s="2" customFormat="1" ht="14.45" customHeight="1">
      <c r="A152" s="32"/>
      <c r="B152" s="143"/>
      <c r="C152" s="144" t="s">
        <v>280</v>
      </c>
      <c r="D152" s="144" t="s">
        <v>147</v>
      </c>
      <c r="E152" s="145" t="s">
        <v>280</v>
      </c>
      <c r="F152" s="146" t="s">
        <v>560</v>
      </c>
      <c r="G152" s="147" t="s">
        <v>173</v>
      </c>
      <c r="H152" s="148">
        <v>1</v>
      </c>
      <c r="I152" s="149"/>
      <c r="J152" s="150">
        <f t="shared" si="0"/>
        <v>0</v>
      </c>
      <c r="K152" s="146" t="s">
        <v>1</v>
      </c>
      <c r="L152" s="33"/>
      <c r="M152" s="151" t="s">
        <v>1</v>
      </c>
      <c r="N152" s="152" t="s">
        <v>42</v>
      </c>
      <c r="O152" s="58"/>
      <c r="P152" s="153">
        <f t="shared" si="1"/>
        <v>0</v>
      </c>
      <c r="Q152" s="153">
        <v>0</v>
      </c>
      <c r="R152" s="153">
        <f t="shared" si="2"/>
        <v>0</v>
      </c>
      <c r="S152" s="153">
        <v>0</v>
      </c>
      <c r="T152" s="154">
        <f t="shared" si="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152</v>
      </c>
      <c r="AT152" s="155" t="s">
        <v>147</v>
      </c>
      <c r="AU152" s="155" t="s">
        <v>85</v>
      </c>
      <c r="AY152" s="17" t="s">
        <v>144</v>
      </c>
      <c r="BE152" s="156">
        <f t="shared" si="4"/>
        <v>0</v>
      </c>
      <c r="BF152" s="156">
        <f t="shared" si="5"/>
        <v>0</v>
      </c>
      <c r="BG152" s="156">
        <f t="shared" si="6"/>
        <v>0</v>
      </c>
      <c r="BH152" s="156">
        <f t="shared" si="7"/>
        <v>0</v>
      </c>
      <c r="BI152" s="156">
        <f t="shared" si="8"/>
        <v>0</v>
      </c>
      <c r="BJ152" s="17" t="s">
        <v>85</v>
      </c>
      <c r="BK152" s="156">
        <f t="shared" si="9"/>
        <v>0</v>
      </c>
      <c r="BL152" s="17" t="s">
        <v>152</v>
      </c>
      <c r="BM152" s="155" t="s">
        <v>421</v>
      </c>
    </row>
    <row r="153" spans="1:65" s="2" customFormat="1" ht="14.45" customHeight="1">
      <c r="A153" s="32"/>
      <c r="B153" s="143"/>
      <c r="C153" s="144" t="s">
        <v>289</v>
      </c>
      <c r="D153" s="144" t="s">
        <v>147</v>
      </c>
      <c r="E153" s="145" t="s">
        <v>289</v>
      </c>
      <c r="F153" s="146" t="s">
        <v>561</v>
      </c>
      <c r="G153" s="147" t="s">
        <v>173</v>
      </c>
      <c r="H153" s="148">
        <v>1</v>
      </c>
      <c r="I153" s="149"/>
      <c r="J153" s="150">
        <f t="shared" si="0"/>
        <v>0</v>
      </c>
      <c r="K153" s="146" t="s">
        <v>1</v>
      </c>
      <c r="L153" s="33"/>
      <c r="M153" s="151" t="s">
        <v>1</v>
      </c>
      <c r="N153" s="152" t="s">
        <v>42</v>
      </c>
      <c r="O153" s="58"/>
      <c r="P153" s="153">
        <f t="shared" si="1"/>
        <v>0</v>
      </c>
      <c r="Q153" s="153">
        <v>0</v>
      </c>
      <c r="R153" s="153">
        <f t="shared" si="2"/>
        <v>0</v>
      </c>
      <c r="S153" s="153">
        <v>0</v>
      </c>
      <c r="T153" s="154">
        <f t="shared" si="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152</v>
      </c>
      <c r="AT153" s="155" t="s">
        <v>147</v>
      </c>
      <c r="AU153" s="155" t="s">
        <v>85</v>
      </c>
      <c r="AY153" s="17" t="s">
        <v>144</v>
      </c>
      <c r="BE153" s="156">
        <f t="shared" si="4"/>
        <v>0</v>
      </c>
      <c r="BF153" s="156">
        <f t="shared" si="5"/>
        <v>0</v>
      </c>
      <c r="BG153" s="156">
        <f t="shared" si="6"/>
        <v>0</v>
      </c>
      <c r="BH153" s="156">
        <f t="shared" si="7"/>
        <v>0</v>
      </c>
      <c r="BI153" s="156">
        <f t="shared" si="8"/>
        <v>0</v>
      </c>
      <c r="BJ153" s="17" t="s">
        <v>85</v>
      </c>
      <c r="BK153" s="156">
        <f t="shared" si="9"/>
        <v>0</v>
      </c>
      <c r="BL153" s="17" t="s">
        <v>152</v>
      </c>
      <c r="BM153" s="155" t="s">
        <v>429</v>
      </c>
    </row>
    <row r="154" spans="1:65" s="2" customFormat="1" ht="14.45" customHeight="1">
      <c r="A154" s="32"/>
      <c r="B154" s="143"/>
      <c r="C154" s="144" t="s">
        <v>293</v>
      </c>
      <c r="D154" s="144" t="s">
        <v>147</v>
      </c>
      <c r="E154" s="145" t="s">
        <v>293</v>
      </c>
      <c r="F154" s="146" t="s">
        <v>562</v>
      </c>
      <c r="G154" s="147" t="s">
        <v>535</v>
      </c>
      <c r="H154" s="148">
        <v>40</v>
      </c>
      <c r="I154" s="149"/>
      <c r="J154" s="150">
        <f t="shared" si="0"/>
        <v>0</v>
      </c>
      <c r="K154" s="146" t="s">
        <v>1</v>
      </c>
      <c r="L154" s="33"/>
      <c r="M154" s="151" t="s">
        <v>1</v>
      </c>
      <c r="N154" s="152" t="s">
        <v>42</v>
      </c>
      <c r="O154" s="58"/>
      <c r="P154" s="153">
        <f t="shared" si="1"/>
        <v>0</v>
      </c>
      <c r="Q154" s="153">
        <v>0</v>
      </c>
      <c r="R154" s="153">
        <f t="shared" si="2"/>
        <v>0</v>
      </c>
      <c r="S154" s="153">
        <v>0</v>
      </c>
      <c r="T154" s="154">
        <f t="shared" si="3"/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152</v>
      </c>
      <c r="AT154" s="155" t="s">
        <v>147</v>
      </c>
      <c r="AU154" s="155" t="s">
        <v>85</v>
      </c>
      <c r="AY154" s="17" t="s">
        <v>144</v>
      </c>
      <c r="BE154" s="156">
        <f t="shared" si="4"/>
        <v>0</v>
      </c>
      <c r="BF154" s="156">
        <f t="shared" si="5"/>
        <v>0</v>
      </c>
      <c r="BG154" s="156">
        <f t="shared" si="6"/>
        <v>0</v>
      </c>
      <c r="BH154" s="156">
        <f t="shared" si="7"/>
        <v>0</v>
      </c>
      <c r="BI154" s="156">
        <f t="shared" si="8"/>
        <v>0</v>
      </c>
      <c r="BJ154" s="17" t="s">
        <v>85</v>
      </c>
      <c r="BK154" s="156">
        <f t="shared" si="9"/>
        <v>0</v>
      </c>
      <c r="BL154" s="17" t="s">
        <v>152</v>
      </c>
      <c r="BM154" s="155" t="s">
        <v>440</v>
      </c>
    </row>
    <row r="155" spans="1:65" s="2" customFormat="1" ht="14.45" customHeight="1">
      <c r="A155" s="32"/>
      <c r="B155" s="143"/>
      <c r="C155" s="144" t="s">
        <v>299</v>
      </c>
      <c r="D155" s="144" t="s">
        <v>147</v>
      </c>
      <c r="E155" s="145" t="s">
        <v>299</v>
      </c>
      <c r="F155" s="146" t="s">
        <v>563</v>
      </c>
      <c r="G155" s="147" t="s">
        <v>535</v>
      </c>
      <c r="H155" s="148">
        <v>1</v>
      </c>
      <c r="I155" s="149"/>
      <c r="J155" s="150">
        <f t="shared" si="0"/>
        <v>0</v>
      </c>
      <c r="K155" s="146" t="s">
        <v>1</v>
      </c>
      <c r="L155" s="33"/>
      <c r="M155" s="151" t="s">
        <v>1</v>
      </c>
      <c r="N155" s="152" t="s">
        <v>42</v>
      </c>
      <c r="O155" s="58"/>
      <c r="P155" s="153">
        <f t="shared" si="1"/>
        <v>0</v>
      </c>
      <c r="Q155" s="153">
        <v>0</v>
      </c>
      <c r="R155" s="153">
        <f t="shared" si="2"/>
        <v>0</v>
      </c>
      <c r="S155" s="153">
        <v>0</v>
      </c>
      <c r="T155" s="154">
        <f t="shared" si="3"/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152</v>
      </c>
      <c r="AT155" s="155" t="s">
        <v>147</v>
      </c>
      <c r="AU155" s="155" t="s">
        <v>85</v>
      </c>
      <c r="AY155" s="17" t="s">
        <v>144</v>
      </c>
      <c r="BE155" s="156">
        <f t="shared" si="4"/>
        <v>0</v>
      </c>
      <c r="BF155" s="156">
        <f t="shared" si="5"/>
        <v>0</v>
      </c>
      <c r="BG155" s="156">
        <f t="shared" si="6"/>
        <v>0</v>
      </c>
      <c r="BH155" s="156">
        <f t="shared" si="7"/>
        <v>0</v>
      </c>
      <c r="BI155" s="156">
        <f t="shared" si="8"/>
        <v>0</v>
      </c>
      <c r="BJ155" s="17" t="s">
        <v>85</v>
      </c>
      <c r="BK155" s="156">
        <f t="shared" si="9"/>
        <v>0</v>
      </c>
      <c r="BL155" s="17" t="s">
        <v>152</v>
      </c>
      <c r="BM155" s="155" t="s">
        <v>448</v>
      </c>
    </row>
    <row r="156" spans="1:65" s="12" customFormat="1" ht="25.9" customHeight="1">
      <c r="B156" s="130"/>
      <c r="D156" s="131" t="s">
        <v>76</v>
      </c>
      <c r="E156" s="132" t="s">
        <v>564</v>
      </c>
      <c r="F156" s="132" t="s">
        <v>565</v>
      </c>
      <c r="I156" s="133"/>
      <c r="J156" s="134">
        <f>BK156</f>
        <v>0</v>
      </c>
      <c r="L156" s="130"/>
      <c r="M156" s="135"/>
      <c r="N156" s="136"/>
      <c r="O156" s="136"/>
      <c r="P156" s="137">
        <f>SUM(P157:P158)</f>
        <v>0</v>
      </c>
      <c r="Q156" s="136"/>
      <c r="R156" s="137">
        <f>SUM(R157:R158)</f>
        <v>0</v>
      </c>
      <c r="S156" s="136"/>
      <c r="T156" s="138">
        <f>SUM(T157:T158)</f>
        <v>0</v>
      </c>
      <c r="AR156" s="131" t="s">
        <v>85</v>
      </c>
      <c r="AT156" s="139" t="s">
        <v>76</v>
      </c>
      <c r="AU156" s="139" t="s">
        <v>77</v>
      </c>
      <c r="AY156" s="131" t="s">
        <v>144</v>
      </c>
      <c r="BK156" s="140">
        <f>SUM(BK157:BK158)</f>
        <v>0</v>
      </c>
    </row>
    <row r="157" spans="1:65" s="2" customFormat="1" ht="14.45" customHeight="1">
      <c r="A157" s="32"/>
      <c r="B157" s="143"/>
      <c r="C157" s="144" t="s">
        <v>304</v>
      </c>
      <c r="D157" s="144" t="s">
        <v>147</v>
      </c>
      <c r="E157" s="145" t="s">
        <v>566</v>
      </c>
      <c r="F157" s="146" t="s">
        <v>567</v>
      </c>
      <c r="G157" s="147" t="s">
        <v>173</v>
      </c>
      <c r="H157" s="148">
        <v>50</v>
      </c>
      <c r="I157" s="149"/>
      <c r="J157" s="150">
        <f>ROUND(I157*H157,2)</f>
        <v>0</v>
      </c>
      <c r="K157" s="146" t="s">
        <v>1</v>
      </c>
      <c r="L157" s="33"/>
      <c r="M157" s="151" t="s">
        <v>1</v>
      </c>
      <c r="N157" s="152" t="s">
        <v>42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152</v>
      </c>
      <c r="AT157" s="155" t="s">
        <v>147</v>
      </c>
      <c r="AU157" s="155" t="s">
        <v>85</v>
      </c>
      <c r="AY157" s="17" t="s">
        <v>144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85</v>
      </c>
      <c r="BK157" s="156">
        <f>ROUND(I157*H157,2)</f>
        <v>0</v>
      </c>
      <c r="BL157" s="17" t="s">
        <v>152</v>
      </c>
      <c r="BM157" s="155" t="s">
        <v>459</v>
      </c>
    </row>
    <row r="158" spans="1:65" s="2" customFormat="1" ht="14.45" customHeight="1">
      <c r="A158" s="32"/>
      <c r="B158" s="143"/>
      <c r="C158" s="144" t="s">
        <v>284</v>
      </c>
      <c r="D158" s="144" t="s">
        <v>147</v>
      </c>
      <c r="E158" s="145" t="s">
        <v>568</v>
      </c>
      <c r="F158" s="146" t="s">
        <v>569</v>
      </c>
      <c r="G158" s="147" t="s">
        <v>535</v>
      </c>
      <c r="H158" s="148">
        <v>4</v>
      </c>
      <c r="I158" s="149"/>
      <c r="J158" s="150">
        <f>ROUND(I158*H158,2)</f>
        <v>0</v>
      </c>
      <c r="K158" s="146" t="s">
        <v>1</v>
      </c>
      <c r="L158" s="33"/>
      <c r="M158" s="151" t="s">
        <v>1</v>
      </c>
      <c r="N158" s="152" t="s">
        <v>42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152</v>
      </c>
      <c r="AT158" s="155" t="s">
        <v>147</v>
      </c>
      <c r="AU158" s="155" t="s">
        <v>85</v>
      </c>
      <c r="AY158" s="17" t="s">
        <v>144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85</v>
      </c>
      <c r="BK158" s="156">
        <f>ROUND(I158*H158,2)</f>
        <v>0</v>
      </c>
      <c r="BL158" s="17" t="s">
        <v>152</v>
      </c>
      <c r="BM158" s="155" t="s">
        <v>468</v>
      </c>
    </row>
    <row r="159" spans="1:65" s="12" customFormat="1" ht="25.9" customHeight="1">
      <c r="B159" s="130"/>
      <c r="D159" s="131" t="s">
        <v>76</v>
      </c>
      <c r="E159" s="132" t="s">
        <v>570</v>
      </c>
      <c r="F159" s="132" t="s">
        <v>571</v>
      </c>
      <c r="I159" s="133"/>
      <c r="J159" s="134">
        <f>BK159</f>
        <v>0</v>
      </c>
      <c r="L159" s="130"/>
      <c r="M159" s="135"/>
      <c r="N159" s="136"/>
      <c r="O159" s="136"/>
      <c r="P159" s="137">
        <f>SUM(P160:P167)</f>
        <v>0</v>
      </c>
      <c r="Q159" s="136"/>
      <c r="R159" s="137">
        <f>SUM(R160:R167)</f>
        <v>0</v>
      </c>
      <c r="S159" s="136"/>
      <c r="T159" s="138">
        <f>SUM(T160:T167)</f>
        <v>0</v>
      </c>
      <c r="AR159" s="131" t="s">
        <v>85</v>
      </c>
      <c r="AT159" s="139" t="s">
        <v>76</v>
      </c>
      <c r="AU159" s="139" t="s">
        <v>77</v>
      </c>
      <c r="AY159" s="131" t="s">
        <v>144</v>
      </c>
      <c r="BK159" s="140">
        <f>SUM(BK160:BK167)</f>
        <v>0</v>
      </c>
    </row>
    <row r="160" spans="1:65" s="2" customFormat="1" ht="14.45" customHeight="1">
      <c r="A160" s="32"/>
      <c r="B160" s="143"/>
      <c r="C160" s="144" t="s">
        <v>314</v>
      </c>
      <c r="D160" s="144" t="s">
        <v>147</v>
      </c>
      <c r="E160" s="145" t="s">
        <v>572</v>
      </c>
      <c r="F160" s="146" t="s">
        <v>573</v>
      </c>
      <c r="G160" s="147" t="s">
        <v>535</v>
      </c>
      <c r="H160" s="148">
        <v>6</v>
      </c>
      <c r="I160" s="149"/>
      <c r="J160" s="150">
        <f t="shared" ref="J160:J167" si="10">ROUND(I160*H160,2)</f>
        <v>0</v>
      </c>
      <c r="K160" s="146" t="s">
        <v>1</v>
      </c>
      <c r="L160" s="33"/>
      <c r="M160" s="151" t="s">
        <v>1</v>
      </c>
      <c r="N160" s="152" t="s">
        <v>42</v>
      </c>
      <c r="O160" s="58"/>
      <c r="P160" s="153">
        <f t="shared" ref="P160:P167" si="11">O160*H160</f>
        <v>0</v>
      </c>
      <c r="Q160" s="153">
        <v>0</v>
      </c>
      <c r="R160" s="153">
        <f t="shared" ref="R160:R167" si="12">Q160*H160</f>
        <v>0</v>
      </c>
      <c r="S160" s="153">
        <v>0</v>
      </c>
      <c r="T160" s="154">
        <f t="shared" ref="T160:T167" si="13"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152</v>
      </c>
      <c r="AT160" s="155" t="s">
        <v>147</v>
      </c>
      <c r="AU160" s="155" t="s">
        <v>85</v>
      </c>
      <c r="AY160" s="17" t="s">
        <v>144</v>
      </c>
      <c r="BE160" s="156">
        <f t="shared" ref="BE160:BE167" si="14">IF(N160="základní",J160,0)</f>
        <v>0</v>
      </c>
      <c r="BF160" s="156">
        <f t="shared" ref="BF160:BF167" si="15">IF(N160="snížená",J160,0)</f>
        <v>0</v>
      </c>
      <c r="BG160" s="156">
        <f t="shared" ref="BG160:BG167" si="16">IF(N160="zákl. přenesená",J160,0)</f>
        <v>0</v>
      </c>
      <c r="BH160" s="156">
        <f t="shared" ref="BH160:BH167" si="17">IF(N160="sníž. přenesená",J160,0)</f>
        <v>0</v>
      </c>
      <c r="BI160" s="156">
        <f t="shared" ref="BI160:BI167" si="18">IF(N160="nulová",J160,0)</f>
        <v>0</v>
      </c>
      <c r="BJ160" s="17" t="s">
        <v>85</v>
      </c>
      <c r="BK160" s="156">
        <f t="shared" ref="BK160:BK167" si="19">ROUND(I160*H160,2)</f>
        <v>0</v>
      </c>
      <c r="BL160" s="17" t="s">
        <v>152</v>
      </c>
      <c r="BM160" s="155" t="s">
        <v>476</v>
      </c>
    </row>
    <row r="161" spans="1:65" s="2" customFormat="1" ht="14.45" customHeight="1">
      <c r="A161" s="32"/>
      <c r="B161" s="143"/>
      <c r="C161" s="144" t="s">
        <v>320</v>
      </c>
      <c r="D161" s="144" t="s">
        <v>147</v>
      </c>
      <c r="E161" s="145" t="s">
        <v>574</v>
      </c>
      <c r="F161" s="146" t="s">
        <v>575</v>
      </c>
      <c r="G161" s="147" t="s">
        <v>535</v>
      </c>
      <c r="H161" s="148">
        <v>2</v>
      </c>
      <c r="I161" s="149"/>
      <c r="J161" s="150">
        <f t="shared" si="10"/>
        <v>0</v>
      </c>
      <c r="K161" s="146" t="s">
        <v>1</v>
      </c>
      <c r="L161" s="33"/>
      <c r="M161" s="151" t="s">
        <v>1</v>
      </c>
      <c r="N161" s="152" t="s">
        <v>42</v>
      </c>
      <c r="O161" s="58"/>
      <c r="P161" s="153">
        <f t="shared" si="11"/>
        <v>0</v>
      </c>
      <c r="Q161" s="153">
        <v>0</v>
      </c>
      <c r="R161" s="153">
        <f t="shared" si="12"/>
        <v>0</v>
      </c>
      <c r="S161" s="153">
        <v>0</v>
      </c>
      <c r="T161" s="154">
        <f t="shared" si="1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152</v>
      </c>
      <c r="AT161" s="155" t="s">
        <v>147</v>
      </c>
      <c r="AU161" s="155" t="s">
        <v>85</v>
      </c>
      <c r="AY161" s="17" t="s">
        <v>144</v>
      </c>
      <c r="BE161" s="156">
        <f t="shared" si="14"/>
        <v>0</v>
      </c>
      <c r="BF161" s="156">
        <f t="shared" si="15"/>
        <v>0</v>
      </c>
      <c r="BG161" s="156">
        <f t="shared" si="16"/>
        <v>0</v>
      </c>
      <c r="BH161" s="156">
        <f t="shared" si="17"/>
        <v>0</v>
      </c>
      <c r="BI161" s="156">
        <f t="shared" si="18"/>
        <v>0</v>
      </c>
      <c r="BJ161" s="17" t="s">
        <v>85</v>
      </c>
      <c r="BK161" s="156">
        <f t="shared" si="19"/>
        <v>0</v>
      </c>
      <c r="BL161" s="17" t="s">
        <v>152</v>
      </c>
      <c r="BM161" s="155" t="s">
        <v>484</v>
      </c>
    </row>
    <row r="162" spans="1:65" s="2" customFormat="1" ht="14.45" customHeight="1">
      <c r="A162" s="32"/>
      <c r="B162" s="143"/>
      <c r="C162" s="144" t="s">
        <v>324</v>
      </c>
      <c r="D162" s="144" t="s">
        <v>147</v>
      </c>
      <c r="E162" s="145" t="s">
        <v>576</v>
      </c>
      <c r="F162" s="146" t="s">
        <v>577</v>
      </c>
      <c r="G162" s="147" t="s">
        <v>535</v>
      </c>
      <c r="H162" s="148">
        <v>23</v>
      </c>
      <c r="I162" s="149"/>
      <c r="J162" s="150">
        <f t="shared" si="10"/>
        <v>0</v>
      </c>
      <c r="K162" s="146" t="s">
        <v>1</v>
      </c>
      <c r="L162" s="33"/>
      <c r="M162" s="151" t="s">
        <v>1</v>
      </c>
      <c r="N162" s="152" t="s">
        <v>42</v>
      </c>
      <c r="O162" s="58"/>
      <c r="P162" s="153">
        <f t="shared" si="11"/>
        <v>0</v>
      </c>
      <c r="Q162" s="153">
        <v>0</v>
      </c>
      <c r="R162" s="153">
        <f t="shared" si="12"/>
        <v>0</v>
      </c>
      <c r="S162" s="153">
        <v>0</v>
      </c>
      <c r="T162" s="154">
        <f t="shared" si="1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152</v>
      </c>
      <c r="AT162" s="155" t="s">
        <v>147</v>
      </c>
      <c r="AU162" s="155" t="s">
        <v>85</v>
      </c>
      <c r="AY162" s="17" t="s">
        <v>144</v>
      </c>
      <c r="BE162" s="156">
        <f t="shared" si="14"/>
        <v>0</v>
      </c>
      <c r="BF162" s="156">
        <f t="shared" si="15"/>
        <v>0</v>
      </c>
      <c r="BG162" s="156">
        <f t="shared" si="16"/>
        <v>0</v>
      </c>
      <c r="BH162" s="156">
        <f t="shared" si="17"/>
        <v>0</v>
      </c>
      <c r="BI162" s="156">
        <f t="shared" si="18"/>
        <v>0</v>
      </c>
      <c r="BJ162" s="17" t="s">
        <v>85</v>
      </c>
      <c r="BK162" s="156">
        <f t="shared" si="19"/>
        <v>0</v>
      </c>
      <c r="BL162" s="17" t="s">
        <v>152</v>
      </c>
      <c r="BM162" s="155" t="s">
        <v>498</v>
      </c>
    </row>
    <row r="163" spans="1:65" s="2" customFormat="1" ht="14.45" customHeight="1">
      <c r="A163" s="32"/>
      <c r="B163" s="143"/>
      <c r="C163" s="144" t="s">
        <v>330</v>
      </c>
      <c r="D163" s="144" t="s">
        <v>147</v>
      </c>
      <c r="E163" s="145" t="s">
        <v>578</v>
      </c>
      <c r="F163" s="146" t="s">
        <v>579</v>
      </c>
      <c r="G163" s="147" t="s">
        <v>173</v>
      </c>
      <c r="H163" s="148">
        <v>65</v>
      </c>
      <c r="I163" s="149"/>
      <c r="J163" s="150">
        <f t="shared" si="10"/>
        <v>0</v>
      </c>
      <c r="K163" s="146" t="s">
        <v>1</v>
      </c>
      <c r="L163" s="33"/>
      <c r="M163" s="151" t="s">
        <v>1</v>
      </c>
      <c r="N163" s="152" t="s">
        <v>42</v>
      </c>
      <c r="O163" s="58"/>
      <c r="P163" s="153">
        <f t="shared" si="11"/>
        <v>0</v>
      </c>
      <c r="Q163" s="153">
        <v>0</v>
      </c>
      <c r="R163" s="153">
        <f t="shared" si="12"/>
        <v>0</v>
      </c>
      <c r="S163" s="153">
        <v>0</v>
      </c>
      <c r="T163" s="154">
        <f t="shared" si="1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152</v>
      </c>
      <c r="AT163" s="155" t="s">
        <v>147</v>
      </c>
      <c r="AU163" s="155" t="s">
        <v>85</v>
      </c>
      <c r="AY163" s="17" t="s">
        <v>144</v>
      </c>
      <c r="BE163" s="156">
        <f t="shared" si="14"/>
        <v>0</v>
      </c>
      <c r="BF163" s="156">
        <f t="shared" si="15"/>
        <v>0</v>
      </c>
      <c r="BG163" s="156">
        <f t="shared" si="16"/>
        <v>0</v>
      </c>
      <c r="BH163" s="156">
        <f t="shared" si="17"/>
        <v>0</v>
      </c>
      <c r="BI163" s="156">
        <f t="shared" si="18"/>
        <v>0</v>
      </c>
      <c r="BJ163" s="17" t="s">
        <v>85</v>
      </c>
      <c r="BK163" s="156">
        <f t="shared" si="19"/>
        <v>0</v>
      </c>
      <c r="BL163" s="17" t="s">
        <v>152</v>
      </c>
      <c r="BM163" s="155" t="s">
        <v>507</v>
      </c>
    </row>
    <row r="164" spans="1:65" s="2" customFormat="1" ht="14.45" customHeight="1">
      <c r="A164" s="32"/>
      <c r="B164" s="143"/>
      <c r="C164" s="144" t="s">
        <v>334</v>
      </c>
      <c r="D164" s="144" t="s">
        <v>147</v>
      </c>
      <c r="E164" s="145" t="s">
        <v>580</v>
      </c>
      <c r="F164" s="146" t="s">
        <v>581</v>
      </c>
      <c r="G164" s="147" t="s">
        <v>173</v>
      </c>
      <c r="H164" s="148">
        <v>15</v>
      </c>
      <c r="I164" s="149"/>
      <c r="J164" s="150">
        <f t="shared" si="10"/>
        <v>0</v>
      </c>
      <c r="K164" s="146" t="s">
        <v>1</v>
      </c>
      <c r="L164" s="33"/>
      <c r="M164" s="151" t="s">
        <v>1</v>
      </c>
      <c r="N164" s="152" t="s">
        <v>42</v>
      </c>
      <c r="O164" s="58"/>
      <c r="P164" s="153">
        <f t="shared" si="11"/>
        <v>0</v>
      </c>
      <c r="Q164" s="153">
        <v>0</v>
      </c>
      <c r="R164" s="153">
        <f t="shared" si="12"/>
        <v>0</v>
      </c>
      <c r="S164" s="153">
        <v>0</v>
      </c>
      <c r="T164" s="154">
        <f t="shared" si="1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152</v>
      </c>
      <c r="AT164" s="155" t="s">
        <v>147</v>
      </c>
      <c r="AU164" s="155" t="s">
        <v>85</v>
      </c>
      <c r="AY164" s="17" t="s">
        <v>144</v>
      </c>
      <c r="BE164" s="156">
        <f t="shared" si="14"/>
        <v>0</v>
      </c>
      <c r="BF164" s="156">
        <f t="shared" si="15"/>
        <v>0</v>
      </c>
      <c r="BG164" s="156">
        <f t="shared" si="16"/>
        <v>0</v>
      </c>
      <c r="BH164" s="156">
        <f t="shared" si="17"/>
        <v>0</v>
      </c>
      <c r="BI164" s="156">
        <f t="shared" si="18"/>
        <v>0</v>
      </c>
      <c r="BJ164" s="17" t="s">
        <v>85</v>
      </c>
      <c r="BK164" s="156">
        <f t="shared" si="19"/>
        <v>0</v>
      </c>
      <c r="BL164" s="17" t="s">
        <v>152</v>
      </c>
      <c r="BM164" s="155" t="s">
        <v>516</v>
      </c>
    </row>
    <row r="165" spans="1:65" s="2" customFormat="1" ht="14.45" customHeight="1">
      <c r="A165" s="32"/>
      <c r="B165" s="143"/>
      <c r="C165" s="144" t="s">
        <v>340</v>
      </c>
      <c r="D165" s="144" t="s">
        <v>147</v>
      </c>
      <c r="E165" s="145" t="s">
        <v>582</v>
      </c>
      <c r="F165" s="146" t="s">
        <v>583</v>
      </c>
      <c r="G165" s="147" t="s">
        <v>242</v>
      </c>
      <c r="H165" s="148">
        <v>0.5</v>
      </c>
      <c r="I165" s="149"/>
      <c r="J165" s="150">
        <f t="shared" si="10"/>
        <v>0</v>
      </c>
      <c r="K165" s="146" t="s">
        <v>1</v>
      </c>
      <c r="L165" s="33"/>
      <c r="M165" s="151" t="s">
        <v>1</v>
      </c>
      <c r="N165" s="152" t="s">
        <v>42</v>
      </c>
      <c r="O165" s="58"/>
      <c r="P165" s="153">
        <f t="shared" si="11"/>
        <v>0</v>
      </c>
      <c r="Q165" s="153">
        <v>0</v>
      </c>
      <c r="R165" s="153">
        <f t="shared" si="12"/>
        <v>0</v>
      </c>
      <c r="S165" s="153">
        <v>0</v>
      </c>
      <c r="T165" s="154">
        <f t="shared" si="1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152</v>
      </c>
      <c r="AT165" s="155" t="s">
        <v>147</v>
      </c>
      <c r="AU165" s="155" t="s">
        <v>85</v>
      </c>
      <c r="AY165" s="17" t="s">
        <v>144</v>
      </c>
      <c r="BE165" s="156">
        <f t="shared" si="14"/>
        <v>0</v>
      </c>
      <c r="BF165" s="156">
        <f t="shared" si="15"/>
        <v>0</v>
      </c>
      <c r="BG165" s="156">
        <f t="shared" si="16"/>
        <v>0</v>
      </c>
      <c r="BH165" s="156">
        <f t="shared" si="17"/>
        <v>0</v>
      </c>
      <c r="BI165" s="156">
        <f t="shared" si="18"/>
        <v>0</v>
      </c>
      <c r="BJ165" s="17" t="s">
        <v>85</v>
      </c>
      <c r="BK165" s="156">
        <f t="shared" si="19"/>
        <v>0</v>
      </c>
      <c r="BL165" s="17" t="s">
        <v>152</v>
      </c>
      <c r="BM165" s="155" t="s">
        <v>584</v>
      </c>
    </row>
    <row r="166" spans="1:65" s="2" customFormat="1" ht="14.45" customHeight="1">
      <c r="A166" s="32"/>
      <c r="B166" s="143"/>
      <c r="C166" s="144" t="s">
        <v>345</v>
      </c>
      <c r="D166" s="144" t="s">
        <v>147</v>
      </c>
      <c r="E166" s="145" t="s">
        <v>585</v>
      </c>
      <c r="F166" s="146" t="s">
        <v>586</v>
      </c>
      <c r="G166" s="147" t="s">
        <v>587</v>
      </c>
      <c r="H166" s="148">
        <v>20</v>
      </c>
      <c r="I166" s="149"/>
      <c r="J166" s="150">
        <f t="shared" si="10"/>
        <v>0</v>
      </c>
      <c r="K166" s="146" t="s">
        <v>1</v>
      </c>
      <c r="L166" s="33"/>
      <c r="M166" s="151" t="s">
        <v>1</v>
      </c>
      <c r="N166" s="152" t="s">
        <v>42</v>
      </c>
      <c r="O166" s="58"/>
      <c r="P166" s="153">
        <f t="shared" si="11"/>
        <v>0</v>
      </c>
      <c r="Q166" s="153">
        <v>0</v>
      </c>
      <c r="R166" s="153">
        <f t="shared" si="12"/>
        <v>0</v>
      </c>
      <c r="S166" s="153">
        <v>0</v>
      </c>
      <c r="T166" s="154">
        <f t="shared" si="1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152</v>
      </c>
      <c r="AT166" s="155" t="s">
        <v>147</v>
      </c>
      <c r="AU166" s="155" t="s">
        <v>85</v>
      </c>
      <c r="AY166" s="17" t="s">
        <v>144</v>
      </c>
      <c r="BE166" s="156">
        <f t="shared" si="14"/>
        <v>0</v>
      </c>
      <c r="BF166" s="156">
        <f t="shared" si="15"/>
        <v>0</v>
      </c>
      <c r="BG166" s="156">
        <f t="shared" si="16"/>
        <v>0</v>
      </c>
      <c r="BH166" s="156">
        <f t="shared" si="17"/>
        <v>0</v>
      </c>
      <c r="BI166" s="156">
        <f t="shared" si="18"/>
        <v>0</v>
      </c>
      <c r="BJ166" s="17" t="s">
        <v>85</v>
      </c>
      <c r="BK166" s="156">
        <f t="shared" si="19"/>
        <v>0</v>
      </c>
      <c r="BL166" s="17" t="s">
        <v>152</v>
      </c>
      <c r="BM166" s="155" t="s">
        <v>588</v>
      </c>
    </row>
    <row r="167" spans="1:65" s="2" customFormat="1" ht="14.45" customHeight="1">
      <c r="A167" s="32"/>
      <c r="B167" s="143"/>
      <c r="C167" s="144" t="s">
        <v>351</v>
      </c>
      <c r="D167" s="144" t="s">
        <v>147</v>
      </c>
      <c r="E167" s="145" t="s">
        <v>589</v>
      </c>
      <c r="F167" s="146" t="s">
        <v>590</v>
      </c>
      <c r="G167" s="147" t="s">
        <v>242</v>
      </c>
      <c r="H167" s="148">
        <v>0.5</v>
      </c>
      <c r="I167" s="149"/>
      <c r="J167" s="150">
        <f t="shared" si="10"/>
        <v>0</v>
      </c>
      <c r="K167" s="146" t="s">
        <v>1</v>
      </c>
      <c r="L167" s="33"/>
      <c r="M167" s="151" t="s">
        <v>1</v>
      </c>
      <c r="N167" s="152" t="s">
        <v>42</v>
      </c>
      <c r="O167" s="58"/>
      <c r="P167" s="153">
        <f t="shared" si="11"/>
        <v>0</v>
      </c>
      <c r="Q167" s="153">
        <v>0</v>
      </c>
      <c r="R167" s="153">
        <f t="shared" si="12"/>
        <v>0</v>
      </c>
      <c r="S167" s="153">
        <v>0</v>
      </c>
      <c r="T167" s="154">
        <f t="shared" si="1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152</v>
      </c>
      <c r="AT167" s="155" t="s">
        <v>147</v>
      </c>
      <c r="AU167" s="155" t="s">
        <v>85</v>
      </c>
      <c r="AY167" s="17" t="s">
        <v>144</v>
      </c>
      <c r="BE167" s="156">
        <f t="shared" si="14"/>
        <v>0</v>
      </c>
      <c r="BF167" s="156">
        <f t="shared" si="15"/>
        <v>0</v>
      </c>
      <c r="BG167" s="156">
        <f t="shared" si="16"/>
        <v>0</v>
      </c>
      <c r="BH167" s="156">
        <f t="shared" si="17"/>
        <v>0</v>
      </c>
      <c r="BI167" s="156">
        <f t="shared" si="18"/>
        <v>0</v>
      </c>
      <c r="BJ167" s="17" t="s">
        <v>85</v>
      </c>
      <c r="BK167" s="156">
        <f t="shared" si="19"/>
        <v>0</v>
      </c>
      <c r="BL167" s="17" t="s">
        <v>152</v>
      </c>
      <c r="BM167" s="155" t="s">
        <v>591</v>
      </c>
    </row>
    <row r="168" spans="1:65" s="12" customFormat="1" ht="25.9" customHeight="1">
      <c r="B168" s="130"/>
      <c r="D168" s="131" t="s">
        <v>76</v>
      </c>
      <c r="E168" s="132" t="s">
        <v>592</v>
      </c>
      <c r="F168" s="132" t="s">
        <v>593</v>
      </c>
      <c r="I168" s="133"/>
      <c r="J168" s="134">
        <f>BK168</f>
        <v>0</v>
      </c>
      <c r="L168" s="130"/>
      <c r="M168" s="135"/>
      <c r="N168" s="136"/>
      <c r="O168" s="136"/>
      <c r="P168" s="137">
        <f>SUM(P169:P200)</f>
        <v>0</v>
      </c>
      <c r="Q168" s="136"/>
      <c r="R168" s="137">
        <f>SUM(R169:R200)</f>
        <v>0</v>
      </c>
      <c r="S168" s="136"/>
      <c r="T168" s="138">
        <f>SUM(T169:T200)</f>
        <v>0</v>
      </c>
      <c r="AR168" s="131" t="s">
        <v>85</v>
      </c>
      <c r="AT168" s="139" t="s">
        <v>76</v>
      </c>
      <c r="AU168" s="139" t="s">
        <v>77</v>
      </c>
      <c r="AY168" s="131" t="s">
        <v>144</v>
      </c>
      <c r="BK168" s="140">
        <f>SUM(BK169:BK200)</f>
        <v>0</v>
      </c>
    </row>
    <row r="169" spans="1:65" s="2" customFormat="1" ht="14.45" customHeight="1">
      <c r="A169" s="32"/>
      <c r="B169" s="143"/>
      <c r="C169" s="144" t="s">
        <v>355</v>
      </c>
      <c r="D169" s="144" t="s">
        <v>147</v>
      </c>
      <c r="E169" s="145" t="s">
        <v>594</v>
      </c>
      <c r="F169" s="146" t="s">
        <v>595</v>
      </c>
      <c r="G169" s="147" t="s">
        <v>596</v>
      </c>
      <c r="H169" s="148">
        <v>1</v>
      </c>
      <c r="I169" s="149"/>
      <c r="J169" s="150">
        <f t="shared" ref="J169:J200" si="20">ROUND(I169*H169,2)</f>
        <v>0</v>
      </c>
      <c r="K169" s="146" t="s">
        <v>1</v>
      </c>
      <c r="L169" s="33"/>
      <c r="M169" s="151" t="s">
        <v>1</v>
      </c>
      <c r="N169" s="152" t="s">
        <v>42</v>
      </c>
      <c r="O169" s="58"/>
      <c r="P169" s="153">
        <f t="shared" ref="P169:P200" si="21">O169*H169</f>
        <v>0</v>
      </c>
      <c r="Q169" s="153">
        <v>0</v>
      </c>
      <c r="R169" s="153">
        <f t="shared" ref="R169:R200" si="22">Q169*H169</f>
        <v>0</v>
      </c>
      <c r="S169" s="153">
        <v>0</v>
      </c>
      <c r="T169" s="154">
        <f t="shared" ref="T169:T200" si="23"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152</v>
      </c>
      <c r="AT169" s="155" t="s">
        <v>147</v>
      </c>
      <c r="AU169" s="155" t="s">
        <v>85</v>
      </c>
      <c r="AY169" s="17" t="s">
        <v>144</v>
      </c>
      <c r="BE169" s="156">
        <f t="shared" ref="BE169:BE200" si="24">IF(N169="základní",J169,0)</f>
        <v>0</v>
      </c>
      <c r="BF169" s="156">
        <f t="shared" ref="BF169:BF200" si="25">IF(N169="snížená",J169,0)</f>
        <v>0</v>
      </c>
      <c r="BG169" s="156">
        <f t="shared" ref="BG169:BG200" si="26">IF(N169="zákl. přenesená",J169,0)</f>
        <v>0</v>
      </c>
      <c r="BH169" s="156">
        <f t="shared" ref="BH169:BH200" si="27">IF(N169="sníž. přenesená",J169,0)</f>
        <v>0</v>
      </c>
      <c r="BI169" s="156">
        <f t="shared" ref="BI169:BI200" si="28">IF(N169="nulová",J169,0)</f>
        <v>0</v>
      </c>
      <c r="BJ169" s="17" t="s">
        <v>85</v>
      </c>
      <c r="BK169" s="156">
        <f t="shared" ref="BK169:BK200" si="29">ROUND(I169*H169,2)</f>
        <v>0</v>
      </c>
      <c r="BL169" s="17" t="s">
        <v>152</v>
      </c>
      <c r="BM169" s="155" t="s">
        <v>597</v>
      </c>
    </row>
    <row r="170" spans="1:65" s="2" customFormat="1" ht="14.45" customHeight="1">
      <c r="A170" s="32"/>
      <c r="B170" s="143"/>
      <c r="C170" s="144" t="s">
        <v>361</v>
      </c>
      <c r="D170" s="144" t="s">
        <v>147</v>
      </c>
      <c r="E170" s="145" t="s">
        <v>598</v>
      </c>
      <c r="F170" s="146" t="s">
        <v>599</v>
      </c>
      <c r="G170" s="147" t="s">
        <v>281</v>
      </c>
      <c r="H170" s="148">
        <v>1</v>
      </c>
      <c r="I170" s="149"/>
      <c r="J170" s="150">
        <f t="shared" si="20"/>
        <v>0</v>
      </c>
      <c r="K170" s="146" t="s">
        <v>1</v>
      </c>
      <c r="L170" s="33"/>
      <c r="M170" s="151" t="s">
        <v>1</v>
      </c>
      <c r="N170" s="152" t="s">
        <v>42</v>
      </c>
      <c r="O170" s="58"/>
      <c r="P170" s="153">
        <f t="shared" si="21"/>
        <v>0</v>
      </c>
      <c r="Q170" s="153">
        <v>0</v>
      </c>
      <c r="R170" s="153">
        <f t="shared" si="22"/>
        <v>0</v>
      </c>
      <c r="S170" s="153">
        <v>0</v>
      </c>
      <c r="T170" s="154">
        <f t="shared" si="2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5" t="s">
        <v>152</v>
      </c>
      <c r="AT170" s="155" t="s">
        <v>147</v>
      </c>
      <c r="AU170" s="155" t="s">
        <v>85</v>
      </c>
      <c r="AY170" s="17" t="s">
        <v>144</v>
      </c>
      <c r="BE170" s="156">
        <f t="shared" si="24"/>
        <v>0</v>
      </c>
      <c r="BF170" s="156">
        <f t="shared" si="25"/>
        <v>0</v>
      </c>
      <c r="BG170" s="156">
        <f t="shared" si="26"/>
        <v>0</v>
      </c>
      <c r="BH170" s="156">
        <f t="shared" si="27"/>
        <v>0</v>
      </c>
      <c r="BI170" s="156">
        <f t="shared" si="28"/>
        <v>0</v>
      </c>
      <c r="BJ170" s="17" t="s">
        <v>85</v>
      </c>
      <c r="BK170" s="156">
        <f t="shared" si="29"/>
        <v>0</v>
      </c>
      <c r="BL170" s="17" t="s">
        <v>152</v>
      </c>
      <c r="BM170" s="155" t="s">
        <v>600</v>
      </c>
    </row>
    <row r="171" spans="1:65" s="2" customFormat="1" ht="14.45" customHeight="1">
      <c r="A171" s="32"/>
      <c r="B171" s="143"/>
      <c r="C171" s="144" t="s">
        <v>365</v>
      </c>
      <c r="D171" s="144" t="s">
        <v>147</v>
      </c>
      <c r="E171" s="145" t="s">
        <v>601</v>
      </c>
      <c r="F171" s="146" t="s">
        <v>602</v>
      </c>
      <c r="G171" s="147" t="s">
        <v>281</v>
      </c>
      <c r="H171" s="148">
        <v>21</v>
      </c>
      <c r="I171" s="149"/>
      <c r="J171" s="150">
        <f t="shared" si="20"/>
        <v>0</v>
      </c>
      <c r="K171" s="146" t="s">
        <v>1</v>
      </c>
      <c r="L171" s="33"/>
      <c r="M171" s="151" t="s">
        <v>1</v>
      </c>
      <c r="N171" s="152" t="s">
        <v>42</v>
      </c>
      <c r="O171" s="58"/>
      <c r="P171" s="153">
        <f t="shared" si="21"/>
        <v>0</v>
      </c>
      <c r="Q171" s="153">
        <v>0</v>
      </c>
      <c r="R171" s="153">
        <f t="shared" si="22"/>
        <v>0</v>
      </c>
      <c r="S171" s="153">
        <v>0</v>
      </c>
      <c r="T171" s="154">
        <f t="shared" si="2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152</v>
      </c>
      <c r="AT171" s="155" t="s">
        <v>147</v>
      </c>
      <c r="AU171" s="155" t="s">
        <v>85</v>
      </c>
      <c r="AY171" s="17" t="s">
        <v>144</v>
      </c>
      <c r="BE171" s="156">
        <f t="shared" si="24"/>
        <v>0</v>
      </c>
      <c r="BF171" s="156">
        <f t="shared" si="25"/>
        <v>0</v>
      </c>
      <c r="BG171" s="156">
        <f t="shared" si="26"/>
        <v>0</v>
      </c>
      <c r="BH171" s="156">
        <f t="shared" si="27"/>
        <v>0</v>
      </c>
      <c r="BI171" s="156">
        <f t="shared" si="28"/>
        <v>0</v>
      </c>
      <c r="BJ171" s="17" t="s">
        <v>85</v>
      </c>
      <c r="BK171" s="156">
        <f t="shared" si="29"/>
        <v>0</v>
      </c>
      <c r="BL171" s="17" t="s">
        <v>152</v>
      </c>
      <c r="BM171" s="155" t="s">
        <v>603</v>
      </c>
    </row>
    <row r="172" spans="1:65" s="2" customFormat="1" ht="14.45" customHeight="1">
      <c r="A172" s="32"/>
      <c r="B172" s="143"/>
      <c r="C172" s="144" t="s">
        <v>369</v>
      </c>
      <c r="D172" s="144" t="s">
        <v>147</v>
      </c>
      <c r="E172" s="145" t="s">
        <v>604</v>
      </c>
      <c r="F172" s="146" t="s">
        <v>605</v>
      </c>
      <c r="G172" s="147" t="s">
        <v>281</v>
      </c>
      <c r="H172" s="148">
        <v>120</v>
      </c>
      <c r="I172" s="149"/>
      <c r="J172" s="150">
        <f t="shared" si="20"/>
        <v>0</v>
      </c>
      <c r="K172" s="146" t="s">
        <v>1</v>
      </c>
      <c r="L172" s="33"/>
      <c r="M172" s="151" t="s">
        <v>1</v>
      </c>
      <c r="N172" s="152" t="s">
        <v>42</v>
      </c>
      <c r="O172" s="58"/>
      <c r="P172" s="153">
        <f t="shared" si="21"/>
        <v>0</v>
      </c>
      <c r="Q172" s="153">
        <v>0</v>
      </c>
      <c r="R172" s="153">
        <f t="shared" si="22"/>
        <v>0</v>
      </c>
      <c r="S172" s="153">
        <v>0</v>
      </c>
      <c r="T172" s="154">
        <f t="shared" si="23"/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152</v>
      </c>
      <c r="AT172" s="155" t="s">
        <v>147</v>
      </c>
      <c r="AU172" s="155" t="s">
        <v>85</v>
      </c>
      <c r="AY172" s="17" t="s">
        <v>144</v>
      </c>
      <c r="BE172" s="156">
        <f t="shared" si="24"/>
        <v>0</v>
      </c>
      <c r="BF172" s="156">
        <f t="shared" si="25"/>
        <v>0</v>
      </c>
      <c r="BG172" s="156">
        <f t="shared" si="26"/>
        <v>0</v>
      </c>
      <c r="BH172" s="156">
        <f t="shared" si="27"/>
        <v>0</v>
      </c>
      <c r="BI172" s="156">
        <f t="shared" si="28"/>
        <v>0</v>
      </c>
      <c r="BJ172" s="17" t="s">
        <v>85</v>
      </c>
      <c r="BK172" s="156">
        <f t="shared" si="29"/>
        <v>0</v>
      </c>
      <c r="BL172" s="17" t="s">
        <v>152</v>
      </c>
      <c r="BM172" s="155" t="s">
        <v>606</v>
      </c>
    </row>
    <row r="173" spans="1:65" s="2" customFormat="1" ht="14.45" customHeight="1">
      <c r="A173" s="32"/>
      <c r="B173" s="143"/>
      <c r="C173" s="144" t="s">
        <v>375</v>
      </c>
      <c r="D173" s="144" t="s">
        <v>147</v>
      </c>
      <c r="E173" s="145" t="s">
        <v>607</v>
      </c>
      <c r="F173" s="146" t="s">
        <v>608</v>
      </c>
      <c r="G173" s="147" t="s">
        <v>281</v>
      </c>
      <c r="H173" s="148">
        <v>65</v>
      </c>
      <c r="I173" s="149"/>
      <c r="J173" s="150">
        <f t="shared" si="20"/>
        <v>0</v>
      </c>
      <c r="K173" s="146" t="s">
        <v>1</v>
      </c>
      <c r="L173" s="33"/>
      <c r="M173" s="151" t="s">
        <v>1</v>
      </c>
      <c r="N173" s="152" t="s">
        <v>42</v>
      </c>
      <c r="O173" s="58"/>
      <c r="P173" s="153">
        <f t="shared" si="21"/>
        <v>0</v>
      </c>
      <c r="Q173" s="153">
        <v>0</v>
      </c>
      <c r="R173" s="153">
        <f t="shared" si="22"/>
        <v>0</v>
      </c>
      <c r="S173" s="153">
        <v>0</v>
      </c>
      <c r="T173" s="154">
        <f t="shared" si="23"/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152</v>
      </c>
      <c r="AT173" s="155" t="s">
        <v>147</v>
      </c>
      <c r="AU173" s="155" t="s">
        <v>85</v>
      </c>
      <c r="AY173" s="17" t="s">
        <v>144</v>
      </c>
      <c r="BE173" s="156">
        <f t="shared" si="24"/>
        <v>0</v>
      </c>
      <c r="BF173" s="156">
        <f t="shared" si="25"/>
        <v>0</v>
      </c>
      <c r="BG173" s="156">
        <f t="shared" si="26"/>
        <v>0</v>
      </c>
      <c r="BH173" s="156">
        <f t="shared" si="27"/>
        <v>0</v>
      </c>
      <c r="BI173" s="156">
        <f t="shared" si="28"/>
        <v>0</v>
      </c>
      <c r="BJ173" s="17" t="s">
        <v>85</v>
      </c>
      <c r="BK173" s="156">
        <f t="shared" si="29"/>
        <v>0</v>
      </c>
      <c r="BL173" s="17" t="s">
        <v>152</v>
      </c>
      <c r="BM173" s="155" t="s">
        <v>609</v>
      </c>
    </row>
    <row r="174" spans="1:65" s="2" customFormat="1" ht="14.45" customHeight="1">
      <c r="A174" s="32"/>
      <c r="B174" s="143"/>
      <c r="C174" s="144" t="s">
        <v>382</v>
      </c>
      <c r="D174" s="144" t="s">
        <v>147</v>
      </c>
      <c r="E174" s="145" t="s">
        <v>610</v>
      </c>
      <c r="F174" s="146" t="s">
        <v>611</v>
      </c>
      <c r="G174" s="147" t="s">
        <v>281</v>
      </c>
      <c r="H174" s="148">
        <v>29</v>
      </c>
      <c r="I174" s="149"/>
      <c r="J174" s="150">
        <f t="shared" si="20"/>
        <v>0</v>
      </c>
      <c r="K174" s="146" t="s">
        <v>1</v>
      </c>
      <c r="L174" s="33"/>
      <c r="M174" s="151" t="s">
        <v>1</v>
      </c>
      <c r="N174" s="152" t="s">
        <v>42</v>
      </c>
      <c r="O174" s="58"/>
      <c r="P174" s="153">
        <f t="shared" si="21"/>
        <v>0</v>
      </c>
      <c r="Q174" s="153">
        <v>0</v>
      </c>
      <c r="R174" s="153">
        <f t="shared" si="22"/>
        <v>0</v>
      </c>
      <c r="S174" s="153">
        <v>0</v>
      </c>
      <c r="T174" s="154">
        <f t="shared" si="23"/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152</v>
      </c>
      <c r="AT174" s="155" t="s">
        <v>147</v>
      </c>
      <c r="AU174" s="155" t="s">
        <v>85</v>
      </c>
      <c r="AY174" s="17" t="s">
        <v>144</v>
      </c>
      <c r="BE174" s="156">
        <f t="shared" si="24"/>
        <v>0</v>
      </c>
      <c r="BF174" s="156">
        <f t="shared" si="25"/>
        <v>0</v>
      </c>
      <c r="BG174" s="156">
        <f t="shared" si="26"/>
        <v>0</v>
      </c>
      <c r="BH174" s="156">
        <f t="shared" si="27"/>
        <v>0</v>
      </c>
      <c r="BI174" s="156">
        <f t="shared" si="28"/>
        <v>0</v>
      </c>
      <c r="BJ174" s="17" t="s">
        <v>85</v>
      </c>
      <c r="BK174" s="156">
        <f t="shared" si="29"/>
        <v>0</v>
      </c>
      <c r="BL174" s="17" t="s">
        <v>152</v>
      </c>
      <c r="BM174" s="155" t="s">
        <v>612</v>
      </c>
    </row>
    <row r="175" spans="1:65" s="2" customFormat="1" ht="14.45" customHeight="1">
      <c r="A175" s="32"/>
      <c r="B175" s="143"/>
      <c r="C175" s="144" t="s">
        <v>387</v>
      </c>
      <c r="D175" s="144" t="s">
        <v>147</v>
      </c>
      <c r="E175" s="145" t="s">
        <v>613</v>
      </c>
      <c r="F175" s="146" t="s">
        <v>614</v>
      </c>
      <c r="G175" s="147" t="s">
        <v>281</v>
      </c>
      <c r="H175" s="148">
        <v>50</v>
      </c>
      <c r="I175" s="149"/>
      <c r="J175" s="150">
        <f t="shared" si="20"/>
        <v>0</v>
      </c>
      <c r="K175" s="146" t="s">
        <v>1</v>
      </c>
      <c r="L175" s="33"/>
      <c r="M175" s="151" t="s">
        <v>1</v>
      </c>
      <c r="N175" s="152" t="s">
        <v>42</v>
      </c>
      <c r="O175" s="58"/>
      <c r="P175" s="153">
        <f t="shared" si="21"/>
        <v>0</v>
      </c>
      <c r="Q175" s="153">
        <v>0</v>
      </c>
      <c r="R175" s="153">
        <f t="shared" si="22"/>
        <v>0</v>
      </c>
      <c r="S175" s="153">
        <v>0</v>
      </c>
      <c r="T175" s="154">
        <f t="shared" si="23"/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55" t="s">
        <v>152</v>
      </c>
      <c r="AT175" s="155" t="s">
        <v>147</v>
      </c>
      <c r="AU175" s="155" t="s">
        <v>85</v>
      </c>
      <c r="AY175" s="17" t="s">
        <v>144</v>
      </c>
      <c r="BE175" s="156">
        <f t="shared" si="24"/>
        <v>0</v>
      </c>
      <c r="BF175" s="156">
        <f t="shared" si="25"/>
        <v>0</v>
      </c>
      <c r="BG175" s="156">
        <f t="shared" si="26"/>
        <v>0</v>
      </c>
      <c r="BH175" s="156">
        <f t="shared" si="27"/>
        <v>0</v>
      </c>
      <c r="BI175" s="156">
        <f t="shared" si="28"/>
        <v>0</v>
      </c>
      <c r="BJ175" s="17" t="s">
        <v>85</v>
      </c>
      <c r="BK175" s="156">
        <f t="shared" si="29"/>
        <v>0</v>
      </c>
      <c r="BL175" s="17" t="s">
        <v>152</v>
      </c>
      <c r="BM175" s="155" t="s">
        <v>615</v>
      </c>
    </row>
    <row r="176" spans="1:65" s="2" customFormat="1" ht="14.45" customHeight="1">
      <c r="A176" s="32"/>
      <c r="B176" s="143"/>
      <c r="C176" s="144" t="s">
        <v>391</v>
      </c>
      <c r="D176" s="144" t="s">
        <v>147</v>
      </c>
      <c r="E176" s="145" t="s">
        <v>616</v>
      </c>
      <c r="F176" s="146" t="s">
        <v>617</v>
      </c>
      <c r="G176" s="147" t="s">
        <v>281</v>
      </c>
      <c r="H176" s="148">
        <v>1</v>
      </c>
      <c r="I176" s="149"/>
      <c r="J176" s="150">
        <f t="shared" si="20"/>
        <v>0</v>
      </c>
      <c r="K176" s="146" t="s">
        <v>1</v>
      </c>
      <c r="L176" s="33"/>
      <c r="M176" s="151" t="s">
        <v>1</v>
      </c>
      <c r="N176" s="152" t="s">
        <v>42</v>
      </c>
      <c r="O176" s="58"/>
      <c r="P176" s="153">
        <f t="shared" si="21"/>
        <v>0</v>
      </c>
      <c r="Q176" s="153">
        <v>0</v>
      </c>
      <c r="R176" s="153">
        <f t="shared" si="22"/>
        <v>0</v>
      </c>
      <c r="S176" s="153">
        <v>0</v>
      </c>
      <c r="T176" s="154">
        <f t="shared" si="23"/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152</v>
      </c>
      <c r="AT176" s="155" t="s">
        <v>147</v>
      </c>
      <c r="AU176" s="155" t="s">
        <v>85</v>
      </c>
      <c r="AY176" s="17" t="s">
        <v>144</v>
      </c>
      <c r="BE176" s="156">
        <f t="shared" si="24"/>
        <v>0</v>
      </c>
      <c r="BF176" s="156">
        <f t="shared" si="25"/>
        <v>0</v>
      </c>
      <c r="BG176" s="156">
        <f t="shared" si="26"/>
        <v>0</v>
      </c>
      <c r="BH176" s="156">
        <f t="shared" si="27"/>
        <v>0</v>
      </c>
      <c r="BI176" s="156">
        <f t="shared" si="28"/>
        <v>0</v>
      </c>
      <c r="BJ176" s="17" t="s">
        <v>85</v>
      </c>
      <c r="BK176" s="156">
        <f t="shared" si="29"/>
        <v>0</v>
      </c>
      <c r="BL176" s="17" t="s">
        <v>152</v>
      </c>
      <c r="BM176" s="155" t="s">
        <v>618</v>
      </c>
    </row>
    <row r="177" spans="1:65" s="2" customFormat="1" ht="14.45" customHeight="1">
      <c r="A177" s="32"/>
      <c r="B177" s="143"/>
      <c r="C177" s="144" t="s">
        <v>395</v>
      </c>
      <c r="D177" s="144" t="s">
        <v>147</v>
      </c>
      <c r="E177" s="145" t="s">
        <v>619</v>
      </c>
      <c r="F177" s="146" t="s">
        <v>620</v>
      </c>
      <c r="G177" s="147" t="s">
        <v>596</v>
      </c>
      <c r="H177" s="148">
        <v>1</v>
      </c>
      <c r="I177" s="149"/>
      <c r="J177" s="150">
        <f t="shared" si="20"/>
        <v>0</v>
      </c>
      <c r="K177" s="146" t="s">
        <v>1</v>
      </c>
      <c r="L177" s="33"/>
      <c r="M177" s="151" t="s">
        <v>1</v>
      </c>
      <c r="N177" s="152" t="s">
        <v>42</v>
      </c>
      <c r="O177" s="58"/>
      <c r="P177" s="153">
        <f t="shared" si="21"/>
        <v>0</v>
      </c>
      <c r="Q177" s="153">
        <v>0</v>
      </c>
      <c r="R177" s="153">
        <f t="shared" si="22"/>
        <v>0</v>
      </c>
      <c r="S177" s="153">
        <v>0</v>
      </c>
      <c r="T177" s="154">
        <f t="shared" si="23"/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5" t="s">
        <v>152</v>
      </c>
      <c r="AT177" s="155" t="s">
        <v>147</v>
      </c>
      <c r="AU177" s="155" t="s">
        <v>85</v>
      </c>
      <c r="AY177" s="17" t="s">
        <v>144</v>
      </c>
      <c r="BE177" s="156">
        <f t="shared" si="24"/>
        <v>0</v>
      </c>
      <c r="BF177" s="156">
        <f t="shared" si="25"/>
        <v>0</v>
      </c>
      <c r="BG177" s="156">
        <f t="shared" si="26"/>
        <v>0</v>
      </c>
      <c r="BH177" s="156">
        <f t="shared" si="27"/>
        <v>0</v>
      </c>
      <c r="BI177" s="156">
        <f t="shared" si="28"/>
        <v>0</v>
      </c>
      <c r="BJ177" s="17" t="s">
        <v>85</v>
      </c>
      <c r="BK177" s="156">
        <f t="shared" si="29"/>
        <v>0</v>
      </c>
      <c r="BL177" s="17" t="s">
        <v>152</v>
      </c>
      <c r="BM177" s="155" t="s">
        <v>621</v>
      </c>
    </row>
    <row r="178" spans="1:65" s="2" customFormat="1" ht="14.45" customHeight="1">
      <c r="A178" s="32"/>
      <c r="B178" s="143"/>
      <c r="C178" s="144" t="s">
        <v>402</v>
      </c>
      <c r="D178" s="144" t="s">
        <v>147</v>
      </c>
      <c r="E178" s="145" t="s">
        <v>622</v>
      </c>
      <c r="F178" s="146" t="s">
        <v>623</v>
      </c>
      <c r="G178" s="147" t="s">
        <v>624</v>
      </c>
      <c r="H178" s="148">
        <v>1</v>
      </c>
      <c r="I178" s="149"/>
      <c r="J178" s="150">
        <f t="shared" si="20"/>
        <v>0</v>
      </c>
      <c r="K178" s="146" t="s">
        <v>1</v>
      </c>
      <c r="L178" s="33"/>
      <c r="M178" s="151" t="s">
        <v>1</v>
      </c>
      <c r="N178" s="152" t="s">
        <v>42</v>
      </c>
      <c r="O178" s="58"/>
      <c r="P178" s="153">
        <f t="shared" si="21"/>
        <v>0</v>
      </c>
      <c r="Q178" s="153">
        <v>0</v>
      </c>
      <c r="R178" s="153">
        <f t="shared" si="22"/>
        <v>0</v>
      </c>
      <c r="S178" s="153">
        <v>0</v>
      </c>
      <c r="T178" s="154">
        <f t="shared" si="23"/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152</v>
      </c>
      <c r="AT178" s="155" t="s">
        <v>147</v>
      </c>
      <c r="AU178" s="155" t="s">
        <v>85</v>
      </c>
      <c r="AY178" s="17" t="s">
        <v>144</v>
      </c>
      <c r="BE178" s="156">
        <f t="shared" si="24"/>
        <v>0</v>
      </c>
      <c r="BF178" s="156">
        <f t="shared" si="25"/>
        <v>0</v>
      </c>
      <c r="BG178" s="156">
        <f t="shared" si="26"/>
        <v>0</v>
      </c>
      <c r="BH178" s="156">
        <f t="shared" si="27"/>
        <v>0</v>
      </c>
      <c r="BI178" s="156">
        <f t="shared" si="28"/>
        <v>0</v>
      </c>
      <c r="BJ178" s="17" t="s">
        <v>85</v>
      </c>
      <c r="BK178" s="156">
        <f t="shared" si="29"/>
        <v>0</v>
      </c>
      <c r="BL178" s="17" t="s">
        <v>152</v>
      </c>
      <c r="BM178" s="155" t="s">
        <v>625</v>
      </c>
    </row>
    <row r="179" spans="1:65" s="2" customFormat="1" ht="14.45" customHeight="1">
      <c r="A179" s="32"/>
      <c r="B179" s="143"/>
      <c r="C179" s="144" t="s">
        <v>406</v>
      </c>
      <c r="D179" s="144" t="s">
        <v>147</v>
      </c>
      <c r="E179" s="145" t="s">
        <v>626</v>
      </c>
      <c r="F179" s="146" t="s">
        <v>627</v>
      </c>
      <c r="G179" s="147" t="s">
        <v>624</v>
      </c>
      <c r="H179" s="148">
        <v>27</v>
      </c>
      <c r="I179" s="149"/>
      <c r="J179" s="150">
        <f t="shared" si="20"/>
        <v>0</v>
      </c>
      <c r="K179" s="146" t="s">
        <v>1</v>
      </c>
      <c r="L179" s="33"/>
      <c r="M179" s="151" t="s">
        <v>1</v>
      </c>
      <c r="N179" s="152" t="s">
        <v>42</v>
      </c>
      <c r="O179" s="58"/>
      <c r="P179" s="153">
        <f t="shared" si="21"/>
        <v>0</v>
      </c>
      <c r="Q179" s="153">
        <v>0</v>
      </c>
      <c r="R179" s="153">
        <f t="shared" si="22"/>
        <v>0</v>
      </c>
      <c r="S179" s="153">
        <v>0</v>
      </c>
      <c r="T179" s="154">
        <f t="shared" si="23"/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152</v>
      </c>
      <c r="AT179" s="155" t="s">
        <v>147</v>
      </c>
      <c r="AU179" s="155" t="s">
        <v>85</v>
      </c>
      <c r="AY179" s="17" t="s">
        <v>144</v>
      </c>
      <c r="BE179" s="156">
        <f t="shared" si="24"/>
        <v>0</v>
      </c>
      <c r="BF179" s="156">
        <f t="shared" si="25"/>
        <v>0</v>
      </c>
      <c r="BG179" s="156">
        <f t="shared" si="26"/>
        <v>0</v>
      </c>
      <c r="BH179" s="156">
        <f t="shared" si="27"/>
        <v>0</v>
      </c>
      <c r="BI179" s="156">
        <f t="shared" si="28"/>
        <v>0</v>
      </c>
      <c r="BJ179" s="17" t="s">
        <v>85</v>
      </c>
      <c r="BK179" s="156">
        <f t="shared" si="29"/>
        <v>0</v>
      </c>
      <c r="BL179" s="17" t="s">
        <v>152</v>
      </c>
      <c r="BM179" s="155" t="s">
        <v>628</v>
      </c>
    </row>
    <row r="180" spans="1:65" s="2" customFormat="1" ht="14.45" customHeight="1">
      <c r="A180" s="32"/>
      <c r="B180" s="143"/>
      <c r="C180" s="144" t="s">
        <v>410</v>
      </c>
      <c r="D180" s="144" t="s">
        <v>147</v>
      </c>
      <c r="E180" s="145" t="s">
        <v>629</v>
      </c>
      <c r="F180" s="146" t="s">
        <v>630</v>
      </c>
      <c r="G180" s="147" t="s">
        <v>596</v>
      </c>
      <c r="H180" s="148">
        <v>9</v>
      </c>
      <c r="I180" s="149"/>
      <c r="J180" s="150">
        <f t="shared" si="20"/>
        <v>0</v>
      </c>
      <c r="K180" s="146" t="s">
        <v>1</v>
      </c>
      <c r="L180" s="33"/>
      <c r="M180" s="151" t="s">
        <v>1</v>
      </c>
      <c r="N180" s="152" t="s">
        <v>42</v>
      </c>
      <c r="O180" s="58"/>
      <c r="P180" s="153">
        <f t="shared" si="21"/>
        <v>0</v>
      </c>
      <c r="Q180" s="153">
        <v>0</v>
      </c>
      <c r="R180" s="153">
        <f t="shared" si="22"/>
        <v>0</v>
      </c>
      <c r="S180" s="153">
        <v>0</v>
      </c>
      <c r="T180" s="154">
        <f t="shared" si="23"/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55" t="s">
        <v>152</v>
      </c>
      <c r="AT180" s="155" t="s">
        <v>147</v>
      </c>
      <c r="AU180" s="155" t="s">
        <v>85</v>
      </c>
      <c r="AY180" s="17" t="s">
        <v>144</v>
      </c>
      <c r="BE180" s="156">
        <f t="shared" si="24"/>
        <v>0</v>
      </c>
      <c r="BF180" s="156">
        <f t="shared" si="25"/>
        <v>0</v>
      </c>
      <c r="BG180" s="156">
        <f t="shared" si="26"/>
        <v>0</v>
      </c>
      <c r="BH180" s="156">
        <f t="shared" si="27"/>
        <v>0</v>
      </c>
      <c r="BI180" s="156">
        <f t="shared" si="28"/>
        <v>0</v>
      </c>
      <c r="BJ180" s="17" t="s">
        <v>85</v>
      </c>
      <c r="BK180" s="156">
        <f t="shared" si="29"/>
        <v>0</v>
      </c>
      <c r="BL180" s="17" t="s">
        <v>152</v>
      </c>
      <c r="BM180" s="155" t="s">
        <v>631</v>
      </c>
    </row>
    <row r="181" spans="1:65" s="2" customFormat="1" ht="14.45" customHeight="1">
      <c r="A181" s="32"/>
      <c r="B181" s="143"/>
      <c r="C181" s="144" t="s">
        <v>416</v>
      </c>
      <c r="D181" s="144" t="s">
        <v>147</v>
      </c>
      <c r="E181" s="145" t="s">
        <v>632</v>
      </c>
      <c r="F181" s="146" t="s">
        <v>633</v>
      </c>
      <c r="G181" s="147" t="s">
        <v>596</v>
      </c>
      <c r="H181" s="148">
        <v>9</v>
      </c>
      <c r="I181" s="149"/>
      <c r="J181" s="150">
        <f t="shared" si="20"/>
        <v>0</v>
      </c>
      <c r="K181" s="146" t="s">
        <v>1</v>
      </c>
      <c r="L181" s="33"/>
      <c r="M181" s="151" t="s">
        <v>1</v>
      </c>
      <c r="N181" s="152" t="s">
        <v>42</v>
      </c>
      <c r="O181" s="58"/>
      <c r="P181" s="153">
        <f t="shared" si="21"/>
        <v>0</v>
      </c>
      <c r="Q181" s="153">
        <v>0</v>
      </c>
      <c r="R181" s="153">
        <f t="shared" si="22"/>
        <v>0</v>
      </c>
      <c r="S181" s="153">
        <v>0</v>
      </c>
      <c r="T181" s="154">
        <f t="shared" si="23"/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152</v>
      </c>
      <c r="AT181" s="155" t="s">
        <v>147</v>
      </c>
      <c r="AU181" s="155" t="s">
        <v>85</v>
      </c>
      <c r="AY181" s="17" t="s">
        <v>144</v>
      </c>
      <c r="BE181" s="156">
        <f t="shared" si="24"/>
        <v>0</v>
      </c>
      <c r="BF181" s="156">
        <f t="shared" si="25"/>
        <v>0</v>
      </c>
      <c r="BG181" s="156">
        <f t="shared" si="26"/>
        <v>0</v>
      </c>
      <c r="BH181" s="156">
        <f t="shared" si="27"/>
        <v>0</v>
      </c>
      <c r="BI181" s="156">
        <f t="shared" si="28"/>
        <v>0</v>
      </c>
      <c r="BJ181" s="17" t="s">
        <v>85</v>
      </c>
      <c r="BK181" s="156">
        <f t="shared" si="29"/>
        <v>0</v>
      </c>
      <c r="BL181" s="17" t="s">
        <v>152</v>
      </c>
      <c r="BM181" s="155" t="s">
        <v>634</v>
      </c>
    </row>
    <row r="182" spans="1:65" s="2" customFormat="1" ht="14.45" customHeight="1">
      <c r="A182" s="32"/>
      <c r="B182" s="143"/>
      <c r="C182" s="144" t="s">
        <v>421</v>
      </c>
      <c r="D182" s="144" t="s">
        <v>147</v>
      </c>
      <c r="E182" s="145" t="s">
        <v>635</v>
      </c>
      <c r="F182" s="146" t="s">
        <v>636</v>
      </c>
      <c r="G182" s="147" t="s">
        <v>596</v>
      </c>
      <c r="H182" s="148">
        <v>7</v>
      </c>
      <c r="I182" s="149"/>
      <c r="J182" s="150">
        <f t="shared" si="20"/>
        <v>0</v>
      </c>
      <c r="K182" s="146" t="s">
        <v>1</v>
      </c>
      <c r="L182" s="33"/>
      <c r="M182" s="151" t="s">
        <v>1</v>
      </c>
      <c r="N182" s="152" t="s">
        <v>42</v>
      </c>
      <c r="O182" s="58"/>
      <c r="P182" s="153">
        <f t="shared" si="21"/>
        <v>0</v>
      </c>
      <c r="Q182" s="153">
        <v>0</v>
      </c>
      <c r="R182" s="153">
        <f t="shared" si="22"/>
        <v>0</v>
      </c>
      <c r="S182" s="153">
        <v>0</v>
      </c>
      <c r="T182" s="154">
        <f t="shared" si="23"/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55" t="s">
        <v>152</v>
      </c>
      <c r="AT182" s="155" t="s">
        <v>147</v>
      </c>
      <c r="AU182" s="155" t="s">
        <v>85</v>
      </c>
      <c r="AY182" s="17" t="s">
        <v>144</v>
      </c>
      <c r="BE182" s="156">
        <f t="shared" si="24"/>
        <v>0</v>
      </c>
      <c r="BF182" s="156">
        <f t="shared" si="25"/>
        <v>0</v>
      </c>
      <c r="BG182" s="156">
        <f t="shared" si="26"/>
        <v>0</v>
      </c>
      <c r="BH182" s="156">
        <f t="shared" si="27"/>
        <v>0</v>
      </c>
      <c r="BI182" s="156">
        <f t="shared" si="28"/>
        <v>0</v>
      </c>
      <c r="BJ182" s="17" t="s">
        <v>85</v>
      </c>
      <c r="BK182" s="156">
        <f t="shared" si="29"/>
        <v>0</v>
      </c>
      <c r="BL182" s="17" t="s">
        <v>152</v>
      </c>
      <c r="BM182" s="155" t="s">
        <v>637</v>
      </c>
    </row>
    <row r="183" spans="1:65" s="2" customFormat="1" ht="14.45" customHeight="1">
      <c r="A183" s="32"/>
      <c r="B183" s="143"/>
      <c r="C183" s="144" t="s">
        <v>425</v>
      </c>
      <c r="D183" s="144" t="s">
        <v>147</v>
      </c>
      <c r="E183" s="145" t="s">
        <v>638</v>
      </c>
      <c r="F183" s="146" t="s">
        <v>639</v>
      </c>
      <c r="G183" s="147" t="s">
        <v>596</v>
      </c>
      <c r="H183" s="148">
        <v>7</v>
      </c>
      <c r="I183" s="149"/>
      <c r="J183" s="150">
        <f t="shared" si="20"/>
        <v>0</v>
      </c>
      <c r="K183" s="146" t="s">
        <v>1</v>
      </c>
      <c r="L183" s="33"/>
      <c r="M183" s="151" t="s">
        <v>1</v>
      </c>
      <c r="N183" s="152" t="s">
        <v>42</v>
      </c>
      <c r="O183" s="58"/>
      <c r="P183" s="153">
        <f t="shared" si="21"/>
        <v>0</v>
      </c>
      <c r="Q183" s="153">
        <v>0</v>
      </c>
      <c r="R183" s="153">
        <f t="shared" si="22"/>
        <v>0</v>
      </c>
      <c r="S183" s="153">
        <v>0</v>
      </c>
      <c r="T183" s="154">
        <f t="shared" si="23"/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152</v>
      </c>
      <c r="AT183" s="155" t="s">
        <v>147</v>
      </c>
      <c r="AU183" s="155" t="s">
        <v>85</v>
      </c>
      <c r="AY183" s="17" t="s">
        <v>144</v>
      </c>
      <c r="BE183" s="156">
        <f t="shared" si="24"/>
        <v>0</v>
      </c>
      <c r="BF183" s="156">
        <f t="shared" si="25"/>
        <v>0</v>
      </c>
      <c r="BG183" s="156">
        <f t="shared" si="26"/>
        <v>0</v>
      </c>
      <c r="BH183" s="156">
        <f t="shared" si="27"/>
        <v>0</v>
      </c>
      <c r="BI183" s="156">
        <f t="shared" si="28"/>
        <v>0</v>
      </c>
      <c r="BJ183" s="17" t="s">
        <v>85</v>
      </c>
      <c r="BK183" s="156">
        <f t="shared" si="29"/>
        <v>0</v>
      </c>
      <c r="BL183" s="17" t="s">
        <v>152</v>
      </c>
      <c r="BM183" s="155" t="s">
        <v>640</v>
      </c>
    </row>
    <row r="184" spans="1:65" s="2" customFormat="1" ht="14.45" customHeight="1">
      <c r="A184" s="32"/>
      <c r="B184" s="143"/>
      <c r="C184" s="144" t="s">
        <v>429</v>
      </c>
      <c r="D184" s="144" t="s">
        <v>147</v>
      </c>
      <c r="E184" s="145" t="s">
        <v>641</v>
      </c>
      <c r="F184" s="146" t="s">
        <v>642</v>
      </c>
      <c r="G184" s="147" t="s">
        <v>596</v>
      </c>
      <c r="H184" s="148">
        <v>7</v>
      </c>
      <c r="I184" s="149"/>
      <c r="J184" s="150">
        <f t="shared" si="20"/>
        <v>0</v>
      </c>
      <c r="K184" s="146" t="s">
        <v>1</v>
      </c>
      <c r="L184" s="33"/>
      <c r="M184" s="151" t="s">
        <v>1</v>
      </c>
      <c r="N184" s="152" t="s">
        <v>42</v>
      </c>
      <c r="O184" s="58"/>
      <c r="P184" s="153">
        <f t="shared" si="21"/>
        <v>0</v>
      </c>
      <c r="Q184" s="153">
        <v>0</v>
      </c>
      <c r="R184" s="153">
        <f t="shared" si="22"/>
        <v>0</v>
      </c>
      <c r="S184" s="153">
        <v>0</v>
      </c>
      <c r="T184" s="154">
        <f t="shared" si="23"/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5" t="s">
        <v>152</v>
      </c>
      <c r="AT184" s="155" t="s">
        <v>147</v>
      </c>
      <c r="AU184" s="155" t="s">
        <v>85</v>
      </c>
      <c r="AY184" s="17" t="s">
        <v>144</v>
      </c>
      <c r="BE184" s="156">
        <f t="shared" si="24"/>
        <v>0</v>
      </c>
      <c r="BF184" s="156">
        <f t="shared" si="25"/>
        <v>0</v>
      </c>
      <c r="BG184" s="156">
        <f t="shared" si="26"/>
        <v>0</v>
      </c>
      <c r="BH184" s="156">
        <f t="shared" si="27"/>
        <v>0</v>
      </c>
      <c r="BI184" s="156">
        <f t="shared" si="28"/>
        <v>0</v>
      </c>
      <c r="BJ184" s="17" t="s">
        <v>85</v>
      </c>
      <c r="BK184" s="156">
        <f t="shared" si="29"/>
        <v>0</v>
      </c>
      <c r="BL184" s="17" t="s">
        <v>152</v>
      </c>
      <c r="BM184" s="155" t="s">
        <v>643</v>
      </c>
    </row>
    <row r="185" spans="1:65" s="2" customFormat="1" ht="14.45" customHeight="1">
      <c r="A185" s="32"/>
      <c r="B185" s="143"/>
      <c r="C185" s="144" t="s">
        <v>433</v>
      </c>
      <c r="D185" s="144" t="s">
        <v>147</v>
      </c>
      <c r="E185" s="145" t="s">
        <v>644</v>
      </c>
      <c r="F185" s="146" t="s">
        <v>642</v>
      </c>
      <c r="G185" s="147" t="s">
        <v>596</v>
      </c>
      <c r="H185" s="148">
        <v>1</v>
      </c>
      <c r="I185" s="149"/>
      <c r="J185" s="150">
        <f t="shared" si="20"/>
        <v>0</v>
      </c>
      <c r="K185" s="146" t="s">
        <v>1</v>
      </c>
      <c r="L185" s="33"/>
      <c r="M185" s="151" t="s">
        <v>1</v>
      </c>
      <c r="N185" s="152" t="s">
        <v>42</v>
      </c>
      <c r="O185" s="58"/>
      <c r="P185" s="153">
        <f t="shared" si="21"/>
        <v>0</v>
      </c>
      <c r="Q185" s="153">
        <v>0</v>
      </c>
      <c r="R185" s="153">
        <f t="shared" si="22"/>
        <v>0</v>
      </c>
      <c r="S185" s="153">
        <v>0</v>
      </c>
      <c r="T185" s="154">
        <f t="shared" si="23"/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152</v>
      </c>
      <c r="AT185" s="155" t="s">
        <v>147</v>
      </c>
      <c r="AU185" s="155" t="s">
        <v>85</v>
      </c>
      <c r="AY185" s="17" t="s">
        <v>144</v>
      </c>
      <c r="BE185" s="156">
        <f t="shared" si="24"/>
        <v>0</v>
      </c>
      <c r="BF185" s="156">
        <f t="shared" si="25"/>
        <v>0</v>
      </c>
      <c r="BG185" s="156">
        <f t="shared" si="26"/>
        <v>0</v>
      </c>
      <c r="BH185" s="156">
        <f t="shared" si="27"/>
        <v>0</v>
      </c>
      <c r="BI185" s="156">
        <f t="shared" si="28"/>
        <v>0</v>
      </c>
      <c r="BJ185" s="17" t="s">
        <v>85</v>
      </c>
      <c r="BK185" s="156">
        <f t="shared" si="29"/>
        <v>0</v>
      </c>
      <c r="BL185" s="17" t="s">
        <v>152</v>
      </c>
      <c r="BM185" s="155" t="s">
        <v>645</v>
      </c>
    </row>
    <row r="186" spans="1:65" s="2" customFormat="1" ht="14.45" customHeight="1">
      <c r="A186" s="32"/>
      <c r="B186" s="143"/>
      <c r="C186" s="144" t="s">
        <v>440</v>
      </c>
      <c r="D186" s="144" t="s">
        <v>147</v>
      </c>
      <c r="E186" s="145" t="s">
        <v>646</v>
      </c>
      <c r="F186" s="146" t="s">
        <v>647</v>
      </c>
      <c r="G186" s="147" t="s">
        <v>596</v>
      </c>
      <c r="H186" s="148">
        <v>2</v>
      </c>
      <c r="I186" s="149"/>
      <c r="J186" s="150">
        <f t="shared" si="20"/>
        <v>0</v>
      </c>
      <c r="K186" s="146" t="s">
        <v>1</v>
      </c>
      <c r="L186" s="33"/>
      <c r="M186" s="151" t="s">
        <v>1</v>
      </c>
      <c r="N186" s="152" t="s">
        <v>42</v>
      </c>
      <c r="O186" s="58"/>
      <c r="P186" s="153">
        <f t="shared" si="21"/>
        <v>0</v>
      </c>
      <c r="Q186" s="153">
        <v>0</v>
      </c>
      <c r="R186" s="153">
        <f t="shared" si="22"/>
        <v>0</v>
      </c>
      <c r="S186" s="153">
        <v>0</v>
      </c>
      <c r="T186" s="154">
        <f t="shared" si="23"/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55" t="s">
        <v>152</v>
      </c>
      <c r="AT186" s="155" t="s">
        <v>147</v>
      </c>
      <c r="AU186" s="155" t="s">
        <v>85</v>
      </c>
      <c r="AY186" s="17" t="s">
        <v>144</v>
      </c>
      <c r="BE186" s="156">
        <f t="shared" si="24"/>
        <v>0</v>
      </c>
      <c r="BF186" s="156">
        <f t="shared" si="25"/>
        <v>0</v>
      </c>
      <c r="BG186" s="156">
        <f t="shared" si="26"/>
        <v>0</v>
      </c>
      <c r="BH186" s="156">
        <f t="shared" si="27"/>
        <v>0</v>
      </c>
      <c r="BI186" s="156">
        <f t="shared" si="28"/>
        <v>0</v>
      </c>
      <c r="BJ186" s="17" t="s">
        <v>85</v>
      </c>
      <c r="BK186" s="156">
        <f t="shared" si="29"/>
        <v>0</v>
      </c>
      <c r="BL186" s="17" t="s">
        <v>152</v>
      </c>
      <c r="BM186" s="155" t="s">
        <v>648</v>
      </c>
    </row>
    <row r="187" spans="1:65" s="2" customFormat="1" ht="14.45" customHeight="1">
      <c r="A187" s="32"/>
      <c r="B187" s="143"/>
      <c r="C187" s="144" t="s">
        <v>444</v>
      </c>
      <c r="D187" s="144" t="s">
        <v>147</v>
      </c>
      <c r="E187" s="145" t="s">
        <v>649</v>
      </c>
      <c r="F187" s="146" t="s">
        <v>650</v>
      </c>
      <c r="G187" s="147" t="s">
        <v>596</v>
      </c>
      <c r="H187" s="148">
        <v>1</v>
      </c>
      <c r="I187" s="149"/>
      <c r="J187" s="150">
        <f t="shared" si="20"/>
        <v>0</v>
      </c>
      <c r="K187" s="146" t="s">
        <v>1</v>
      </c>
      <c r="L187" s="33"/>
      <c r="M187" s="151" t="s">
        <v>1</v>
      </c>
      <c r="N187" s="152" t="s">
        <v>42</v>
      </c>
      <c r="O187" s="58"/>
      <c r="P187" s="153">
        <f t="shared" si="21"/>
        <v>0</v>
      </c>
      <c r="Q187" s="153">
        <v>0</v>
      </c>
      <c r="R187" s="153">
        <f t="shared" si="22"/>
        <v>0</v>
      </c>
      <c r="S187" s="153">
        <v>0</v>
      </c>
      <c r="T187" s="154">
        <f t="shared" si="23"/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152</v>
      </c>
      <c r="AT187" s="155" t="s">
        <v>147</v>
      </c>
      <c r="AU187" s="155" t="s">
        <v>85</v>
      </c>
      <c r="AY187" s="17" t="s">
        <v>144</v>
      </c>
      <c r="BE187" s="156">
        <f t="shared" si="24"/>
        <v>0</v>
      </c>
      <c r="BF187" s="156">
        <f t="shared" si="25"/>
        <v>0</v>
      </c>
      <c r="BG187" s="156">
        <f t="shared" si="26"/>
        <v>0</v>
      </c>
      <c r="BH187" s="156">
        <f t="shared" si="27"/>
        <v>0</v>
      </c>
      <c r="BI187" s="156">
        <f t="shared" si="28"/>
        <v>0</v>
      </c>
      <c r="BJ187" s="17" t="s">
        <v>85</v>
      </c>
      <c r="BK187" s="156">
        <f t="shared" si="29"/>
        <v>0</v>
      </c>
      <c r="BL187" s="17" t="s">
        <v>152</v>
      </c>
      <c r="BM187" s="155" t="s">
        <v>651</v>
      </c>
    </row>
    <row r="188" spans="1:65" s="2" customFormat="1" ht="14.45" customHeight="1">
      <c r="A188" s="32"/>
      <c r="B188" s="143"/>
      <c r="C188" s="144" t="s">
        <v>448</v>
      </c>
      <c r="D188" s="144" t="s">
        <v>147</v>
      </c>
      <c r="E188" s="145" t="s">
        <v>652</v>
      </c>
      <c r="F188" s="146" t="s">
        <v>653</v>
      </c>
      <c r="G188" s="147" t="s">
        <v>596</v>
      </c>
      <c r="H188" s="148">
        <v>1</v>
      </c>
      <c r="I188" s="149"/>
      <c r="J188" s="150">
        <f t="shared" si="20"/>
        <v>0</v>
      </c>
      <c r="K188" s="146" t="s">
        <v>1</v>
      </c>
      <c r="L188" s="33"/>
      <c r="M188" s="151" t="s">
        <v>1</v>
      </c>
      <c r="N188" s="152" t="s">
        <v>42</v>
      </c>
      <c r="O188" s="58"/>
      <c r="P188" s="153">
        <f t="shared" si="21"/>
        <v>0</v>
      </c>
      <c r="Q188" s="153">
        <v>0</v>
      </c>
      <c r="R188" s="153">
        <f t="shared" si="22"/>
        <v>0</v>
      </c>
      <c r="S188" s="153">
        <v>0</v>
      </c>
      <c r="T188" s="154">
        <f t="shared" si="23"/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55" t="s">
        <v>152</v>
      </c>
      <c r="AT188" s="155" t="s">
        <v>147</v>
      </c>
      <c r="AU188" s="155" t="s">
        <v>85</v>
      </c>
      <c r="AY188" s="17" t="s">
        <v>144</v>
      </c>
      <c r="BE188" s="156">
        <f t="shared" si="24"/>
        <v>0</v>
      </c>
      <c r="BF188" s="156">
        <f t="shared" si="25"/>
        <v>0</v>
      </c>
      <c r="BG188" s="156">
        <f t="shared" si="26"/>
        <v>0</v>
      </c>
      <c r="BH188" s="156">
        <f t="shared" si="27"/>
        <v>0</v>
      </c>
      <c r="BI188" s="156">
        <f t="shared" si="28"/>
        <v>0</v>
      </c>
      <c r="BJ188" s="17" t="s">
        <v>85</v>
      </c>
      <c r="BK188" s="156">
        <f t="shared" si="29"/>
        <v>0</v>
      </c>
      <c r="BL188" s="17" t="s">
        <v>152</v>
      </c>
      <c r="BM188" s="155" t="s">
        <v>654</v>
      </c>
    </row>
    <row r="189" spans="1:65" s="2" customFormat="1" ht="14.45" customHeight="1">
      <c r="A189" s="32"/>
      <c r="B189" s="143"/>
      <c r="C189" s="144" t="s">
        <v>454</v>
      </c>
      <c r="D189" s="144" t="s">
        <v>147</v>
      </c>
      <c r="E189" s="145" t="s">
        <v>655</v>
      </c>
      <c r="F189" s="146" t="s">
        <v>656</v>
      </c>
      <c r="G189" s="147" t="s">
        <v>596</v>
      </c>
      <c r="H189" s="148">
        <v>4</v>
      </c>
      <c r="I189" s="149"/>
      <c r="J189" s="150">
        <f t="shared" si="20"/>
        <v>0</v>
      </c>
      <c r="K189" s="146" t="s">
        <v>1</v>
      </c>
      <c r="L189" s="33"/>
      <c r="M189" s="151" t="s">
        <v>1</v>
      </c>
      <c r="N189" s="152" t="s">
        <v>42</v>
      </c>
      <c r="O189" s="58"/>
      <c r="P189" s="153">
        <f t="shared" si="21"/>
        <v>0</v>
      </c>
      <c r="Q189" s="153">
        <v>0</v>
      </c>
      <c r="R189" s="153">
        <f t="shared" si="22"/>
        <v>0</v>
      </c>
      <c r="S189" s="153">
        <v>0</v>
      </c>
      <c r="T189" s="154">
        <f t="shared" si="2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152</v>
      </c>
      <c r="AT189" s="155" t="s">
        <v>147</v>
      </c>
      <c r="AU189" s="155" t="s">
        <v>85</v>
      </c>
      <c r="AY189" s="17" t="s">
        <v>144</v>
      </c>
      <c r="BE189" s="156">
        <f t="shared" si="24"/>
        <v>0</v>
      </c>
      <c r="BF189" s="156">
        <f t="shared" si="25"/>
        <v>0</v>
      </c>
      <c r="BG189" s="156">
        <f t="shared" si="26"/>
        <v>0</v>
      </c>
      <c r="BH189" s="156">
        <f t="shared" si="27"/>
        <v>0</v>
      </c>
      <c r="BI189" s="156">
        <f t="shared" si="28"/>
        <v>0</v>
      </c>
      <c r="BJ189" s="17" t="s">
        <v>85</v>
      </c>
      <c r="BK189" s="156">
        <f t="shared" si="29"/>
        <v>0</v>
      </c>
      <c r="BL189" s="17" t="s">
        <v>152</v>
      </c>
      <c r="BM189" s="155" t="s">
        <v>657</v>
      </c>
    </row>
    <row r="190" spans="1:65" s="2" customFormat="1" ht="14.45" customHeight="1">
      <c r="A190" s="32"/>
      <c r="B190" s="143"/>
      <c r="C190" s="144" t="s">
        <v>459</v>
      </c>
      <c r="D190" s="144" t="s">
        <v>147</v>
      </c>
      <c r="E190" s="145" t="s">
        <v>658</v>
      </c>
      <c r="F190" s="146" t="s">
        <v>659</v>
      </c>
      <c r="G190" s="147" t="s">
        <v>596</v>
      </c>
      <c r="H190" s="148">
        <v>1</v>
      </c>
      <c r="I190" s="149"/>
      <c r="J190" s="150">
        <f t="shared" si="20"/>
        <v>0</v>
      </c>
      <c r="K190" s="146" t="s">
        <v>1</v>
      </c>
      <c r="L190" s="33"/>
      <c r="M190" s="151" t="s">
        <v>1</v>
      </c>
      <c r="N190" s="152" t="s">
        <v>42</v>
      </c>
      <c r="O190" s="58"/>
      <c r="P190" s="153">
        <f t="shared" si="21"/>
        <v>0</v>
      </c>
      <c r="Q190" s="153">
        <v>0</v>
      </c>
      <c r="R190" s="153">
        <f t="shared" si="22"/>
        <v>0</v>
      </c>
      <c r="S190" s="153">
        <v>0</v>
      </c>
      <c r="T190" s="154">
        <f t="shared" si="2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152</v>
      </c>
      <c r="AT190" s="155" t="s">
        <v>147</v>
      </c>
      <c r="AU190" s="155" t="s">
        <v>85</v>
      </c>
      <c r="AY190" s="17" t="s">
        <v>144</v>
      </c>
      <c r="BE190" s="156">
        <f t="shared" si="24"/>
        <v>0</v>
      </c>
      <c r="BF190" s="156">
        <f t="shared" si="25"/>
        <v>0</v>
      </c>
      <c r="BG190" s="156">
        <f t="shared" si="26"/>
        <v>0</v>
      </c>
      <c r="BH190" s="156">
        <f t="shared" si="27"/>
        <v>0</v>
      </c>
      <c r="BI190" s="156">
        <f t="shared" si="28"/>
        <v>0</v>
      </c>
      <c r="BJ190" s="17" t="s">
        <v>85</v>
      </c>
      <c r="BK190" s="156">
        <f t="shared" si="29"/>
        <v>0</v>
      </c>
      <c r="BL190" s="17" t="s">
        <v>152</v>
      </c>
      <c r="BM190" s="155" t="s">
        <v>660</v>
      </c>
    </row>
    <row r="191" spans="1:65" s="2" customFormat="1" ht="14.45" customHeight="1">
      <c r="A191" s="32"/>
      <c r="B191" s="143"/>
      <c r="C191" s="144" t="s">
        <v>464</v>
      </c>
      <c r="D191" s="144" t="s">
        <v>147</v>
      </c>
      <c r="E191" s="145" t="s">
        <v>661</v>
      </c>
      <c r="F191" s="146" t="s">
        <v>662</v>
      </c>
      <c r="G191" s="147" t="s">
        <v>596</v>
      </c>
      <c r="H191" s="148">
        <v>4</v>
      </c>
      <c r="I191" s="149"/>
      <c r="J191" s="150">
        <f t="shared" si="20"/>
        <v>0</v>
      </c>
      <c r="K191" s="146" t="s">
        <v>1</v>
      </c>
      <c r="L191" s="33"/>
      <c r="M191" s="151" t="s">
        <v>1</v>
      </c>
      <c r="N191" s="152" t="s">
        <v>42</v>
      </c>
      <c r="O191" s="58"/>
      <c r="P191" s="153">
        <f t="shared" si="21"/>
        <v>0</v>
      </c>
      <c r="Q191" s="153">
        <v>0</v>
      </c>
      <c r="R191" s="153">
        <f t="shared" si="22"/>
        <v>0</v>
      </c>
      <c r="S191" s="153">
        <v>0</v>
      </c>
      <c r="T191" s="154">
        <f t="shared" si="2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152</v>
      </c>
      <c r="AT191" s="155" t="s">
        <v>147</v>
      </c>
      <c r="AU191" s="155" t="s">
        <v>85</v>
      </c>
      <c r="AY191" s="17" t="s">
        <v>144</v>
      </c>
      <c r="BE191" s="156">
        <f t="shared" si="24"/>
        <v>0</v>
      </c>
      <c r="BF191" s="156">
        <f t="shared" si="25"/>
        <v>0</v>
      </c>
      <c r="BG191" s="156">
        <f t="shared" si="26"/>
        <v>0</v>
      </c>
      <c r="BH191" s="156">
        <f t="shared" si="27"/>
        <v>0</v>
      </c>
      <c r="BI191" s="156">
        <f t="shared" si="28"/>
        <v>0</v>
      </c>
      <c r="BJ191" s="17" t="s">
        <v>85</v>
      </c>
      <c r="BK191" s="156">
        <f t="shared" si="29"/>
        <v>0</v>
      </c>
      <c r="BL191" s="17" t="s">
        <v>152</v>
      </c>
      <c r="BM191" s="155" t="s">
        <v>663</v>
      </c>
    </row>
    <row r="192" spans="1:65" s="2" customFormat="1" ht="14.45" customHeight="1">
      <c r="A192" s="32"/>
      <c r="B192" s="143"/>
      <c r="C192" s="144" t="s">
        <v>468</v>
      </c>
      <c r="D192" s="144" t="s">
        <v>147</v>
      </c>
      <c r="E192" s="145" t="s">
        <v>664</v>
      </c>
      <c r="F192" s="146" t="s">
        <v>665</v>
      </c>
      <c r="G192" s="147" t="s">
        <v>624</v>
      </c>
      <c r="H192" s="148">
        <v>9</v>
      </c>
      <c r="I192" s="149"/>
      <c r="J192" s="150">
        <f t="shared" si="20"/>
        <v>0</v>
      </c>
      <c r="K192" s="146" t="s">
        <v>1</v>
      </c>
      <c r="L192" s="33"/>
      <c r="M192" s="151" t="s">
        <v>1</v>
      </c>
      <c r="N192" s="152" t="s">
        <v>42</v>
      </c>
      <c r="O192" s="58"/>
      <c r="P192" s="153">
        <f t="shared" si="21"/>
        <v>0</v>
      </c>
      <c r="Q192" s="153">
        <v>0</v>
      </c>
      <c r="R192" s="153">
        <f t="shared" si="22"/>
        <v>0</v>
      </c>
      <c r="S192" s="153">
        <v>0</v>
      </c>
      <c r="T192" s="154">
        <f t="shared" si="2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152</v>
      </c>
      <c r="AT192" s="155" t="s">
        <v>147</v>
      </c>
      <c r="AU192" s="155" t="s">
        <v>85</v>
      </c>
      <c r="AY192" s="17" t="s">
        <v>144</v>
      </c>
      <c r="BE192" s="156">
        <f t="shared" si="24"/>
        <v>0</v>
      </c>
      <c r="BF192" s="156">
        <f t="shared" si="25"/>
        <v>0</v>
      </c>
      <c r="BG192" s="156">
        <f t="shared" si="26"/>
        <v>0</v>
      </c>
      <c r="BH192" s="156">
        <f t="shared" si="27"/>
        <v>0</v>
      </c>
      <c r="BI192" s="156">
        <f t="shared" si="28"/>
        <v>0</v>
      </c>
      <c r="BJ192" s="17" t="s">
        <v>85</v>
      </c>
      <c r="BK192" s="156">
        <f t="shared" si="29"/>
        <v>0</v>
      </c>
      <c r="BL192" s="17" t="s">
        <v>152</v>
      </c>
      <c r="BM192" s="155" t="s">
        <v>666</v>
      </c>
    </row>
    <row r="193" spans="1:65" s="2" customFormat="1" ht="14.45" customHeight="1">
      <c r="A193" s="32"/>
      <c r="B193" s="143"/>
      <c r="C193" s="144" t="s">
        <v>472</v>
      </c>
      <c r="D193" s="144" t="s">
        <v>147</v>
      </c>
      <c r="E193" s="145" t="s">
        <v>667</v>
      </c>
      <c r="F193" s="146" t="s">
        <v>668</v>
      </c>
      <c r="G193" s="147" t="s">
        <v>624</v>
      </c>
      <c r="H193" s="148">
        <v>17</v>
      </c>
      <c r="I193" s="149"/>
      <c r="J193" s="150">
        <f t="shared" si="20"/>
        <v>0</v>
      </c>
      <c r="K193" s="146" t="s">
        <v>1</v>
      </c>
      <c r="L193" s="33"/>
      <c r="M193" s="151" t="s">
        <v>1</v>
      </c>
      <c r="N193" s="152" t="s">
        <v>42</v>
      </c>
      <c r="O193" s="58"/>
      <c r="P193" s="153">
        <f t="shared" si="21"/>
        <v>0</v>
      </c>
      <c r="Q193" s="153">
        <v>0</v>
      </c>
      <c r="R193" s="153">
        <f t="shared" si="22"/>
        <v>0</v>
      </c>
      <c r="S193" s="153">
        <v>0</v>
      </c>
      <c r="T193" s="154">
        <f t="shared" si="2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152</v>
      </c>
      <c r="AT193" s="155" t="s">
        <v>147</v>
      </c>
      <c r="AU193" s="155" t="s">
        <v>85</v>
      </c>
      <c r="AY193" s="17" t="s">
        <v>144</v>
      </c>
      <c r="BE193" s="156">
        <f t="shared" si="24"/>
        <v>0</v>
      </c>
      <c r="BF193" s="156">
        <f t="shared" si="25"/>
        <v>0</v>
      </c>
      <c r="BG193" s="156">
        <f t="shared" si="26"/>
        <v>0</v>
      </c>
      <c r="BH193" s="156">
        <f t="shared" si="27"/>
        <v>0</v>
      </c>
      <c r="BI193" s="156">
        <f t="shared" si="28"/>
        <v>0</v>
      </c>
      <c r="BJ193" s="17" t="s">
        <v>85</v>
      </c>
      <c r="BK193" s="156">
        <f t="shared" si="29"/>
        <v>0</v>
      </c>
      <c r="BL193" s="17" t="s">
        <v>152</v>
      </c>
      <c r="BM193" s="155" t="s">
        <v>669</v>
      </c>
    </row>
    <row r="194" spans="1:65" s="2" customFormat="1" ht="14.45" customHeight="1">
      <c r="A194" s="32"/>
      <c r="B194" s="143"/>
      <c r="C194" s="144" t="s">
        <v>476</v>
      </c>
      <c r="D194" s="144" t="s">
        <v>147</v>
      </c>
      <c r="E194" s="145" t="s">
        <v>670</v>
      </c>
      <c r="F194" s="146" t="s">
        <v>671</v>
      </c>
      <c r="G194" s="147" t="s">
        <v>281</v>
      </c>
      <c r="H194" s="148">
        <v>15</v>
      </c>
      <c r="I194" s="149"/>
      <c r="J194" s="150">
        <f t="shared" si="20"/>
        <v>0</v>
      </c>
      <c r="K194" s="146" t="s">
        <v>1</v>
      </c>
      <c r="L194" s="33"/>
      <c r="M194" s="151" t="s">
        <v>1</v>
      </c>
      <c r="N194" s="152" t="s">
        <v>42</v>
      </c>
      <c r="O194" s="58"/>
      <c r="P194" s="153">
        <f t="shared" si="21"/>
        <v>0</v>
      </c>
      <c r="Q194" s="153">
        <v>0</v>
      </c>
      <c r="R194" s="153">
        <f t="shared" si="22"/>
        <v>0</v>
      </c>
      <c r="S194" s="153">
        <v>0</v>
      </c>
      <c r="T194" s="154">
        <f t="shared" si="2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152</v>
      </c>
      <c r="AT194" s="155" t="s">
        <v>147</v>
      </c>
      <c r="AU194" s="155" t="s">
        <v>85</v>
      </c>
      <c r="AY194" s="17" t="s">
        <v>144</v>
      </c>
      <c r="BE194" s="156">
        <f t="shared" si="24"/>
        <v>0</v>
      </c>
      <c r="BF194" s="156">
        <f t="shared" si="25"/>
        <v>0</v>
      </c>
      <c r="BG194" s="156">
        <f t="shared" si="26"/>
        <v>0</v>
      </c>
      <c r="BH194" s="156">
        <f t="shared" si="27"/>
        <v>0</v>
      </c>
      <c r="BI194" s="156">
        <f t="shared" si="28"/>
        <v>0</v>
      </c>
      <c r="BJ194" s="17" t="s">
        <v>85</v>
      </c>
      <c r="BK194" s="156">
        <f t="shared" si="29"/>
        <v>0</v>
      </c>
      <c r="BL194" s="17" t="s">
        <v>152</v>
      </c>
      <c r="BM194" s="155" t="s">
        <v>672</v>
      </c>
    </row>
    <row r="195" spans="1:65" s="2" customFormat="1" ht="14.45" customHeight="1">
      <c r="A195" s="32"/>
      <c r="B195" s="143"/>
      <c r="C195" s="144" t="s">
        <v>480</v>
      </c>
      <c r="D195" s="144" t="s">
        <v>147</v>
      </c>
      <c r="E195" s="145" t="s">
        <v>673</v>
      </c>
      <c r="F195" s="146" t="s">
        <v>674</v>
      </c>
      <c r="G195" s="147" t="s">
        <v>535</v>
      </c>
      <c r="H195" s="148">
        <v>1</v>
      </c>
      <c r="I195" s="149"/>
      <c r="J195" s="150">
        <f t="shared" si="20"/>
        <v>0</v>
      </c>
      <c r="K195" s="146" t="s">
        <v>1</v>
      </c>
      <c r="L195" s="33"/>
      <c r="M195" s="151" t="s">
        <v>1</v>
      </c>
      <c r="N195" s="152" t="s">
        <v>42</v>
      </c>
      <c r="O195" s="58"/>
      <c r="P195" s="153">
        <f t="shared" si="21"/>
        <v>0</v>
      </c>
      <c r="Q195" s="153">
        <v>0</v>
      </c>
      <c r="R195" s="153">
        <f t="shared" si="22"/>
        <v>0</v>
      </c>
      <c r="S195" s="153">
        <v>0</v>
      </c>
      <c r="T195" s="154">
        <f t="shared" si="2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55" t="s">
        <v>152</v>
      </c>
      <c r="AT195" s="155" t="s">
        <v>147</v>
      </c>
      <c r="AU195" s="155" t="s">
        <v>85</v>
      </c>
      <c r="AY195" s="17" t="s">
        <v>144</v>
      </c>
      <c r="BE195" s="156">
        <f t="shared" si="24"/>
        <v>0</v>
      </c>
      <c r="BF195" s="156">
        <f t="shared" si="25"/>
        <v>0</v>
      </c>
      <c r="BG195" s="156">
        <f t="shared" si="26"/>
        <v>0</v>
      </c>
      <c r="BH195" s="156">
        <f t="shared" si="27"/>
        <v>0</v>
      </c>
      <c r="BI195" s="156">
        <f t="shared" si="28"/>
        <v>0</v>
      </c>
      <c r="BJ195" s="17" t="s">
        <v>85</v>
      </c>
      <c r="BK195" s="156">
        <f t="shared" si="29"/>
        <v>0</v>
      </c>
      <c r="BL195" s="17" t="s">
        <v>152</v>
      </c>
      <c r="BM195" s="155" t="s">
        <v>675</v>
      </c>
    </row>
    <row r="196" spans="1:65" s="2" customFormat="1" ht="14.45" customHeight="1">
      <c r="A196" s="32"/>
      <c r="B196" s="143"/>
      <c r="C196" s="144" t="s">
        <v>484</v>
      </c>
      <c r="D196" s="144" t="s">
        <v>147</v>
      </c>
      <c r="E196" s="145" t="s">
        <v>676</v>
      </c>
      <c r="F196" s="146" t="s">
        <v>677</v>
      </c>
      <c r="G196" s="147" t="s">
        <v>535</v>
      </c>
      <c r="H196" s="148">
        <v>1</v>
      </c>
      <c r="I196" s="149"/>
      <c r="J196" s="150">
        <f t="shared" si="20"/>
        <v>0</v>
      </c>
      <c r="K196" s="146" t="s">
        <v>1</v>
      </c>
      <c r="L196" s="33"/>
      <c r="M196" s="151" t="s">
        <v>1</v>
      </c>
      <c r="N196" s="152" t="s">
        <v>42</v>
      </c>
      <c r="O196" s="58"/>
      <c r="P196" s="153">
        <f t="shared" si="21"/>
        <v>0</v>
      </c>
      <c r="Q196" s="153">
        <v>0</v>
      </c>
      <c r="R196" s="153">
        <f t="shared" si="22"/>
        <v>0</v>
      </c>
      <c r="S196" s="153">
        <v>0</v>
      </c>
      <c r="T196" s="154">
        <f t="shared" si="2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152</v>
      </c>
      <c r="AT196" s="155" t="s">
        <v>147</v>
      </c>
      <c r="AU196" s="155" t="s">
        <v>85</v>
      </c>
      <c r="AY196" s="17" t="s">
        <v>144</v>
      </c>
      <c r="BE196" s="156">
        <f t="shared" si="24"/>
        <v>0</v>
      </c>
      <c r="BF196" s="156">
        <f t="shared" si="25"/>
        <v>0</v>
      </c>
      <c r="BG196" s="156">
        <f t="shared" si="26"/>
        <v>0</v>
      </c>
      <c r="BH196" s="156">
        <f t="shared" si="27"/>
        <v>0</v>
      </c>
      <c r="BI196" s="156">
        <f t="shared" si="28"/>
        <v>0</v>
      </c>
      <c r="BJ196" s="17" t="s">
        <v>85</v>
      </c>
      <c r="BK196" s="156">
        <f t="shared" si="29"/>
        <v>0</v>
      </c>
      <c r="BL196" s="17" t="s">
        <v>152</v>
      </c>
      <c r="BM196" s="155" t="s">
        <v>678</v>
      </c>
    </row>
    <row r="197" spans="1:65" s="2" customFormat="1" ht="14.45" customHeight="1">
      <c r="A197" s="32"/>
      <c r="B197" s="143"/>
      <c r="C197" s="144" t="s">
        <v>491</v>
      </c>
      <c r="D197" s="144" t="s">
        <v>147</v>
      </c>
      <c r="E197" s="145" t="s">
        <v>679</v>
      </c>
      <c r="F197" s="146" t="s">
        <v>680</v>
      </c>
      <c r="G197" s="147" t="s">
        <v>596</v>
      </c>
      <c r="H197" s="148">
        <v>2</v>
      </c>
      <c r="I197" s="149"/>
      <c r="J197" s="150">
        <f t="shared" si="20"/>
        <v>0</v>
      </c>
      <c r="K197" s="146" t="s">
        <v>1</v>
      </c>
      <c r="L197" s="33"/>
      <c r="M197" s="151" t="s">
        <v>1</v>
      </c>
      <c r="N197" s="152" t="s">
        <v>42</v>
      </c>
      <c r="O197" s="58"/>
      <c r="P197" s="153">
        <f t="shared" si="21"/>
        <v>0</v>
      </c>
      <c r="Q197" s="153">
        <v>0</v>
      </c>
      <c r="R197" s="153">
        <f t="shared" si="22"/>
        <v>0</v>
      </c>
      <c r="S197" s="153">
        <v>0</v>
      </c>
      <c r="T197" s="154">
        <f t="shared" si="2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152</v>
      </c>
      <c r="AT197" s="155" t="s">
        <v>147</v>
      </c>
      <c r="AU197" s="155" t="s">
        <v>85</v>
      </c>
      <c r="AY197" s="17" t="s">
        <v>144</v>
      </c>
      <c r="BE197" s="156">
        <f t="shared" si="24"/>
        <v>0</v>
      </c>
      <c r="BF197" s="156">
        <f t="shared" si="25"/>
        <v>0</v>
      </c>
      <c r="BG197" s="156">
        <f t="shared" si="26"/>
        <v>0</v>
      </c>
      <c r="BH197" s="156">
        <f t="shared" si="27"/>
        <v>0</v>
      </c>
      <c r="BI197" s="156">
        <f t="shared" si="28"/>
        <v>0</v>
      </c>
      <c r="BJ197" s="17" t="s">
        <v>85</v>
      </c>
      <c r="BK197" s="156">
        <f t="shared" si="29"/>
        <v>0</v>
      </c>
      <c r="BL197" s="17" t="s">
        <v>152</v>
      </c>
      <c r="BM197" s="155" t="s">
        <v>681</v>
      </c>
    </row>
    <row r="198" spans="1:65" s="2" customFormat="1" ht="24.2" customHeight="1">
      <c r="A198" s="32"/>
      <c r="B198" s="143"/>
      <c r="C198" s="144" t="s">
        <v>498</v>
      </c>
      <c r="D198" s="144" t="s">
        <v>147</v>
      </c>
      <c r="E198" s="145" t="s">
        <v>682</v>
      </c>
      <c r="F198" s="146" t="s">
        <v>683</v>
      </c>
      <c r="G198" s="147" t="s">
        <v>596</v>
      </c>
      <c r="H198" s="148">
        <v>2</v>
      </c>
      <c r="I198" s="149"/>
      <c r="J198" s="150">
        <f t="shared" si="20"/>
        <v>0</v>
      </c>
      <c r="K198" s="146" t="s">
        <v>1</v>
      </c>
      <c r="L198" s="33"/>
      <c r="M198" s="151" t="s">
        <v>1</v>
      </c>
      <c r="N198" s="152" t="s">
        <v>42</v>
      </c>
      <c r="O198" s="58"/>
      <c r="P198" s="153">
        <f t="shared" si="21"/>
        <v>0</v>
      </c>
      <c r="Q198" s="153">
        <v>0</v>
      </c>
      <c r="R198" s="153">
        <f t="shared" si="22"/>
        <v>0</v>
      </c>
      <c r="S198" s="153">
        <v>0</v>
      </c>
      <c r="T198" s="154">
        <f t="shared" si="2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152</v>
      </c>
      <c r="AT198" s="155" t="s">
        <v>147</v>
      </c>
      <c r="AU198" s="155" t="s">
        <v>85</v>
      </c>
      <c r="AY198" s="17" t="s">
        <v>144</v>
      </c>
      <c r="BE198" s="156">
        <f t="shared" si="24"/>
        <v>0</v>
      </c>
      <c r="BF198" s="156">
        <f t="shared" si="25"/>
        <v>0</v>
      </c>
      <c r="BG198" s="156">
        <f t="shared" si="26"/>
        <v>0</v>
      </c>
      <c r="BH198" s="156">
        <f t="shared" si="27"/>
        <v>0</v>
      </c>
      <c r="BI198" s="156">
        <f t="shared" si="28"/>
        <v>0</v>
      </c>
      <c r="BJ198" s="17" t="s">
        <v>85</v>
      </c>
      <c r="BK198" s="156">
        <f t="shared" si="29"/>
        <v>0</v>
      </c>
      <c r="BL198" s="17" t="s">
        <v>152</v>
      </c>
      <c r="BM198" s="155" t="s">
        <v>684</v>
      </c>
    </row>
    <row r="199" spans="1:65" s="2" customFormat="1" ht="14.45" customHeight="1">
      <c r="A199" s="32"/>
      <c r="B199" s="143"/>
      <c r="C199" s="144" t="s">
        <v>503</v>
      </c>
      <c r="D199" s="144" t="s">
        <v>147</v>
      </c>
      <c r="E199" s="145" t="s">
        <v>304</v>
      </c>
      <c r="F199" s="146" t="s">
        <v>685</v>
      </c>
      <c r="G199" s="147" t="s">
        <v>596</v>
      </c>
      <c r="H199" s="148">
        <v>12</v>
      </c>
      <c r="I199" s="149"/>
      <c r="J199" s="150">
        <f t="shared" si="20"/>
        <v>0</v>
      </c>
      <c r="K199" s="146" t="s">
        <v>1</v>
      </c>
      <c r="L199" s="33"/>
      <c r="M199" s="151" t="s">
        <v>1</v>
      </c>
      <c r="N199" s="152" t="s">
        <v>42</v>
      </c>
      <c r="O199" s="58"/>
      <c r="P199" s="153">
        <f t="shared" si="21"/>
        <v>0</v>
      </c>
      <c r="Q199" s="153">
        <v>0</v>
      </c>
      <c r="R199" s="153">
        <f t="shared" si="22"/>
        <v>0</v>
      </c>
      <c r="S199" s="153">
        <v>0</v>
      </c>
      <c r="T199" s="154">
        <f t="shared" si="23"/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5" t="s">
        <v>152</v>
      </c>
      <c r="AT199" s="155" t="s">
        <v>147</v>
      </c>
      <c r="AU199" s="155" t="s">
        <v>85</v>
      </c>
      <c r="AY199" s="17" t="s">
        <v>144</v>
      </c>
      <c r="BE199" s="156">
        <f t="shared" si="24"/>
        <v>0</v>
      </c>
      <c r="BF199" s="156">
        <f t="shared" si="25"/>
        <v>0</v>
      </c>
      <c r="BG199" s="156">
        <f t="shared" si="26"/>
        <v>0</v>
      </c>
      <c r="BH199" s="156">
        <f t="shared" si="27"/>
        <v>0</v>
      </c>
      <c r="BI199" s="156">
        <f t="shared" si="28"/>
        <v>0</v>
      </c>
      <c r="BJ199" s="17" t="s">
        <v>85</v>
      </c>
      <c r="BK199" s="156">
        <f t="shared" si="29"/>
        <v>0</v>
      </c>
      <c r="BL199" s="17" t="s">
        <v>152</v>
      </c>
      <c r="BM199" s="155" t="s">
        <v>686</v>
      </c>
    </row>
    <row r="200" spans="1:65" s="2" customFormat="1" ht="14.45" customHeight="1">
      <c r="A200" s="32"/>
      <c r="B200" s="143"/>
      <c r="C200" s="144" t="s">
        <v>507</v>
      </c>
      <c r="D200" s="144" t="s">
        <v>147</v>
      </c>
      <c r="E200" s="145" t="s">
        <v>284</v>
      </c>
      <c r="F200" s="146" t="s">
        <v>687</v>
      </c>
      <c r="G200" s="147" t="s">
        <v>535</v>
      </c>
      <c r="H200" s="148">
        <v>7</v>
      </c>
      <c r="I200" s="149"/>
      <c r="J200" s="150">
        <f t="shared" si="20"/>
        <v>0</v>
      </c>
      <c r="K200" s="146" t="s">
        <v>1</v>
      </c>
      <c r="L200" s="33"/>
      <c r="M200" s="151" t="s">
        <v>1</v>
      </c>
      <c r="N200" s="152" t="s">
        <v>42</v>
      </c>
      <c r="O200" s="58"/>
      <c r="P200" s="153">
        <f t="shared" si="21"/>
        <v>0</v>
      </c>
      <c r="Q200" s="153">
        <v>0</v>
      </c>
      <c r="R200" s="153">
        <f t="shared" si="22"/>
        <v>0</v>
      </c>
      <c r="S200" s="153">
        <v>0</v>
      </c>
      <c r="T200" s="154">
        <f t="shared" si="23"/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152</v>
      </c>
      <c r="AT200" s="155" t="s">
        <v>147</v>
      </c>
      <c r="AU200" s="155" t="s">
        <v>85</v>
      </c>
      <c r="AY200" s="17" t="s">
        <v>144</v>
      </c>
      <c r="BE200" s="156">
        <f t="shared" si="24"/>
        <v>0</v>
      </c>
      <c r="BF200" s="156">
        <f t="shared" si="25"/>
        <v>0</v>
      </c>
      <c r="BG200" s="156">
        <f t="shared" si="26"/>
        <v>0</v>
      </c>
      <c r="BH200" s="156">
        <f t="shared" si="27"/>
        <v>0</v>
      </c>
      <c r="BI200" s="156">
        <f t="shared" si="28"/>
        <v>0</v>
      </c>
      <c r="BJ200" s="17" t="s">
        <v>85</v>
      </c>
      <c r="BK200" s="156">
        <f t="shared" si="29"/>
        <v>0</v>
      </c>
      <c r="BL200" s="17" t="s">
        <v>152</v>
      </c>
      <c r="BM200" s="155" t="s">
        <v>688</v>
      </c>
    </row>
    <row r="201" spans="1:65" s="12" customFormat="1" ht="25.9" customHeight="1">
      <c r="B201" s="130"/>
      <c r="D201" s="131" t="s">
        <v>76</v>
      </c>
      <c r="E201" s="132" t="s">
        <v>689</v>
      </c>
      <c r="F201" s="132" t="s">
        <v>690</v>
      </c>
      <c r="I201" s="133"/>
      <c r="J201" s="134">
        <f>BK201</f>
        <v>0</v>
      </c>
      <c r="L201" s="130"/>
      <c r="M201" s="135"/>
      <c r="N201" s="136"/>
      <c r="O201" s="136"/>
      <c r="P201" s="137">
        <f>SUM(P202:P203)</f>
        <v>0</v>
      </c>
      <c r="Q201" s="136"/>
      <c r="R201" s="137">
        <f>SUM(R202:R203)</f>
        <v>0</v>
      </c>
      <c r="S201" s="136"/>
      <c r="T201" s="138">
        <f>SUM(T202:T203)</f>
        <v>0</v>
      </c>
      <c r="AR201" s="131" t="s">
        <v>85</v>
      </c>
      <c r="AT201" s="139" t="s">
        <v>76</v>
      </c>
      <c r="AU201" s="139" t="s">
        <v>77</v>
      </c>
      <c r="AY201" s="131" t="s">
        <v>144</v>
      </c>
      <c r="BK201" s="140">
        <f>SUM(BK202:BK203)</f>
        <v>0</v>
      </c>
    </row>
    <row r="202" spans="1:65" s="2" customFormat="1" ht="14.45" customHeight="1">
      <c r="A202" s="32"/>
      <c r="B202" s="143"/>
      <c r="C202" s="144" t="s">
        <v>512</v>
      </c>
      <c r="D202" s="144" t="s">
        <v>147</v>
      </c>
      <c r="E202" s="145" t="s">
        <v>691</v>
      </c>
      <c r="F202" s="146" t="s">
        <v>692</v>
      </c>
      <c r="G202" s="147" t="s">
        <v>596</v>
      </c>
      <c r="H202" s="148">
        <v>1</v>
      </c>
      <c r="I202" s="149"/>
      <c r="J202" s="150">
        <f>ROUND(I202*H202,2)</f>
        <v>0</v>
      </c>
      <c r="K202" s="146" t="s">
        <v>1</v>
      </c>
      <c r="L202" s="33"/>
      <c r="M202" s="151" t="s">
        <v>1</v>
      </c>
      <c r="N202" s="152" t="s">
        <v>42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0</v>
      </c>
      <c r="T202" s="15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152</v>
      </c>
      <c r="AT202" s="155" t="s">
        <v>147</v>
      </c>
      <c r="AU202" s="155" t="s">
        <v>85</v>
      </c>
      <c r="AY202" s="17" t="s">
        <v>144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85</v>
      </c>
      <c r="BK202" s="156">
        <f>ROUND(I202*H202,2)</f>
        <v>0</v>
      </c>
      <c r="BL202" s="17" t="s">
        <v>152</v>
      </c>
      <c r="BM202" s="155" t="s">
        <v>693</v>
      </c>
    </row>
    <row r="203" spans="1:65" s="2" customFormat="1" ht="14.45" customHeight="1">
      <c r="A203" s="32"/>
      <c r="B203" s="143"/>
      <c r="C203" s="144" t="s">
        <v>516</v>
      </c>
      <c r="D203" s="144" t="s">
        <v>147</v>
      </c>
      <c r="E203" s="145" t="s">
        <v>694</v>
      </c>
      <c r="F203" s="146" t="s">
        <v>695</v>
      </c>
      <c r="G203" s="147" t="s">
        <v>596</v>
      </c>
      <c r="H203" s="148">
        <v>1</v>
      </c>
      <c r="I203" s="149"/>
      <c r="J203" s="150">
        <f>ROUND(I203*H203,2)</f>
        <v>0</v>
      </c>
      <c r="K203" s="146" t="s">
        <v>1</v>
      </c>
      <c r="L203" s="33"/>
      <c r="M203" s="151" t="s">
        <v>1</v>
      </c>
      <c r="N203" s="152" t="s">
        <v>42</v>
      </c>
      <c r="O203" s="58"/>
      <c r="P203" s="153">
        <f>O203*H203</f>
        <v>0</v>
      </c>
      <c r="Q203" s="153">
        <v>0</v>
      </c>
      <c r="R203" s="153">
        <f>Q203*H203</f>
        <v>0</v>
      </c>
      <c r="S203" s="153">
        <v>0</v>
      </c>
      <c r="T203" s="15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5" t="s">
        <v>152</v>
      </c>
      <c r="AT203" s="155" t="s">
        <v>147</v>
      </c>
      <c r="AU203" s="155" t="s">
        <v>85</v>
      </c>
      <c r="AY203" s="17" t="s">
        <v>144</v>
      </c>
      <c r="BE203" s="156">
        <f>IF(N203="základní",J203,0)</f>
        <v>0</v>
      </c>
      <c r="BF203" s="156">
        <f>IF(N203="snížená",J203,0)</f>
        <v>0</v>
      </c>
      <c r="BG203" s="156">
        <f>IF(N203="zákl. přenesená",J203,0)</f>
        <v>0</v>
      </c>
      <c r="BH203" s="156">
        <f>IF(N203="sníž. přenesená",J203,0)</f>
        <v>0</v>
      </c>
      <c r="BI203" s="156">
        <f>IF(N203="nulová",J203,0)</f>
        <v>0</v>
      </c>
      <c r="BJ203" s="17" t="s">
        <v>85</v>
      </c>
      <c r="BK203" s="156">
        <f>ROUND(I203*H203,2)</f>
        <v>0</v>
      </c>
      <c r="BL203" s="17" t="s">
        <v>152</v>
      </c>
      <c r="BM203" s="155" t="s">
        <v>696</v>
      </c>
    </row>
    <row r="204" spans="1:65" s="12" customFormat="1" ht="25.9" customHeight="1">
      <c r="B204" s="130"/>
      <c r="D204" s="131" t="s">
        <v>76</v>
      </c>
      <c r="E204" s="132" t="s">
        <v>697</v>
      </c>
      <c r="F204" s="132" t="s">
        <v>698</v>
      </c>
      <c r="I204" s="133"/>
      <c r="J204" s="134">
        <f>BK204</f>
        <v>0</v>
      </c>
      <c r="L204" s="130"/>
      <c r="M204" s="135"/>
      <c r="N204" s="136"/>
      <c r="O204" s="136"/>
      <c r="P204" s="137">
        <f>SUM(P205:P208)</f>
        <v>0</v>
      </c>
      <c r="Q204" s="136"/>
      <c r="R204" s="137">
        <f>SUM(R205:R208)</f>
        <v>0</v>
      </c>
      <c r="S204" s="136"/>
      <c r="T204" s="138">
        <f>SUM(T205:T208)</f>
        <v>0</v>
      </c>
      <c r="AR204" s="131" t="s">
        <v>85</v>
      </c>
      <c r="AT204" s="139" t="s">
        <v>76</v>
      </c>
      <c r="AU204" s="139" t="s">
        <v>77</v>
      </c>
      <c r="AY204" s="131" t="s">
        <v>144</v>
      </c>
      <c r="BK204" s="140">
        <f>SUM(BK205:BK208)</f>
        <v>0</v>
      </c>
    </row>
    <row r="205" spans="1:65" s="2" customFormat="1" ht="14.45" customHeight="1">
      <c r="A205" s="32"/>
      <c r="B205" s="143"/>
      <c r="C205" s="144" t="s">
        <v>699</v>
      </c>
      <c r="D205" s="144" t="s">
        <v>147</v>
      </c>
      <c r="E205" s="145" t="s">
        <v>700</v>
      </c>
      <c r="F205" s="146" t="s">
        <v>701</v>
      </c>
      <c r="G205" s="147" t="s">
        <v>702</v>
      </c>
      <c r="H205" s="148">
        <v>4</v>
      </c>
      <c r="I205" s="149"/>
      <c r="J205" s="150">
        <f>ROUND(I205*H205,2)</f>
        <v>0</v>
      </c>
      <c r="K205" s="146" t="s">
        <v>1</v>
      </c>
      <c r="L205" s="33"/>
      <c r="M205" s="151" t="s">
        <v>1</v>
      </c>
      <c r="N205" s="152" t="s">
        <v>42</v>
      </c>
      <c r="O205" s="58"/>
      <c r="P205" s="153">
        <f>O205*H205</f>
        <v>0</v>
      </c>
      <c r="Q205" s="153">
        <v>0</v>
      </c>
      <c r="R205" s="153">
        <f>Q205*H205</f>
        <v>0</v>
      </c>
      <c r="S205" s="153">
        <v>0</v>
      </c>
      <c r="T205" s="15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5" t="s">
        <v>152</v>
      </c>
      <c r="AT205" s="155" t="s">
        <v>147</v>
      </c>
      <c r="AU205" s="155" t="s">
        <v>85</v>
      </c>
      <c r="AY205" s="17" t="s">
        <v>144</v>
      </c>
      <c r="BE205" s="156">
        <f>IF(N205="základní",J205,0)</f>
        <v>0</v>
      </c>
      <c r="BF205" s="156">
        <f>IF(N205="snížená",J205,0)</f>
        <v>0</v>
      </c>
      <c r="BG205" s="156">
        <f>IF(N205="zákl. přenesená",J205,0)</f>
        <v>0</v>
      </c>
      <c r="BH205" s="156">
        <f>IF(N205="sníž. přenesená",J205,0)</f>
        <v>0</v>
      </c>
      <c r="BI205" s="156">
        <f>IF(N205="nulová",J205,0)</f>
        <v>0</v>
      </c>
      <c r="BJ205" s="17" t="s">
        <v>85</v>
      </c>
      <c r="BK205" s="156">
        <f>ROUND(I205*H205,2)</f>
        <v>0</v>
      </c>
      <c r="BL205" s="17" t="s">
        <v>152</v>
      </c>
      <c r="BM205" s="155" t="s">
        <v>703</v>
      </c>
    </row>
    <row r="206" spans="1:65" s="2" customFormat="1" ht="14.45" customHeight="1">
      <c r="A206" s="32"/>
      <c r="B206" s="143"/>
      <c r="C206" s="144" t="s">
        <v>584</v>
      </c>
      <c r="D206" s="144" t="s">
        <v>147</v>
      </c>
      <c r="E206" s="145" t="s">
        <v>704</v>
      </c>
      <c r="F206" s="146" t="s">
        <v>705</v>
      </c>
      <c r="G206" s="147" t="s">
        <v>702</v>
      </c>
      <c r="H206" s="148">
        <v>16</v>
      </c>
      <c r="I206" s="149"/>
      <c r="J206" s="150">
        <f>ROUND(I206*H206,2)</f>
        <v>0</v>
      </c>
      <c r="K206" s="146" t="s">
        <v>1</v>
      </c>
      <c r="L206" s="33"/>
      <c r="M206" s="151" t="s">
        <v>1</v>
      </c>
      <c r="N206" s="152" t="s">
        <v>42</v>
      </c>
      <c r="O206" s="58"/>
      <c r="P206" s="153">
        <f>O206*H206</f>
        <v>0</v>
      </c>
      <c r="Q206" s="153">
        <v>0</v>
      </c>
      <c r="R206" s="153">
        <f>Q206*H206</f>
        <v>0</v>
      </c>
      <c r="S206" s="153">
        <v>0</v>
      </c>
      <c r="T206" s="15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152</v>
      </c>
      <c r="AT206" s="155" t="s">
        <v>147</v>
      </c>
      <c r="AU206" s="155" t="s">
        <v>85</v>
      </c>
      <c r="AY206" s="17" t="s">
        <v>144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85</v>
      </c>
      <c r="BK206" s="156">
        <f>ROUND(I206*H206,2)</f>
        <v>0</v>
      </c>
      <c r="BL206" s="17" t="s">
        <v>152</v>
      </c>
      <c r="BM206" s="155" t="s">
        <v>706</v>
      </c>
    </row>
    <row r="207" spans="1:65" s="2" customFormat="1" ht="14.45" customHeight="1">
      <c r="A207" s="32"/>
      <c r="B207" s="143"/>
      <c r="C207" s="144" t="s">
        <v>707</v>
      </c>
      <c r="D207" s="144" t="s">
        <v>147</v>
      </c>
      <c r="E207" s="145" t="s">
        <v>708</v>
      </c>
      <c r="F207" s="146" t="s">
        <v>709</v>
      </c>
      <c r="G207" s="147" t="s">
        <v>702</v>
      </c>
      <c r="H207" s="148">
        <v>16</v>
      </c>
      <c r="I207" s="149"/>
      <c r="J207" s="150">
        <f>ROUND(I207*H207,2)</f>
        <v>0</v>
      </c>
      <c r="K207" s="146" t="s">
        <v>1</v>
      </c>
      <c r="L207" s="33"/>
      <c r="M207" s="151" t="s">
        <v>1</v>
      </c>
      <c r="N207" s="152" t="s">
        <v>42</v>
      </c>
      <c r="O207" s="58"/>
      <c r="P207" s="153">
        <f>O207*H207</f>
        <v>0</v>
      </c>
      <c r="Q207" s="153">
        <v>0</v>
      </c>
      <c r="R207" s="153">
        <f>Q207*H207</f>
        <v>0</v>
      </c>
      <c r="S207" s="153">
        <v>0</v>
      </c>
      <c r="T207" s="15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55" t="s">
        <v>152</v>
      </c>
      <c r="AT207" s="155" t="s">
        <v>147</v>
      </c>
      <c r="AU207" s="155" t="s">
        <v>85</v>
      </c>
      <c r="AY207" s="17" t="s">
        <v>144</v>
      </c>
      <c r="BE207" s="156">
        <f>IF(N207="základní",J207,0)</f>
        <v>0</v>
      </c>
      <c r="BF207" s="156">
        <f>IF(N207="snížená",J207,0)</f>
        <v>0</v>
      </c>
      <c r="BG207" s="156">
        <f>IF(N207="zákl. přenesená",J207,0)</f>
        <v>0</v>
      </c>
      <c r="BH207" s="156">
        <f>IF(N207="sníž. přenesená",J207,0)</f>
        <v>0</v>
      </c>
      <c r="BI207" s="156">
        <f>IF(N207="nulová",J207,0)</f>
        <v>0</v>
      </c>
      <c r="BJ207" s="17" t="s">
        <v>85</v>
      </c>
      <c r="BK207" s="156">
        <f>ROUND(I207*H207,2)</f>
        <v>0</v>
      </c>
      <c r="BL207" s="17" t="s">
        <v>152</v>
      </c>
      <c r="BM207" s="155" t="s">
        <v>710</v>
      </c>
    </row>
    <row r="208" spans="1:65" s="2" customFormat="1" ht="14.45" customHeight="1">
      <c r="A208" s="32"/>
      <c r="B208" s="143"/>
      <c r="C208" s="144" t="s">
        <v>588</v>
      </c>
      <c r="D208" s="144" t="s">
        <v>147</v>
      </c>
      <c r="E208" s="145" t="s">
        <v>711</v>
      </c>
      <c r="F208" s="146" t="s">
        <v>712</v>
      </c>
      <c r="G208" s="147" t="s">
        <v>702</v>
      </c>
      <c r="H208" s="148">
        <v>2</v>
      </c>
      <c r="I208" s="149"/>
      <c r="J208" s="150">
        <f>ROUND(I208*H208,2)</f>
        <v>0</v>
      </c>
      <c r="K208" s="146" t="s">
        <v>1</v>
      </c>
      <c r="L208" s="33"/>
      <c r="M208" s="151" t="s">
        <v>1</v>
      </c>
      <c r="N208" s="152" t="s">
        <v>42</v>
      </c>
      <c r="O208" s="58"/>
      <c r="P208" s="153">
        <f>O208*H208</f>
        <v>0</v>
      </c>
      <c r="Q208" s="153">
        <v>0</v>
      </c>
      <c r="R208" s="153">
        <f>Q208*H208</f>
        <v>0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152</v>
      </c>
      <c r="AT208" s="155" t="s">
        <v>147</v>
      </c>
      <c r="AU208" s="155" t="s">
        <v>85</v>
      </c>
      <c r="AY208" s="17" t="s">
        <v>144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85</v>
      </c>
      <c r="BK208" s="156">
        <f>ROUND(I208*H208,2)</f>
        <v>0</v>
      </c>
      <c r="BL208" s="17" t="s">
        <v>152</v>
      </c>
      <c r="BM208" s="155" t="s">
        <v>713</v>
      </c>
    </row>
    <row r="209" spans="1:65" s="12" customFormat="1" ht="25.9" customHeight="1">
      <c r="B209" s="130"/>
      <c r="D209" s="131" t="s">
        <v>76</v>
      </c>
      <c r="E209" s="132" t="s">
        <v>281</v>
      </c>
      <c r="F209" s="132" t="s">
        <v>714</v>
      </c>
      <c r="I209" s="133"/>
      <c r="J209" s="134">
        <f>BK209</f>
        <v>0</v>
      </c>
      <c r="L209" s="130"/>
      <c r="M209" s="135"/>
      <c r="N209" s="136"/>
      <c r="O209" s="136"/>
      <c r="P209" s="137">
        <f>P210</f>
        <v>0</v>
      </c>
      <c r="Q209" s="136"/>
      <c r="R209" s="137">
        <f>R210</f>
        <v>0</v>
      </c>
      <c r="S209" s="136"/>
      <c r="T209" s="138">
        <f>T210</f>
        <v>0</v>
      </c>
      <c r="AR209" s="131" t="s">
        <v>161</v>
      </c>
      <c r="AT209" s="139" t="s">
        <v>76</v>
      </c>
      <c r="AU209" s="139" t="s">
        <v>77</v>
      </c>
      <c r="AY209" s="131" t="s">
        <v>144</v>
      </c>
      <c r="BK209" s="140">
        <f>BK210</f>
        <v>0</v>
      </c>
    </row>
    <row r="210" spans="1:65" s="12" customFormat="1" ht="22.9" customHeight="1">
      <c r="B210" s="130"/>
      <c r="D210" s="131" t="s">
        <v>76</v>
      </c>
      <c r="E210" s="141" t="s">
        <v>715</v>
      </c>
      <c r="F210" s="141" t="s">
        <v>716</v>
      </c>
      <c r="I210" s="133"/>
      <c r="J210" s="142">
        <f>BK210</f>
        <v>0</v>
      </c>
      <c r="L210" s="130"/>
      <c r="M210" s="135"/>
      <c r="N210" s="136"/>
      <c r="O210" s="136"/>
      <c r="P210" s="137">
        <f>SUM(P211:P215)</f>
        <v>0</v>
      </c>
      <c r="Q210" s="136"/>
      <c r="R210" s="137">
        <f>SUM(R211:R215)</f>
        <v>0</v>
      </c>
      <c r="S210" s="136"/>
      <c r="T210" s="138">
        <f>SUM(T211:T215)</f>
        <v>0</v>
      </c>
      <c r="AR210" s="131" t="s">
        <v>161</v>
      </c>
      <c r="AT210" s="139" t="s">
        <v>76</v>
      </c>
      <c r="AU210" s="139" t="s">
        <v>85</v>
      </c>
      <c r="AY210" s="131" t="s">
        <v>144</v>
      </c>
      <c r="BK210" s="140">
        <f>SUM(BK211:BK215)</f>
        <v>0</v>
      </c>
    </row>
    <row r="211" spans="1:65" s="2" customFormat="1" ht="14.45" customHeight="1">
      <c r="A211" s="32"/>
      <c r="B211" s="143"/>
      <c r="C211" s="144" t="s">
        <v>717</v>
      </c>
      <c r="D211" s="144" t="s">
        <v>147</v>
      </c>
      <c r="E211" s="145" t="s">
        <v>718</v>
      </c>
      <c r="F211" s="146" t="s">
        <v>719</v>
      </c>
      <c r="G211" s="147" t="s">
        <v>343</v>
      </c>
      <c r="H211" s="148">
        <v>1</v>
      </c>
      <c r="I211" s="149"/>
      <c r="J211" s="150">
        <f>ROUND(I211*H211,2)</f>
        <v>0</v>
      </c>
      <c r="K211" s="146" t="s">
        <v>1</v>
      </c>
      <c r="L211" s="33"/>
      <c r="M211" s="151" t="s">
        <v>1</v>
      </c>
      <c r="N211" s="152" t="s">
        <v>42</v>
      </c>
      <c r="O211" s="58"/>
      <c r="P211" s="153">
        <f>O211*H211</f>
        <v>0</v>
      </c>
      <c r="Q211" s="153">
        <v>0</v>
      </c>
      <c r="R211" s="153">
        <f>Q211*H211</f>
        <v>0</v>
      </c>
      <c r="S211" s="153">
        <v>0</v>
      </c>
      <c r="T211" s="154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5" t="s">
        <v>468</v>
      </c>
      <c r="AT211" s="155" t="s">
        <v>147</v>
      </c>
      <c r="AU211" s="155" t="s">
        <v>87</v>
      </c>
      <c r="AY211" s="17" t="s">
        <v>144</v>
      </c>
      <c r="BE211" s="156">
        <f>IF(N211="základní",J211,0)</f>
        <v>0</v>
      </c>
      <c r="BF211" s="156">
        <f>IF(N211="snížená",J211,0)</f>
        <v>0</v>
      </c>
      <c r="BG211" s="156">
        <f>IF(N211="zákl. přenesená",J211,0)</f>
        <v>0</v>
      </c>
      <c r="BH211" s="156">
        <f>IF(N211="sníž. přenesená",J211,0)</f>
        <v>0</v>
      </c>
      <c r="BI211" s="156">
        <f>IF(N211="nulová",J211,0)</f>
        <v>0</v>
      </c>
      <c r="BJ211" s="17" t="s">
        <v>85</v>
      </c>
      <c r="BK211" s="156">
        <f>ROUND(I211*H211,2)</f>
        <v>0</v>
      </c>
      <c r="BL211" s="17" t="s">
        <v>468</v>
      </c>
      <c r="BM211" s="155" t="s">
        <v>720</v>
      </c>
    </row>
    <row r="212" spans="1:65" s="2" customFormat="1" ht="24.2" customHeight="1">
      <c r="A212" s="32"/>
      <c r="B212" s="143"/>
      <c r="C212" s="144" t="s">
        <v>591</v>
      </c>
      <c r="D212" s="144" t="s">
        <v>147</v>
      </c>
      <c r="E212" s="145" t="s">
        <v>721</v>
      </c>
      <c r="F212" s="146" t="s">
        <v>722</v>
      </c>
      <c r="G212" s="147" t="s">
        <v>343</v>
      </c>
      <c r="H212" s="148">
        <v>1</v>
      </c>
      <c r="I212" s="149"/>
      <c r="J212" s="150">
        <f>ROUND(I212*H212,2)</f>
        <v>0</v>
      </c>
      <c r="K212" s="146" t="s">
        <v>1</v>
      </c>
      <c r="L212" s="33"/>
      <c r="M212" s="151" t="s">
        <v>1</v>
      </c>
      <c r="N212" s="152" t="s">
        <v>42</v>
      </c>
      <c r="O212" s="58"/>
      <c r="P212" s="153">
        <f>O212*H212</f>
        <v>0</v>
      </c>
      <c r="Q212" s="153">
        <v>0</v>
      </c>
      <c r="R212" s="153">
        <f>Q212*H212</f>
        <v>0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468</v>
      </c>
      <c r="AT212" s="155" t="s">
        <v>147</v>
      </c>
      <c r="AU212" s="155" t="s">
        <v>87</v>
      </c>
      <c r="AY212" s="17" t="s">
        <v>144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85</v>
      </c>
      <c r="BK212" s="156">
        <f>ROUND(I212*H212,2)</f>
        <v>0</v>
      </c>
      <c r="BL212" s="17" t="s">
        <v>468</v>
      </c>
      <c r="BM212" s="155" t="s">
        <v>723</v>
      </c>
    </row>
    <row r="213" spans="1:65" s="2" customFormat="1" ht="14.45" customHeight="1">
      <c r="A213" s="32"/>
      <c r="B213" s="143"/>
      <c r="C213" s="144" t="s">
        <v>724</v>
      </c>
      <c r="D213" s="144" t="s">
        <v>147</v>
      </c>
      <c r="E213" s="145" t="s">
        <v>725</v>
      </c>
      <c r="F213" s="146" t="s">
        <v>726</v>
      </c>
      <c r="G213" s="147" t="s">
        <v>343</v>
      </c>
      <c r="H213" s="148">
        <v>1</v>
      </c>
      <c r="I213" s="149"/>
      <c r="J213" s="150">
        <f>ROUND(I213*H213,2)</f>
        <v>0</v>
      </c>
      <c r="K213" s="146" t="s">
        <v>1</v>
      </c>
      <c r="L213" s="33"/>
      <c r="M213" s="151" t="s">
        <v>1</v>
      </c>
      <c r="N213" s="152" t="s">
        <v>42</v>
      </c>
      <c r="O213" s="58"/>
      <c r="P213" s="153">
        <f>O213*H213</f>
        <v>0</v>
      </c>
      <c r="Q213" s="153">
        <v>0</v>
      </c>
      <c r="R213" s="153">
        <f>Q213*H213</f>
        <v>0</v>
      </c>
      <c r="S213" s="153">
        <v>0</v>
      </c>
      <c r="T213" s="15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5" t="s">
        <v>468</v>
      </c>
      <c r="AT213" s="155" t="s">
        <v>147</v>
      </c>
      <c r="AU213" s="155" t="s">
        <v>87</v>
      </c>
      <c r="AY213" s="17" t="s">
        <v>144</v>
      </c>
      <c r="BE213" s="156">
        <f>IF(N213="základní",J213,0)</f>
        <v>0</v>
      </c>
      <c r="BF213" s="156">
        <f>IF(N213="snížená",J213,0)</f>
        <v>0</v>
      </c>
      <c r="BG213" s="156">
        <f>IF(N213="zákl. přenesená",J213,0)</f>
        <v>0</v>
      </c>
      <c r="BH213" s="156">
        <f>IF(N213="sníž. přenesená",J213,0)</f>
        <v>0</v>
      </c>
      <c r="BI213" s="156">
        <f>IF(N213="nulová",J213,0)</f>
        <v>0</v>
      </c>
      <c r="BJ213" s="17" t="s">
        <v>85</v>
      </c>
      <c r="BK213" s="156">
        <f>ROUND(I213*H213,2)</f>
        <v>0</v>
      </c>
      <c r="BL213" s="17" t="s">
        <v>468</v>
      </c>
      <c r="BM213" s="155" t="s">
        <v>727</v>
      </c>
    </row>
    <row r="214" spans="1:65" s="2" customFormat="1" ht="14.45" customHeight="1">
      <c r="A214" s="32"/>
      <c r="B214" s="143"/>
      <c r="C214" s="144" t="s">
        <v>597</v>
      </c>
      <c r="D214" s="144" t="s">
        <v>147</v>
      </c>
      <c r="E214" s="145" t="s">
        <v>728</v>
      </c>
      <c r="F214" s="146" t="s">
        <v>729</v>
      </c>
      <c r="G214" s="147" t="s">
        <v>343</v>
      </c>
      <c r="H214" s="148">
        <v>1</v>
      </c>
      <c r="I214" s="149"/>
      <c r="J214" s="150">
        <f>ROUND(I214*H214,2)</f>
        <v>0</v>
      </c>
      <c r="K214" s="146" t="s">
        <v>1</v>
      </c>
      <c r="L214" s="33"/>
      <c r="M214" s="151" t="s">
        <v>1</v>
      </c>
      <c r="N214" s="152" t="s">
        <v>42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468</v>
      </c>
      <c r="AT214" s="155" t="s">
        <v>147</v>
      </c>
      <c r="AU214" s="155" t="s">
        <v>87</v>
      </c>
      <c r="AY214" s="17" t="s">
        <v>144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85</v>
      </c>
      <c r="BK214" s="156">
        <f>ROUND(I214*H214,2)</f>
        <v>0</v>
      </c>
      <c r="BL214" s="17" t="s">
        <v>468</v>
      </c>
      <c r="BM214" s="155" t="s">
        <v>730</v>
      </c>
    </row>
    <row r="215" spans="1:65" s="2" customFormat="1" ht="14.45" customHeight="1">
      <c r="A215" s="32"/>
      <c r="B215" s="143"/>
      <c r="C215" s="144" t="s">
        <v>731</v>
      </c>
      <c r="D215" s="144" t="s">
        <v>147</v>
      </c>
      <c r="E215" s="145" t="s">
        <v>732</v>
      </c>
      <c r="F215" s="146" t="s">
        <v>733</v>
      </c>
      <c r="G215" s="147" t="s">
        <v>343</v>
      </c>
      <c r="H215" s="148">
        <v>1</v>
      </c>
      <c r="I215" s="149"/>
      <c r="J215" s="150">
        <f>ROUND(I215*H215,2)</f>
        <v>0</v>
      </c>
      <c r="K215" s="146" t="s">
        <v>1</v>
      </c>
      <c r="L215" s="33"/>
      <c r="M215" s="184" t="s">
        <v>1</v>
      </c>
      <c r="N215" s="185" t="s">
        <v>42</v>
      </c>
      <c r="O215" s="186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5" t="s">
        <v>468</v>
      </c>
      <c r="AT215" s="155" t="s">
        <v>147</v>
      </c>
      <c r="AU215" s="155" t="s">
        <v>87</v>
      </c>
      <c r="AY215" s="17" t="s">
        <v>144</v>
      </c>
      <c r="BE215" s="156">
        <f>IF(N215="základní",J215,0)</f>
        <v>0</v>
      </c>
      <c r="BF215" s="156">
        <f>IF(N215="snížená",J215,0)</f>
        <v>0</v>
      </c>
      <c r="BG215" s="156">
        <f>IF(N215="zákl. přenesená",J215,0)</f>
        <v>0</v>
      </c>
      <c r="BH215" s="156">
        <f>IF(N215="sníž. přenesená",J215,0)</f>
        <v>0</v>
      </c>
      <c r="BI215" s="156">
        <f>IF(N215="nulová",J215,0)</f>
        <v>0</v>
      </c>
      <c r="BJ215" s="17" t="s">
        <v>85</v>
      </c>
      <c r="BK215" s="156">
        <f>ROUND(I215*H215,2)</f>
        <v>0</v>
      </c>
      <c r="BL215" s="17" t="s">
        <v>468</v>
      </c>
      <c r="BM215" s="155" t="s">
        <v>734</v>
      </c>
    </row>
    <row r="216" spans="1:65" s="2" customFormat="1" ht="6.95" customHeight="1">
      <c r="A216" s="32"/>
      <c r="B216" s="47"/>
      <c r="C216" s="48"/>
      <c r="D216" s="48"/>
      <c r="E216" s="48"/>
      <c r="F216" s="48"/>
      <c r="G216" s="48"/>
      <c r="H216" s="48"/>
      <c r="I216" s="48"/>
      <c r="J216" s="48"/>
      <c r="K216" s="48"/>
      <c r="L216" s="33"/>
      <c r="M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</row>
  </sheetData>
  <autoFilter ref="C123:K21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93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hidden="1" customHeight="1">
      <c r="B4" s="20"/>
      <c r="D4" s="21" t="s">
        <v>104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46" t="str">
        <f>'Rekapitulace stavby'!K6</f>
        <v>Vybudování multifunkční učebny a zřízení bezbariérovosti v ZŠ Bezručova - stavba</v>
      </c>
      <c r="F7" s="247"/>
      <c r="G7" s="247"/>
      <c r="H7" s="247"/>
      <c r="L7" s="20"/>
    </row>
    <row r="8" spans="1:46" s="2" customFormat="1" ht="12" hidden="1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07" t="s">
        <v>735</v>
      </c>
      <c r="F9" s="248"/>
      <c r="G9" s="248"/>
      <c r="H9" s="24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522</v>
      </c>
      <c r="G12" s="32"/>
      <c r="H12" s="32"/>
      <c r="I12" s="27" t="s">
        <v>23</v>
      </c>
      <c r="J12" s="55" t="str">
        <f>'Rekapitulace stavby'!AN8</f>
        <v>3. 1. 2018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tr">
        <f>IF('Rekapitulace stavby'!E11="","",'Rekapitulace stavby'!E11)</f>
        <v>ZŠ Bezručova Bohumín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49" t="str">
        <f>'Rekapitulace stavby'!E14</f>
        <v>Vyplň údaj</v>
      </c>
      <c r="F18" s="229"/>
      <c r="G18" s="229"/>
      <c r="H18" s="22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tr">
        <f>IF('Rekapitulace stavby'!E20="","",'Rekapitulace stavby'!E20)</f>
        <v xml:space="preserve">Barbora Kyšková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ROUND(J127,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41</v>
      </c>
      <c r="E33" s="27" t="s">
        <v>42</v>
      </c>
      <c r="F33" s="99">
        <f>ROUND((SUM(BE127:BE268)),  2)</f>
        <v>0</v>
      </c>
      <c r="G33" s="32"/>
      <c r="H33" s="32"/>
      <c r="I33" s="100">
        <v>0.21</v>
      </c>
      <c r="J33" s="99">
        <f>ROUND(((SUM(BE127:BE268))*I33),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9">
        <f>ROUND((SUM(BF127:BF268)),  2)</f>
        <v>0</v>
      </c>
      <c r="G34" s="32"/>
      <c r="H34" s="32"/>
      <c r="I34" s="100">
        <v>0.15</v>
      </c>
      <c r="J34" s="99">
        <f>ROUND(((SUM(BF127:BF268))*I34),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ROUND((SUM(BG127:BG268)),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ROUND((SUM(BH127:BH268)),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ROUND((SUM(BI127:BI268)),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6" t="str">
        <f>E7</f>
        <v>Vybudování multifunkční učebny a zřízení bezbariérovosti v ZŠ Bezručova - stavba</v>
      </c>
      <c r="F85" s="247"/>
      <c r="G85" s="247"/>
      <c r="H85" s="247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7" t="str">
        <f>E9</f>
        <v xml:space="preserve">003 - Zdravotechnika </v>
      </c>
      <c r="F87" s="248"/>
      <c r="G87" s="248"/>
      <c r="H87" s="24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 xml:space="preserve"> </v>
      </c>
      <c r="G89" s="32"/>
      <c r="H89" s="32"/>
      <c r="I89" s="27" t="s">
        <v>23</v>
      </c>
      <c r="J89" s="55" t="str">
        <f>IF(J12="","",J12)</f>
        <v>3. 1. 2018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>ZŠ Bezručova Bohumín</v>
      </c>
      <c r="G91" s="32"/>
      <c r="H91" s="32"/>
      <c r="I91" s="27" t="s">
        <v>31</v>
      </c>
      <c r="J91" s="30" t="str">
        <f>E21</f>
        <v>ATRIS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 xml:space="preserve">Barbora Kyšková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108</v>
      </c>
      <c r="D94" s="101"/>
      <c r="E94" s="101"/>
      <c r="F94" s="101"/>
      <c r="G94" s="101"/>
      <c r="H94" s="101"/>
      <c r="I94" s="101"/>
      <c r="J94" s="110" t="s">
        <v>109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110</v>
      </c>
      <c r="D96" s="32"/>
      <c r="E96" s="32"/>
      <c r="F96" s="32"/>
      <c r="G96" s="32"/>
      <c r="H96" s="32"/>
      <c r="I96" s="32"/>
      <c r="J96" s="71">
        <f>J127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111</v>
      </c>
    </row>
    <row r="97" spans="1:31" s="9" customFormat="1" ht="24.95" customHeight="1">
      <c r="B97" s="112"/>
      <c r="D97" s="113" t="s">
        <v>112</v>
      </c>
      <c r="E97" s="114"/>
      <c r="F97" s="114"/>
      <c r="G97" s="114"/>
      <c r="H97" s="114"/>
      <c r="I97" s="114"/>
      <c r="J97" s="115">
        <f>J128</f>
        <v>0</v>
      </c>
      <c r="L97" s="112"/>
    </row>
    <row r="98" spans="1:31" s="10" customFormat="1" ht="19.899999999999999" customHeight="1">
      <c r="B98" s="116"/>
      <c r="D98" s="117" t="s">
        <v>113</v>
      </c>
      <c r="E98" s="118"/>
      <c r="F98" s="118"/>
      <c r="G98" s="118"/>
      <c r="H98" s="118"/>
      <c r="I98" s="118"/>
      <c r="J98" s="119">
        <f>J129</f>
        <v>0</v>
      </c>
      <c r="L98" s="116"/>
    </row>
    <row r="99" spans="1:31" s="10" customFormat="1" ht="19.899999999999999" customHeight="1">
      <c r="B99" s="116"/>
      <c r="D99" s="117" t="s">
        <v>114</v>
      </c>
      <c r="E99" s="118"/>
      <c r="F99" s="118"/>
      <c r="G99" s="118"/>
      <c r="H99" s="118"/>
      <c r="I99" s="118"/>
      <c r="J99" s="119">
        <f>J134</f>
        <v>0</v>
      </c>
      <c r="L99" s="116"/>
    </row>
    <row r="100" spans="1:31" s="10" customFormat="1" ht="19.899999999999999" customHeight="1">
      <c r="B100" s="116"/>
      <c r="D100" s="117" t="s">
        <v>115</v>
      </c>
      <c r="E100" s="118"/>
      <c r="F100" s="118"/>
      <c r="G100" s="118"/>
      <c r="H100" s="118"/>
      <c r="I100" s="118"/>
      <c r="J100" s="119">
        <f>J138</f>
        <v>0</v>
      </c>
      <c r="L100" s="116"/>
    </row>
    <row r="101" spans="1:31" s="10" customFormat="1" ht="19.899999999999999" customHeight="1">
      <c r="B101" s="116"/>
      <c r="D101" s="117" t="s">
        <v>116</v>
      </c>
      <c r="E101" s="118"/>
      <c r="F101" s="118"/>
      <c r="G101" s="118"/>
      <c r="H101" s="118"/>
      <c r="I101" s="118"/>
      <c r="J101" s="119">
        <f>J146</f>
        <v>0</v>
      </c>
      <c r="L101" s="116"/>
    </row>
    <row r="102" spans="1:31" s="9" customFormat="1" ht="24.95" customHeight="1">
      <c r="B102" s="112"/>
      <c r="D102" s="113" t="s">
        <v>117</v>
      </c>
      <c r="E102" s="114"/>
      <c r="F102" s="114"/>
      <c r="G102" s="114"/>
      <c r="H102" s="114"/>
      <c r="I102" s="114"/>
      <c r="J102" s="115">
        <f>J149</f>
        <v>0</v>
      </c>
      <c r="L102" s="112"/>
    </row>
    <row r="103" spans="1:31" s="10" customFormat="1" ht="19.899999999999999" customHeight="1">
      <c r="B103" s="116"/>
      <c r="D103" s="117" t="s">
        <v>736</v>
      </c>
      <c r="E103" s="118"/>
      <c r="F103" s="118"/>
      <c r="G103" s="118"/>
      <c r="H103" s="118"/>
      <c r="I103" s="118"/>
      <c r="J103" s="119">
        <f>J150</f>
        <v>0</v>
      </c>
      <c r="L103" s="116"/>
    </row>
    <row r="104" spans="1:31" s="10" customFormat="1" ht="19.899999999999999" customHeight="1">
      <c r="B104" s="116"/>
      <c r="D104" s="117" t="s">
        <v>119</v>
      </c>
      <c r="E104" s="118"/>
      <c r="F104" s="118"/>
      <c r="G104" s="118"/>
      <c r="H104" s="118"/>
      <c r="I104" s="118"/>
      <c r="J104" s="119">
        <f>J168</f>
        <v>0</v>
      </c>
      <c r="L104" s="116"/>
    </row>
    <row r="105" spans="1:31" s="10" customFormat="1" ht="19.899999999999999" customHeight="1">
      <c r="B105" s="116"/>
      <c r="D105" s="117" t="s">
        <v>737</v>
      </c>
      <c r="E105" s="118"/>
      <c r="F105" s="118"/>
      <c r="G105" s="118"/>
      <c r="H105" s="118"/>
      <c r="I105" s="118"/>
      <c r="J105" s="119">
        <f>J180</f>
        <v>0</v>
      </c>
      <c r="L105" s="116"/>
    </row>
    <row r="106" spans="1:31" s="10" customFormat="1" ht="19.899999999999999" customHeight="1">
      <c r="B106" s="116"/>
      <c r="D106" s="117" t="s">
        <v>738</v>
      </c>
      <c r="E106" s="118"/>
      <c r="F106" s="118"/>
      <c r="G106" s="118"/>
      <c r="H106" s="118"/>
      <c r="I106" s="118"/>
      <c r="J106" s="119">
        <f>J195</f>
        <v>0</v>
      </c>
      <c r="L106" s="116"/>
    </row>
    <row r="107" spans="1:31" s="10" customFormat="1" ht="19.899999999999999" customHeight="1">
      <c r="B107" s="116"/>
      <c r="D107" s="117" t="s">
        <v>739</v>
      </c>
      <c r="E107" s="118"/>
      <c r="F107" s="118"/>
      <c r="G107" s="118"/>
      <c r="H107" s="118"/>
      <c r="I107" s="118"/>
      <c r="J107" s="119">
        <f>J267</f>
        <v>0</v>
      </c>
      <c r="L107" s="116"/>
    </row>
    <row r="108" spans="1:31" s="2" customFormat="1" ht="21.75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6.95" customHeight="1">
      <c r="A109" s="32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3" spans="1:63" s="2" customFormat="1" ht="6.95" customHeight="1">
      <c r="A113" s="32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3" s="2" customFormat="1" ht="24.95" customHeight="1">
      <c r="A114" s="32"/>
      <c r="B114" s="33"/>
      <c r="C114" s="21" t="s">
        <v>129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12" customHeight="1">
      <c r="A116" s="32"/>
      <c r="B116" s="33"/>
      <c r="C116" s="27" t="s">
        <v>16</v>
      </c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26.25" customHeight="1">
      <c r="A117" s="32"/>
      <c r="B117" s="33"/>
      <c r="C117" s="32"/>
      <c r="D117" s="32"/>
      <c r="E117" s="246" t="str">
        <f>E7</f>
        <v>Vybudování multifunkční učebny a zřízení bezbariérovosti v ZŠ Bezručova - stavba</v>
      </c>
      <c r="F117" s="247"/>
      <c r="G117" s="247"/>
      <c r="H117" s="247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2" customHeight="1">
      <c r="A118" s="32"/>
      <c r="B118" s="33"/>
      <c r="C118" s="27" t="s">
        <v>105</v>
      </c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6.5" customHeight="1">
      <c r="A119" s="32"/>
      <c r="B119" s="33"/>
      <c r="C119" s="32"/>
      <c r="D119" s="32"/>
      <c r="E119" s="207" t="str">
        <f>E9</f>
        <v xml:space="preserve">003 - Zdravotechnika </v>
      </c>
      <c r="F119" s="248"/>
      <c r="G119" s="248"/>
      <c r="H119" s="248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12" customHeight="1">
      <c r="A121" s="32"/>
      <c r="B121" s="33"/>
      <c r="C121" s="27" t="s">
        <v>21</v>
      </c>
      <c r="D121" s="32"/>
      <c r="E121" s="32"/>
      <c r="F121" s="25" t="str">
        <f>F12</f>
        <v xml:space="preserve"> </v>
      </c>
      <c r="G121" s="32"/>
      <c r="H121" s="32"/>
      <c r="I121" s="27" t="s">
        <v>23</v>
      </c>
      <c r="J121" s="55" t="str">
        <f>IF(J12="","",J12)</f>
        <v>3. 1. 2018</v>
      </c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6.9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15.2" customHeight="1">
      <c r="A123" s="32"/>
      <c r="B123" s="33"/>
      <c r="C123" s="27" t="s">
        <v>25</v>
      </c>
      <c r="D123" s="32"/>
      <c r="E123" s="32"/>
      <c r="F123" s="25" t="str">
        <f>E15</f>
        <v>ZŠ Bezručova Bohumín</v>
      </c>
      <c r="G123" s="32"/>
      <c r="H123" s="32"/>
      <c r="I123" s="27" t="s">
        <v>31</v>
      </c>
      <c r="J123" s="30" t="str">
        <f>E21</f>
        <v>ATRIS s.r.o.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2" customHeight="1">
      <c r="A124" s="32"/>
      <c r="B124" s="33"/>
      <c r="C124" s="27" t="s">
        <v>29</v>
      </c>
      <c r="D124" s="32"/>
      <c r="E124" s="32"/>
      <c r="F124" s="25" t="str">
        <f>IF(E18="","",E18)</f>
        <v>Vyplň údaj</v>
      </c>
      <c r="G124" s="32"/>
      <c r="H124" s="32"/>
      <c r="I124" s="27" t="s">
        <v>34</v>
      </c>
      <c r="J124" s="30" t="str">
        <f>E24</f>
        <v xml:space="preserve">Barbora Kyšková </v>
      </c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0.35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11" customFormat="1" ht="29.25" customHeight="1">
      <c r="A126" s="120"/>
      <c r="B126" s="121"/>
      <c r="C126" s="122" t="s">
        <v>130</v>
      </c>
      <c r="D126" s="123" t="s">
        <v>62</v>
      </c>
      <c r="E126" s="123" t="s">
        <v>58</v>
      </c>
      <c r="F126" s="123" t="s">
        <v>59</v>
      </c>
      <c r="G126" s="123" t="s">
        <v>131</v>
      </c>
      <c r="H126" s="123" t="s">
        <v>132</v>
      </c>
      <c r="I126" s="123" t="s">
        <v>133</v>
      </c>
      <c r="J126" s="123" t="s">
        <v>109</v>
      </c>
      <c r="K126" s="124" t="s">
        <v>134</v>
      </c>
      <c r="L126" s="125"/>
      <c r="M126" s="62" t="s">
        <v>1</v>
      </c>
      <c r="N126" s="63" t="s">
        <v>41</v>
      </c>
      <c r="O126" s="63" t="s">
        <v>135</v>
      </c>
      <c r="P126" s="63" t="s">
        <v>136</v>
      </c>
      <c r="Q126" s="63" t="s">
        <v>137</v>
      </c>
      <c r="R126" s="63" t="s">
        <v>138</v>
      </c>
      <c r="S126" s="63" t="s">
        <v>139</v>
      </c>
      <c r="T126" s="64" t="s">
        <v>140</v>
      </c>
      <c r="U126" s="120"/>
      <c r="V126" s="120"/>
      <c r="W126" s="120"/>
      <c r="X126" s="120"/>
      <c r="Y126" s="120"/>
      <c r="Z126" s="120"/>
      <c r="AA126" s="120"/>
      <c r="AB126" s="120"/>
      <c r="AC126" s="120"/>
      <c r="AD126" s="120"/>
      <c r="AE126" s="120"/>
    </row>
    <row r="127" spans="1:63" s="2" customFormat="1" ht="22.9" customHeight="1">
      <c r="A127" s="32"/>
      <c r="B127" s="33"/>
      <c r="C127" s="69" t="s">
        <v>141</v>
      </c>
      <c r="D127" s="32"/>
      <c r="E127" s="32"/>
      <c r="F127" s="32"/>
      <c r="G127" s="32"/>
      <c r="H127" s="32"/>
      <c r="I127" s="32"/>
      <c r="J127" s="126">
        <f>BK127</f>
        <v>0</v>
      </c>
      <c r="K127" s="32"/>
      <c r="L127" s="33"/>
      <c r="M127" s="65"/>
      <c r="N127" s="56"/>
      <c r="O127" s="66"/>
      <c r="P127" s="127">
        <f>P128+P149</f>
        <v>0</v>
      </c>
      <c r="Q127" s="66"/>
      <c r="R127" s="127">
        <f>R128+R149</f>
        <v>0.86499499999999996</v>
      </c>
      <c r="S127" s="66"/>
      <c r="T127" s="128">
        <f>T128+T149</f>
        <v>2.3331600000000003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76</v>
      </c>
      <c r="AU127" s="17" t="s">
        <v>111</v>
      </c>
      <c r="BK127" s="129">
        <f>BK128+BK149</f>
        <v>0</v>
      </c>
    </row>
    <row r="128" spans="1:63" s="12" customFormat="1" ht="25.9" customHeight="1">
      <c r="B128" s="130"/>
      <c r="D128" s="131" t="s">
        <v>76</v>
      </c>
      <c r="E128" s="132" t="s">
        <v>142</v>
      </c>
      <c r="F128" s="132" t="s">
        <v>143</v>
      </c>
      <c r="I128" s="133"/>
      <c r="J128" s="134">
        <f>BK128</f>
        <v>0</v>
      </c>
      <c r="L128" s="130"/>
      <c r="M128" s="135"/>
      <c r="N128" s="136"/>
      <c r="O128" s="136"/>
      <c r="P128" s="137">
        <f>P129+P134+P138+P146</f>
        <v>0</v>
      </c>
      <c r="Q128" s="136"/>
      <c r="R128" s="137">
        <f>R129+R134+R138+R146</f>
        <v>0.61147499999999999</v>
      </c>
      <c r="S128" s="136"/>
      <c r="T128" s="138">
        <f>T129+T134+T138+T146</f>
        <v>1.4750000000000001</v>
      </c>
      <c r="AR128" s="131" t="s">
        <v>85</v>
      </c>
      <c r="AT128" s="139" t="s">
        <v>76</v>
      </c>
      <c r="AU128" s="139" t="s">
        <v>77</v>
      </c>
      <c r="AY128" s="131" t="s">
        <v>144</v>
      </c>
      <c r="BK128" s="140">
        <f>BK129+BK134+BK138+BK146</f>
        <v>0</v>
      </c>
    </row>
    <row r="129" spans="1:65" s="12" customFormat="1" ht="22.9" customHeight="1">
      <c r="B129" s="130"/>
      <c r="D129" s="131" t="s">
        <v>76</v>
      </c>
      <c r="E129" s="141" t="s">
        <v>145</v>
      </c>
      <c r="F129" s="141" t="s">
        <v>146</v>
      </c>
      <c r="I129" s="133"/>
      <c r="J129" s="142">
        <f>BK129</f>
        <v>0</v>
      </c>
      <c r="L129" s="130"/>
      <c r="M129" s="135"/>
      <c r="N129" s="136"/>
      <c r="O129" s="136"/>
      <c r="P129" s="137">
        <f>SUM(P130:P133)</f>
        <v>0</v>
      </c>
      <c r="Q129" s="136"/>
      <c r="R129" s="137">
        <f>SUM(R130:R133)</f>
        <v>0.61147499999999999</v>
      </c>
      <c r="S129" s="136"/>
      <c r="T129" s="138">
        <f>SUM(T130:T133)</f>
        <v>0</v>
      </c>
      <c r="AR129" s="131" t="s">
        <v>85</v>
      </c>
      <c r="AT129" s="139" t="s">
        <v>76</v>
      </c>
      <c r="AU129" s="139" t="s">
        <v>85</v>
      </c>
      <c r="AY129" s="131" t="s">
        <v>144</v>
      </c>
      <c r="BK129" s="140">
        <f>SUM(BK130:BK133)</f>
        <v>0</v>
      </c>
    </row>
    <row r="130" spans="1:65" s="2" customFormat="1" ht="14.45" customHeight="1">
      <c r="A130" s="32"/>
      <c r="B130" s="143"/>
      <c r="C130" s="144" t="s">
        <v>85</v>
      </c>
      <c r="D130" s="144" t="s">
        <v>147</v>
      </c>
      <c r="E130" s="145" t="s">
        <v>740</v>
      </c>
      <c r="F130" s="146" t="s">
        <v>741</v>
      </c>
      <c r="G130" s="147" t="s">
        <v>150</v>
      </c>
      <c r="H130" s="148">
        <v>7.5</v>
      </c>
      <c r="I130" s="149"/>
      <c r="J130" s="150">
        <f>ROUND(I130*H130,2)</f>
        <v>0</v>
      </c>
      <c r="K130" s="146" t="s">
        <v>158</v>
      </c>
      <c r="L130" s="33"/>
      <c r="M130" s="151" t="s">
        <v>1</v>
      </c>
      <c r="N130" s="152" t="s">
        <v>42</v>
      </c>
      <c r="O130" s="58"/>
      <c r="P130" s="153">
        <f>O130*H130</f>
        <v>0</v>
      </c>
      <c r="Q130" s="153">
        <v>0.04</v>
      </c>
      <c r="R130" s="153">
        <f>Q130*H130</f>
        <v>0.3</v>
      </c>
      <c r="S130" s="153">
        <v>0</v>
      </c>
      <c r="T130" s="15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152</v>
      </c>
      <c r="AT130" s="155" t="s">
        <v>147</v>
      </c>
      <c r="AU130" s="155" t="s">
        <v>87</v>
      </c>
      <c r="AY130" s="17" t="s">
        <v>144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85</v>
      </c>
      <c r="BK130" s="156">
        <f>ROUND(I130*H130,2)</f>
        <v>0</v>
      </c>
      <c r="BL130" s="17" t="s">
        <v>152</v>
      </c>
      <c r="BM130" s="155" t="s">
        <v>742</v>
      </c>
    </row>
    <row r="131" spans="1:65" s="13" customFormat="1" ht="11.25">
      <c r="B131" s="157"/>
      <c r="D131" s="158" t="s">
        <v>154</v>
      </c>
      <c r="E131" s="159" t="s">
        <v>1</v>
      </c>
      <c r="F131" s="160" t="s">
        <v>743</v>
      </c>
      <c r="H131" s="161">
        <v>7.5</v>
      </c>
      <c r="I131" s="162"/>
      <c r="L131" s="157"/>
      <c r="M131" s="163"/>
      <c r="N131" s="164"/>
      <c r="O131" s="164"/>
      <c r="P131" s="164"/>
      <c r="Q131" s="164"/>
      <c r="R131" s="164"/>
      <c r="S131" s="164"/>
      <c r="T131" s="165"/>
      <c r="AT131" s="159" t="s">
        <v>154</v>
      </c>
      <c r="AU131" s="159" t="s">
        <v>87</v>
      </c>
      <c r="AV131" s="13" t="s">
        <v>87</v>
      </c>
      <c r="AW131" s="13" t="s">
        <v>33</v>
      </c>
      <c r="AX131" s="13" t="s">
        <v>85</v>
      </c>
      <c r="AY131" s="159" t="s">
        <v>144</v>
      </c>
    </row>
    <row r="132" spans="1:65" s="2" customFormat="1" ht="24.2" customHeight="1">
      <c r="A132" s="32"/>
      <c r="B132" s="143"/>
      <c r="C132" s="144" t="s">
        <v>87</v>
      </c>
      <c r="D132" s="144" t="s">
        <v>147</v>
      </c>
      <c r="E132" s="145" t="s">
        <v>744</v>
      </c>
      <c r="F132" s="146" t="s">
        <v>745</v>
      </c>
      <c r="G132" s="147" t="s">
        <v>150</v>
      </c>
      <c r="H132" s="148">
        <v>7.5</v>
      </c>
      <c r="I132" s="149"/>
      <c r="J132" s="150">
        <f>ROUND(I132*H132,2)</f>
        <v>0</v>
      </c>
      <c r="K132" s="146" t="s">
        <v>158</v>
      </c>
      <c r="L132" s="33"/>
      <c r="M132" s="151" t="s">
        <v>1</v>
      </c>
      <c r="N132" s="152" t="s">
        <v>42</v>
      </c>
      <c r="O132" s="58"/>
      <c r="P132" s="153">
        <f>O132*H132</f>
        <v>0</v>
      </c>
      <c r="Q132" s="153">
        <v>4.1529999999999997E-2</v>
      </c>
      <c r="R132" s="153">
        <f>Q132*H132</f>
        <v>0.311475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152</v>
      </c>
      <c r="AT132" s="155" t="s">
        <v>147</v>
      </c>
      <c r="AU132" s="155" t="s">
        <v>87</v>
      </c>
      <c r="AY132" s="17" t="s">
        <v>144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85</v>
      </c>
      <c r="BK132" s="156">
        <f>ROUND(I132*H132,2)</f>
        <v>0</v>
      </c>
      <c r="BL132" s="17" t="s">
        <v>152</v>
      </c>
      <c r="BM132" s="155" t="s">
        <v>746</v>
      </c>
    </row>
    <row r="133" spans="1:65" s="13" customFormat="1" ht="11.25">
      <c r="B133" s="157"/>
      <c r="D133" s="158" t="s">
        <v>154</v>
      </c>
      <c r="E133" s="159" t="s">
        <v>1</v>
      </c>
      <c r="F133" s="160" t="s">
        <v>743</v>
      </c>
      <c r="H133" s="161">
        <v>7.5</v>
      </c>
      <c r="I133" s="162"/>
      <c r="L133" s="157"/>
      <c r="M133" s="163"/>
      <c r="N133" s="164"/>
      <c r="O133" s="164"/>
      <c r="P133" s="164"/>
      <c r="Q133" s="164"/>
      <c r="R133" s="164"/>
      <c r="S133" s="164"/>
      <c r="T133" s="165"/>
      <c r="AT133" s="159" t="s">
        <v>154</v>
      </c>
      <c r="AU133" s="159" t="s">
        <v>87</v>
      </c>
      <c r="AV133" s="13" t="s">
        <v>87</v>
      </c>
      <c r="AW133" s="13" t="s">
        <v>33</v>
      </c>
      <c r="AX133" s="13" t="s">
        <v>85</v>
      </c>
      <c r="AY133" s="159" t="s">
        <v>144</v>
      </c>
    </row>
    <row r="134" spans="1:65" s="12" customFormat="1" ht="22.9" customHeight="1">
      <c r="B134" s="130"/>
      <c r="D134" s="131" t="s">
        <v>76</v>
      </c>
      <c r="E134" s="141" t="s">
        <v>190</v>
      </c>
      <c r="F134" s="141" t="s">
        <v>195</v>
      </c>
      <c r="I134" s="133"/>
      <c r="J134" s="142">
        <f>BK134</f>
        <v>0</v>
      </c>
      <c r="L134" s="130"/>
      <c r="M134" s="135"/>
      <c r="N134" s="136"/>
      <c r="O134" s="136"/>
      <c r="P134" s="137">
        <f>SUM(P135:P137)</f>
        <v>0</v>
      </c>
      <c r="Q134" s="136"/>
      <c r="R134" s="137">
        <f>SUM(R135:R137)</f>
        <v>0</v>
      </c>
      <c r="S134" s="136"/>
      <c r="T134" s="138">
        <f>SUM(T135:T137)</f>
        <v>1.4750000000000001</v>
      </c>
      <c r="AR134" s="131" t="s">
        <v>85</v>
      </c>
      <c r="AT134" s="139" t="s">
        <v>76</v>
      </c>
      <c r="AU134" s="139" t="s">
        <v>85</v>
      </c>
      <c r="AY134" s="131" t="s">
        <v>144</v>
      </c>
      <c r="BK134" s="140">
        <f>SUM(BK135:BK137)</f>
        <v>0</v>
      </c>
    </row>
    <row r="135" spans="1:65" s="2" customFormat="1" ht="24.2" customHeight="1">
      <c r="A135" s="32"/>
      <c r="B135" s="143"/>
      <c r="C135" s="144" t="s">
        <v>161</v>
      </c>
      <c r="D135" s="144" t="s">
        <v>147</v>
      </c>
      <c r="E135" s="145" t="s">
        <v>747</v>
      </c>
      <c r="F135" s="146" t="s">
        <v>748</v>
      </c>
      <c r="G135" s="147" t="s">
        <v>173</v>
      </c>
      <c r="H135" s="148">
        <v>25</v>
      </c>
      <c r="I135" s="149"/>
      <c r="J135" s="150">
        <f>ROUND(I135*H135,2)</f>
        <v>0</v>
      </c>
      <c r="K135" s="146" t="s">
        <v>151</v>
      </c>
      <c r="L135" s="33"/>
      <c r="M135" s="151" t="s">
        <v>1</v>
      </c>
      <c r="N135" s="152" t="s">
        <v>42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5.3999999999999999E-2</v>
      </c>
      <c r="T135" s="154">
        <f>S135*H135</f>
        <v>1.35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152</v>
      </c>
      <c r="AT135" s="155" t="s">
        <v>147</v>
      </c>
      <c r="AU135" s="155" t="s">
        <v>87</v>
      </c>
      <c r="AY135" s="17" t="s">
        <v>144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85</v>
      </c>
      <c r="BK135" s="156">
        <f>ROUND(I135*H135,2)</f>
        <v>0</v>
      </c>
      <c r="BL135" s="17" t="s">
        <v>152</v>
      </c>
      <c r="BM135" s="155" t="s">
        <v>749</v>
      </c>
    </row>
    <row r="136" spans="1:65" s="13" customFormat="1" ht="11.25">
      <c r="B136" s="157"/>
      <c r="D136" s="158" t="s">
        <v>154</v>
      </c>
      <c r="E136" s="159" t="s">
        <v>1</v>
      </c>
      <c r="F136" s="160" t="s">
        <v>750</v>
      </c>
      <c r="H136" s="161">
        <v>25</v>
      </c>
      <c r="I136" s="162"/>
      <c r="L136" s="157"/>
      <c r="M136" s="163"/>
      <c r="N136" s="164"/>
      <c r="O136" s="164"/>
      <c r="P136" s="164"/>
      <c r="Q136" s="164"/>
      <c r="R136" s="164"/>
      <c r="S136" s="164"/>
      <c r="T136" s="165"/>
      <c r="AT136" s="159" t="s">
        <v>154</v>
      </c>
      <c r="AU136" s="159" t="s">
        <v>87</v>
      </c>
      <c r="AV136" s="13" t="s">
        <v>87</v>
      </c>
      <c r="AW136" s="13" t="s">
        <v>33</v>
      </c>
      <c r="AX136" s="13" t="s">
        <v>85</v>
      </c>
      <c r="AY136" s="159" t="s">
        <v>144</v>
      </c>
    </row>
    <row r="137" spans="1:65" s="2" customFormat="1" ht="24.2" customHeight="1">
      <c r="A137" s="32"/>
      <c r="B137" s="143"/>
      <c r="C137" s="144" t="s">
        <v>152</v>
      </c>
      <c r="D137" s="144" t="s">
        <v>147</v>
      </c>
      <c r="E137" s="145" t="s">
        <v>751</v>
      </c>
      <c r="F137" s="146" t="s">
        <v>752</v>
      </c>
      <c r="G137" s="147" t="s">
        <v>173</v>
      </c>
      <c r="H137" s="148">
        <v>2.5</v>
      </c>
      <c r="I137" s="149"/>
      <c r="J137" s="150">
        <f>ROUND(I137*H137,2)</f>
        <v>0</v>
      </c>
      <c r="K137" s="146" t="s">
        <v>753</v>
      </c>
      <c r="L137" s="33"/>
      <c r="M137" s="151" t="s">
        <v>1</v>
      </c>
      <c r="N137" s="152" t="s">
        <v>42</v>
      </c>
      <c r="O137" s="58"/>
      <c r="P137" s="153">
        <f>O137*H137</f>
        <v>0</v>
      </c>
      <c r="Q137" s="153">
        <v>0</v>
      </c>
      <c r="R137" s="153">
        <f>Q137*H137</f>
        <v>0</v>
      </c>
      <c r="S137" s="153">
        <v>0.05</v>
      </c>
      <c r="T137" s="154">
        <f>S137*H137</f>
        <v>0.125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152</v>
      </c>
      <c r="AT137" s="155" t="s">
        <v>147</v>
      </c>
      <c r="AU137" s="155" t="s">
        <v>87</v>
      </c>
      <c r="AY137" s="17" t="s">
        <v>144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85</v>
      </c>
      <c r="BK137" s="156">
        <f>ROUND(I137*H137,2)</f>
        <v>0</v>
      </c>
      <c r="BL137" s="17" t="s">
        <v>152</v>
      </c>
      <c r="BM137" s="155" t="s">
        <v>754</v>
      </c>
    </row>
    <row r="138" spans="1:65" s="12" customFormat="1" ht="22.9" customHeight="1">
      <c r="B138" s="130"/>
      <c r="D138" s="131" t="s">
        <v>76</v>
      </c>
      <c r="E138" s="141" t="s">
        <v>237</v>
      </c>
      <c r="F138" s="141" t="s">
        <v>238</v>
      </c>
      <c r="I138" s="133"/>
      <c r="J138" s="142">
        <f>BK138</f>
        <v>0</v>
      </c>
      <c r="L138" s="130"/>
      <c r="M138" s="135"/>
      <c r="N138" s="136"/>
      <c r="O138" s="136"/>
      <c r="P138" s="137">
        <f>SUM(P139:P145)</f>
        <v>0</v>
      </c>
      <c r="Q138" s="136"/>
      <c r="R138" s="137">
        <f>SUM(R139:R145)</f>
        <v>0</v>
      </c>
      <c r="S138" s="136"/>
      <c r="T138" s="138">
        <f>SUM(T139:T145)</f>
        <v>0</v>
      </c>
      <c r="AR138" s="131" t="s">
        <v>85</v>
      </c>
      <c r="AT138" s="139" t="s">
        <v>76</v>
      </c>
      <c r="AU138" s="139" t="s">
        <v>85</v>
      </c>
      <c r="AY138" s="131" t="s">
        <v>144</v>
      </c>
      <c r="BK138" s="140">
        <f>SUM(BK139:BK145)</f>
        <v>0</v>
      </c>
    </row>
    <row r="139" spans="1:65" s="2" customFormat="1" ht="24.2" customHeight="1">
      <c r="A139" s="32"/>
      <c r="B139" s="143"/>
      <c r="C139" s="144" t="s">
        <v>170</v>
      </c>
      <c r="D139" s="144" t="s">
        <v>147</v>
      </c>
      <c r="E139" s="145" t="s">
        <v>240</v>
      </c>
      <c r="F139" s="146" t="s">
        <v>241</v>
      </c>
      <c r="G139" s="147" t="s">
        <v>242</v>
      </c>
      <c r="H139" s="148">
        <v>2.3330000000000002</v>
      </c>
      <c r="I139" s="149"/>
      <c r="J139" s="150">
        <f>ROUND(I139*H139,2)</f>
        <v>0</v>
      </c>
      <c r="K139" s="146" t="s">
        <v>151</v>
      </c>
      <c r="L139" s="33"/>
      <c r="M139" s="151" t="s">
        <v>1</v>
      </c>
      <c r="N139" s="152" t="s">
        <v>42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152</v>
      </c>
      <c r="AT139" s="155" t="s">
        <v>147</v>
      </c>
      <c r="AU139" s="155" t="s">
        <v>87</v>
      </c>
      <c r="AY139" s="17" t="s">
        <v>144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85</v>
      </c>
      <c r="BK139" s="156">
        <f>ROUND(I139*H139,2)</f>
        <v>0</v>
      </c>
      <c r="BL139" s="17" t="s">
        <v>152</v>
      </c>
      <c r="BM139" s="155" t="s">
        <v>755</v>
      </c>
    </row>
    <row r="140" spans="1:65" s="2" customFormat="1" ht="24.2" customHeight="1">
      <c r="A140" s="32"/>
      <c r="B140" s="143"/>
      <c r="C140" s="144" t="s">
        <v>145</v>
      </c>
      <c r="D140" s="144" t="s">
        <v>147</v>
      </c>
      <c r="E140" s="145" t="s">
        <v>245</v>
      </c>
      <c r="F140" s="146" t="s">
        <v>246</v>
      </c>
      <c r="G140" s="147" t="s">
        <v>242</v>
      </c>
      <c r="H140" s="148">
        <v>23.33</v>
      </c>
      <c r="I140" s="149"/>
      <c r="J140" s="150">
        <f>ROUND(I140*H140,2)</f>
        <v>0</v>
      </c>
      <c r="K140" s="146" t="s">
        <v>158</v>
      </c>
      <c r="L140" s="33"/>
      <c r="M140" s="151" t="s">
        <v>1</v>
      </c>
      <c r="N140" s="152" t="s">
        <v>42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152</v>
      </c>
      <c r="AT140" s="155" t="s">
        <v>147</v>
      </c>
      <c r="AU140" s="155" t="s">
        <v>87</v>
      </c>
      <c r="AY140" s="17" t="s">
        <v>144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85</v>
      </c>
      <c r="BK140" s="156">
        <f>ROUND(I140*H140,2)</f>
        <v>0</v>
      </c>
      <c r="BL140" s="17" t="s">
        <v>152</v>
      </c>
      <c r="BM140" s="155" t="s">
        <v>756</v>
      </c>
    </row>
    <row r="141" spans="1:65" s="13" customFormat="1" ht="11.25">
      <c r="B141" s="157"/>
      <c r="D141" s="158" t="s">
        <v>154</v>
      </c>
      <c r="F141" s="160" t="s">
        <v>757</v>
      </c>
      <c r="H141" s="161">
        <v>23.33</v>
      </c>
      <c r="I141" s="162"/>
      <c r="L141" s="157"/>
      <c r="M141" s="163"/>
      <c r="N141" s="164"/>
      <c r="O141" s="164"/>
      <c r="P141" s="164"/>
      <c r="Q141" s="164"/>
      <c r="R141" s="164"/>
      <c r="S141" s="164"/>
      <c r="T141" s="165"/>
      <c r="AT141" s="159" t="s">
        <v>154</v>
      </c>
      <c r="AU141" s="159" t="s">
        <v>87</v>
      </c>
      <c r="AV141" s="13" t="s">
        <v>87</v>
      </c>
      <c r="AW141" s="13" t="s">
        <v>3</v>
      </c>
      <c r="AX141" s="13" t="s">
        <v>85</v>
      </c>
      <c r="AY141" s="159" t="s">
        <v>144</v>
      </c>
    </row>
    <row r="142" spans="1:65" s="2" customFormat="1" ht="24.2" customHeight="1">
      <c r="A142" s="32"/>
      <c r="B142" s="143"/>
      <c r="C142" s="144" t="s">
        <v>180</v>
      </c>
      <c r="D142" s="144" t="s">
        <v>147</v>
      </c>
      <c r="E142" s="145" t="s">
        <v>249</v>
      </c>
      <c r="F142" s="146" t="s">
        <v>250</v>
      </c>
      <c r="G142" s="147" t="s">
        <v>242</v>
      </c>
      <c r="H142" s="148">
        <v>2.3330000000000002</v>
      </c>
      <c r="I142" s="149"/>
      <c r="J142" s="150">
        <f>ROUND(I142*H142,2)</f>
        <v>0</v>
      </c>
      <c r="K142" s="146" t="s">
        <v>158</v>
      </c>
      <c r="L142" s="33"/>
      <c r="M142" s="151" t="s">
        <v>1</v>
      </c>
      <c r="N142" s="152" t="s">
        <v>42</v>
      </c>
      <c r="O142" s="58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152</v>
      </c>
      <c r="AT142" s="155" t="s">
        <v>147</v>
      </c>
      <c r="AU142" s="155" t="s">
        <v>87</v>
      </c>
      <c r="AY142" s="17" t="s">
        <v>144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85</v>
      </c>
      <c r="BK142" s="156">
        <f>ROUND(I142*H142,2)</f>
        <v>0</v>
      </c>
      <c r="BL142" s="17" t="s">
        <v>152</v>
      </c>
      <c r="BM142" s="155" t="s">
        <v>758</v>
      </c>
    </row>
    <row r="143" spans="1:65" s="2" customFormat="1" ht="24.2" customHeight="1">
      <c r="A143" s="32"/>
      <c r="B143" s="143"/>
      <c r="C143" s="144" t="s">
        <v>185</v>
      </c>
      <c r="D143" s="144" t="s">
        <v>147</v>
      </c>
      <c r="E143" s="145" t="s">
        <v>253</v>
      </c>
      <c r="F143" s="146" t="s">
        <v>254</v>
      </c>
      <c r="G143" s="147" t="s">
        <v>242</v>
      </c>
      <c r="H143" s="148">
        <v>44.326999999999998</v>
      </c>
      <c r="I143" s="149"/>
      <c r="J143" s="150">
        <f>ROUND(I143*H143,2)</f>
        <v>0</v>
      </c>
      <c r="K143" s="146" t="s">
        <v>158</v>
      </c>
      <c r="L143" s="33"/>
      <c r="M143" s="151" t="s">
        <v>1</v>
      </c>
      <c r="N143" s="152" t="s">
        <v>42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152</v>
      </c>
      <c r="AT143" s="155" t="s">
        <v>147</v>
      </c>
      <c r="AU143" s="155" t="s">
        <v>87</v>
      </c>
      <c r="AY143" s="17" t="s">
        <v>144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85</v>
      </c>
      <c r="BK143" s="156">
        <f>ROUND(I143*H143,2)</f>
        <v>0</v>
      </c>
      <c r="BL143" s="17" t="s">
        <v>152</v>
      </c>
      <c r="BM143" s="155" t="s">
        <v>759</v>
      </c>
    </row>
    <row r="144" spans="1:65" s="13" customFormat="1" ht="11.25">
      <c r="B144" s="157"/>
      <c r="D144" s="158" t="s">
        <v>154</v>
      </c>
      <c r="F144" s="160" t="s">
        <v>760</v>
      </c>
      <c r="H144" s="161">
        <v>44.326999999999998</v>
      </c>
      <c r="I144" s="162"/>
      <c r="L144" s="157"/>
      <c r="M144" s="163"/>
      <c r="N144" s="164"/>
      <c r="O144" s="164"/>
      <c r="P144" s="164"/>
      <c r="Q144" s="164"/>
      <c r="R144" s="164"/>
      <c r="S144" s="164"/>
      <c r="T144" s="165"/>
      <c r="AT144" s="159" t="s">
        <v>154</v>
      </c>
      <c r="AU144" s="159" t="s">
        <v>87</v>
      </c>
      <c r="AV144" s="13" t="s">
        <v>87</v>
      </c>
      <c r="AW144" s="13" t="s">
        <v>3</v>
      </c>
      <c r="AX144" s="13" t="s">
        <v>85</v>
      </c>
      <c r="AY144" s="159" t="s">
        <v>144</v>
      </c>
    </row>
    <row r="145" spans="1:65" s="2" customFormat="1" ht="24.2" customHeight="1">
      <c r="A145" s="32"/>
      <c r="B145" s="143"/>
      <c r="C145" s="144" t="s">
        <v>190</v>
      </c>
      <c r="D145" s="144" t="s">
        <v>147</v>
      </c>
      <c r="E145" s="145" t="s">
        <v>258</v>
      </c>
      <c r="F145" s="146" t="s">
        <v>259</v>
      </c>
      <c r="G145" s="147" t="s">
        <v>242</v>
      </c>
      <c r="H145" s="148">
        <v>2.3330000000000002</v>
      </c>
      <c r="I145" s="149"/>
      <c r="J145" s="150">
        <f>ROUND(I145*H145,2)</f>
        <v>0</v>
      </c>
      <c r="K145" s="146" t="s">
        <v>158</v>
      </c>
      <c r="L145" s="33"/>
      <c r="M145" s="151" t="s">
        <v>1</v>
      </c>
      <c r="N145" s="152" t="s">
        <v>42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152</v>
      </c>
      <c r="AT145" s="155" t="s">
        <v>147</v>
      </c>
      <c r="AU145" s="155" t="s">
        <v>87</v>
      </c>
      <c r="AY145" s="17" t="s">
        <v>144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85</v>
      </c>
      <c r="BK145" s="156">
        <f>ROUND(I145*H145,2)</f>
        <v>0</v>
      </c>
      <c r="BL145" s="17" t="s">
        <v>152</v>
      </c>
      <c r="BM145" s="155" t="s">
        <v>761</v>
      </c>
    </row>
    <row r="146" spans="1:65" s="12" customFormat="1" ht="22.9" customHeight="1">
      <c r="B146" s="130"/>
      <c r="D146" s="131" t="s">
        <v>76</v>
      </c>
      <c r="E146" s="141" t="s">
        <v>261</v>
      </c>
      <c r="F146" s="141" t="s">
        <v>262</v>
      </c>
      <c r="I146" s="133"/>
      <c r="J146" s="142">
        <f>BK146</f>
        <v>0</v>
      </c>
      <c r="L146" s="130"/>
      <c r="M146" s="135"/>
      <c r="N146" s="136"/>
      <c r="O146" s="136"/>
      <c r="P146" s="137">
        <f>SUM(P147:P148)</f>
        <v>0</v>
      </c>
      <c r="Q146" s="136"/>
      <c r="R146" s="137">
        <f>SUM(R147:R148)</f>
        <v>0</v>
      </c>
      <c r="S146" s="136"/>
      <c r="T146" s="138">
        <f>SUM(T147:T148)</f>
        <v>0</v>
      </c>
      <c r="AR146" s="131" t="s">
        <v>85</v>
      </c>
      <c r="AT146" s="139" t="s">
        <v>76</v>
      </c>
      <c r="AU146" s="139" t="s">
        <v>85</v>
      </c>
      <c r="AY146" s="131" t="s">
        <v>144</v>
      </c>
      <c r="BK146" s="140">
        <f>SUM(BK147:BK148)</f>
        <v>0</v>
      </c>
    </row>
    <row r="147" spans="1:65" s="2" customFormat="1" ht="14.45" customHeight="1">
      <c r="A147" s="32"/>
      <c r="B147" s="143"/>
      <c r="C147" s="144" t="s">
        <v>196</v>
      </c>
      <c r="D147" s="144" t="s">
        <v>147</v>
      </c>
      <c r="E147" s="145" t="s">
        <v>762</v>
      </c>
      <c r="F147" s="146" t="s">
        <v>763</v>
      </c>
      <c r="G147" s="147" t="s">
        <v>242</v>
      </c>
      <c r="H147" s="148">
        <v>0.71299999999999997</v>
      </c>
      <c r="I147" s="149"/>
      <c r="J147" s="150">
        <f>ROUND(I147*H147,2)</f>
        <v>0</v>
      </c>
      <c r="K147" s="146" t="s">
        <v>764</v>
      </c>
      <c r="L147" s="33"/>
      <c r="M147" s="151" t="s">
        <v>1</v>
      </c>
      <c r="N147" s="152" t="s">
        <v>42</v>
      </c>
      <c r="O147" s="58"/>
      <c r="P147" s="153">
        <f>O147*H147</f>
        <v>0</v>
      </c>
      <c r="Q147" s="153">
        <v>0</v>
      </c>
      <c r="R147" s="153">
        <f>Q147*H147</f>
        <v>0</v>
      </c>
      <c r="S147" s="153">
        <v>0</v>
      </c>
      <c r="T147" s="154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5" t="s">
        <v>152</v>
      </c>
      <c r="AT147" s="155" t="s">
        <v>147</v>
      </c>
      <c r="AU147" s="155" t="s">
        <v>87</v>
      </c>
      <c r="AY147" s="17" t="s">
        <v>144</v>
      </c>
      <c r="BE147" s="156">
        <f>IF(N147="základní",J147,0)</f>
        <v>0</v>
      </c>
      <c r="BF147" s="156">
        <f>IF(N147="snížená",J147,0)</f>
        <v>0</v>
      </c>
      <c r="BG147" s="156">
        <f>IF(N147="zákl. přenesená",J147,0)</f>
        <v>0</v>
      </c>
      <c r="BH147" s="156">
        <f>IF(N147="sníž. přenesená",J147,0)</f>
        <v>0</v>
      </c>
      <c r="BI147" s="156">
        <f>IF(N147="nulová",J147,0)</f>
        <v>0</v>
      </c>
      <c r="BJ147" s="17" t="s">
        <v>85</v>
      </c>
      <c r="BK147" s="156">
        <f>ROUND(I147*H147,2)</f>
        <v>0</v>
      </c>
      <c r="BL147" s="17" t="s">
        <v>152</v>
      </c>
      <c r="BM147" s="155" t="s">
        <v>765</v>
      </c>
    </row>
    <row r="148" spans="1:65" s="2" customFormat="1" ht="24.2" customHeight="1">
      <c r="A148" s="32"/>
      <c r="B148" s="143"/>
      <c r="C148" s="144" t="s">
        <v>200</v>
      </c>
      <c r="D148" s="144" t="s">
        <v>147</v>
      </c>
      <c r="E148" s="145" t="s">
        <v>766</v>
      </c>
      <c r="F148" s="146" t="s">
        <v>767</v>
      </c>
      <c r="G148" s="147" t="s">
        <v>242</v>
      </c>
      <c r="H148" s="148">
        <v>0.71299999999999997</v>
      </c>
      <c r="I148" s="149"/>
      <c r="J148" s="150">
        <f>ROUND(I148*H148,2)</f>
        <v>0</v>
      </c>
      <c r="K148" s="146" t="s">
        <v>764</v>
      </c>
      <c r="L148" s="33"/>
      <c r="M148" s="151" t="s">
        <v>1</v>
      </c>
      <c r="N148" s="152" t="s">
        <v>42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152</v>
      </c>
      <c r="AT148" s="155" t="s">
        <v>147</v>
      </c>
      <c r="AU148" s="155" t="s">
        <v>87</v>
      </c>
      <c r="AY148" s="17" t="s">
        <v>144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85</v>
      </c>
      <c r="BK148" s="156">
        <f>ROUND(I148*H148,2)</f>
        <v>0</v>
      </c>
      <c r="BL148" s="17" t="s">
        <v>152</v>
      </c>
      <c r="BM148" s="155" t="s">
        <v>768</v>
      </c>
    </row>
    <row r="149" spans="1:65" s="12" customFormat="1" ht="25.9" customHeight="1">
      <c r="B149" s="130"/>
      <c r="D149" s="131" t="s">
        <v>76</v>
      </c>
      <c r="E149" s="132" t="s">
        <v>271</v>
      </c>
      <c r="F149" s="132" t="s">
        <v>272</v>
      </c>
      <c r="I149" s="133"/>
      <c r="J149" s="134">
        <f>BK149</f>
        <v>0</v>
      </c>
      <c r="L149" s="130"/>
      <c r="M149" s="135"/>
      <c r="N149" s="136"/>
      <c r="O149" s="136"/>
      <c r="P149" s="137">
        <f>P150+P168+P180+P195+P267</f>
        <v>0</v>
      </c>
      <c r="Q149" s="136"/>
      <c r="R149" s="137">
        <f>R150+R168+R180+R195+R267</f>
        <v>0.25351999999999997</v>
      </c>
      <c r="S149" s="136"/>
      <c r="T149" s="138">
        <f>T150+T168+T180+T195+T267</f>
        <v>0.85816000000000003</v>
      </c>
      <c r="AR149" s="131" t="s">
        <v>85</v>
      </c>
      <c r="AT149" s="139" t="s">
        <v>76</v>
      </c>
      <c r="AU149" s="139" t="s">
        <v>77</v>
      </c>
      <c r="AY149" s="131" t="s">
        <v>144</v>
      </c>
      <c r="BK149" s="140">
        <f>BK150+BK168+BK180+BK195+BK267</f>
        <v>0</v>
      </c>
    </row>
    <row r="150" spans="1:65" s="12" customFormat="1" ht="22.9" customHeight="1">
      <c r="B150" s="130"/>
      <c r="D150" s="131" t="s">
        <v>76</v>
      </c>
      <c r="E150" s="141" t="s">
        <v>769</v>
      </c>
      <c r="F150" s="141" t="s">
        <v>770</v>
      </c>
      <c r="I150" s="133"/>
      <c r="J150" s="142">
        <f>BK150</f>
        <v>0</v>
      </c>
      <c r="L150" s="130"/>
      <c r="M150" s="135"/>
      <c r="N150" s="136"/>
      <c r="O150" s="136"/>
      <c r="P150" s="137">
        <f>SUM(P151:P167)</f>
        <v>0</v>
      </c>
      <c r="Q150" s="136"/>
      <c r="R150" s="137">
        <f>SUM(R151:R167)</f>
        <v>2.6275E-2</v>
      </c>
      <c r="S150" s="136"/>
      <c r="T150" s="138">
        <f>SUM(T151:T167)</f>
        <v>0.16750000000000001</v>
      </c>
      <c r="AR150" s="131" t="s">
        <v>85</v>
      </c>
      <c r="AT150" s="139" t="s">
        <v>76</v>
      </c>
      <c r="AU150" s="139" t="s">
        <v>85</v>
      </c>
      <c r="AY150" s="131" t="s">
        <v>144</v>
      </c>
      <c r="BK150" s="140">
        <f>SUM(BK151:BK167)</f>
        <v>0</v>
      </c>
    </row>
    <row r="151" spans="1:65" s="2" customFormat="1" ht="14.45" customHeight="1">
      <c r="A151" s="32"/>
      <c r="B151" s="143"/>
      <c r="C151" s="144" t="s">
        <v>204</v>
      </c>
      <c r="D151" s="144" t="s">
        <v>147</v>
      </c>
      <c r="E151" s="145" t="s">
        <v>771</v>
      </c>
      <c r="F151" s="146" t="s">
        <v>772</v>
      </c>
      <c r="G151" s="147" t="s">
        <v>173</v>
      </c>
      <c r="H151" s="148">
        <v>25</v>
      </c>
      <c r="I151" s="149"/>
      <c r="J151" s="150">
        <f>ROUND(I151*H151,2)</f>
        <v>0</v>
      </c>
      <c r="K151" s="146" t="s">
        <v>158</v>
      </c>
      <c r="L151" s="33"/>
      <c r="M151" s="151" t="s">
        <v>1</v>
      </c>
      <c r="N151" s="152" t="s">
        <v>42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6.7000000000000002E-3</v>
      </c>
      <c r="T151" s="154">
        <f>S151*H151</f>
        <v>0.16750000000000001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152</v>
      </c>
      <c r="AT151" s="155" t="s">
        <v>147</v>
      </c>
      <c r="AU151" s="155" t="s">
        <v>87</v>
      </c>
      <c r="AY151" s="17" t="s">
        <v>144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85</v>
      </c>
      <c r="BK151" s="156">
        <f>ROUND(I151*H151,2)</f>
        <v>0</v>
      </c>
      <c r="BL151" s="17" t="s">
        <v>152</v>
      </c>
      <c r="BM151" s="155" t="s">
        <v>773</v>
      </c>
    </row>
    <row r="152" spans="1:65" s="13" customFormat="1" ht="11.25">
      <c r="B152" s="157"/>
      <c r="D152" s="158" t="s">
        <v>154</v>
      </c>
      <c r="E152" s="159" t="s">
        <v>1</v>
      </c>
      <c r="F152" s="160" t="s">
        <v>774</v>
      </c>
      <c r="H152" s="161">
        <v>25</v>
      </c>
      <c r="I152" s="162"/>
      <c r="L152" s="157"/>
      <c r="M152" s="163"/>
      <c r="N152" s="164"/>
      <c r="O152" s="164"/>
      <c r="P152" s="164"/>
      <c r="Q152" s="164"/>
      <c r="R152" s="164"/>
      <c r="S152" s="164"/>
      <c r="T152" s="165"/>
      <c r="AT152" s="159" t="s">
        <v>154</v>
      </c>
      <c r="AU152" s="159" t="s">
        <v>87</v>
      </c>
      <c r="AV152" s="13" t="s">
        <v>87</v>
      </c>
      <c r="AW152" s="13" t="s">
        <v>33</v>
      </c>
      <c r="AX152" s="13" t="s">
        <v>85</v>
      </c>
      <c r="AY152" s="159" t="s">
        <v>144</v>
      </c>
    </row>
    <row r="153" spans="1:65" s="2" customFormat="1" ht="24.2" customHeight="1">
      <c r="A153" s="32"/>
      <c r="B153" s="143"/>
      <c r="C153" s="144" t="s">
        <v>210</v>
      </c>
      <c r="D153" s="144" t="s">
        <v>147</v>
      </c>
      <c r="E153" s="145" t="s">
        <v>775</v>
      </c>
      <c r="F153" s="146" t="s">
        <v>776</v>
      </c>
      <c r="G153" s="147" t="s">
        <v>173</v>
      </c>
      <c r="H153" s="148">
        <v>23.5</v>
      </c>
      <c r="I153" s="149"/>
      <c r="J153" s="150">
        <f>ROUND(I153*H153,2)</f>
        <v>0</v>
      </c>
      <c r="K153" s="146" t="s">
        <v>1</v>
      </c>
      <c r="L153" s="33"/>
      <c r="M153" s="151" t="s">
        <v>1</v>
      </c>
      <c r="N153" s="152" t="s">
        <v>42</v>
      </c>
      <c r="O153" s="58"/>
      <c r="P153" s="153">
        <f>O153*H153</f>
        <v>0</v>
      </c>
      <c r="Q153" s="153">
        <v>6.6E-4</v>
      </c>
      <c r="R153" s="153">
        <f>Q153*H153</f>
        <v>1.5509999999999999E-2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152</v>
      </c>
      <c r="AT153" s="155" t="s">
        <v>147</v>
      </c>
      <c r="AU153" s="155" t="s">
        <v>87</v>
      </c>
      <c r="AY153" s="17" t="s">
        <v>144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85</v>
      </c>
      <c r="BK153" s="156">
        <f>ROUND(I153*H153,2)</f>
        <v>0</v>
      </c>
      <c r="BL153" s="17" t="s">
        <v>152</v>
      </c>
      <c r="BM153" s="155" t="s">
        <v>777</v>
      </c>
    </row>
    <row r="154" spans="1:65" s="13" customFormat="1" ht="11.25">
      <c r="B154" s="157"/>
      <c r="D154" s="158" t="s">
        <v>154</v>
      </c>
      <c r="E154" s="159" t="s">
        <v>1</v>
      </c>
      <c r="F154" s="160" t="s">
        <v>778</v>
      </c>
      <c r="H154" s="161">
        <v>23.5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154</v>
      </c>
      <c r="AU154" s="159" t="s">
        <v>87</v>
      </c>
      <c r="AV154" s="13" t="s">
        <v>87</v>
      </c>
      <c r="AW154" s="13" t="s">
        <v>33</v>
      </c>
      <c r="AX154" s="13" t="s">
        <v>85</v>
      </c>
      <c r="AY154" s="159" t="s">
        <v>144</v>
      </c>
    </row>
    <row r="155" spans="1:65" s="2" customFormat="1" ht="24.2" customHeight="1">
      <c r="A155" s="32"/>
      <c r="B155" s="143"/>
      <c r="C155" s="144" t="s">
        <v>215</v>
      </c>
      <c r="D155" s="144" t="s">
        <v>147</v>
      </c>
      <c r="E155" s="145" t="s">
        <v>779</v>
      </c>
      <c r="F155" s="146" t="s">
        <v>780</v>
      </c>
      <c r="G155" s="147" t="s">
        <v>781</v>
      </c>
      <c r="H155" s="148">
        <v>3</v>
      </c>
      <c r="I155" s="149"/>
      <c r="J155" s="150">
        <f>ROUND(I155*H155,2)</f>
        <v>0</v>
      </c>
      <c r="K155" s="146" t="s">
        <v>1</v>
      </c>
      <c r="L155" s="33"/>
      <c r="M155" s="151" t="s">
        <v>1</v>
      </c>
      <c r="N155" s="152" t="s">
        <v>42</v>
      </c>
      <c r="O155" s="58"/>
      <c r="P155" s="153">
        <f>O155*H155</f>
        <v>0</v>
      </c>
      <c r="Q155" s="153">
        <v>2.5999999999999998E-4</v>
      </c>
      <c r="R155" s="153">
        <f>Q155*H155</f>
        <v>7.7999999999999988E-4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152</v>
      </c>
      <c r="AT155" s="155" t="s">
        <v>147</v>
      </c>
      <c r="AU155" s="155" t="s">
        <v>87</v>
      </c>
      <c r="AY155" s="17" t="s">
        <v>144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85</v>
      </c>
      <c r="BK155" s="156">
        <f>ROUND(I155*H155,2)</f>
        <v>0</v>
      </c>
      <c r="BL155" s="17" t="s">
        <v>152</v>
      </c>
      <c r="BM155" s="155" t="s">
        <v>782</v>
      </c>
    </row>
    <row r="156" spans="1:65" s="13" customFormat="1" ht="11.25">
      <c r="B156" s="157"/>
      <c r="D156" s="158" t="s">
        <v>154</v>
      </c>
      <c r="E156" s="159" t="s">
        <v>1</v>
      </c>
      <c r="F156" s="160" t="s">
        <v>783</v>
      </c>
      <c r="H156" s="161">
        <v>3</v>
      </c>
      <c r="I156" s="162"/>
      <c r="L156" s="157"/>
      <c r="M156" s="163"/>
      <c r="N156" s="164"/>
      <c r="O156" s="164"/>
      <c r="P156" s="164"/>
      <c r="Q156" s="164"/>
      <c r="R156" s="164"/>
      <c r="S156" s="164"/>
      <c r="T156" s="165"/>
      <c r="AT156" s="159" t="s">
        <v>154</v>
      </c>
      <c r="AU156" s="159" t="s">
        <v>87</v>
      </c>
      <c r="AV156" s="13" t="s">
        <v>87</v>
      </c>
      <c r="AW156" s="13" t="s">
        <v>33</v>
      </c>
      <c r="AX156" s="13" t="s">
        <v>85</v>
      </c>
      <c r="AY156" s="159" t="s">
        <v>144</v>
      </c>
    </row>
    <row r="157" spans="1:65" s="2" customFormat="1" ht="24.2" customHeight="1">
      <c r="A157" s="32"/>
      <c r="B157" s="143"/>
      <c r="C157" s="144" t="s">
        <v>8</v>
      </c>
      <c r="D157" s="144" t="s">
        <v>147</v>
      </c>
      <c r="E157" s="145" t="s">
        <v>784</v>
      </c>
      <c r="F157" s="146" t="s">
        <v>785</v>
      </c>
      <c r="G157" s="147" t="s">
        <v>173</v>
      </c>
      <c r="H157" s="148">
        <v>23.5</v>
      </c>
      <c r="I157" s="149"/>
      <c r="J157" s="150">
        <f t="shared" ref="J157:J164" si="0">ROUND(I157*H157,2)</f>
        <v>0</v>
      </c>
      <c r="K157" s="146" t="s">
        <v>786</v>
      </c>
      <c r="L157" s="33"/>
      <c r="M157" s="151" t="s">
        <v>1</v>
      </c>
      <c r="N157" s="152" t="s">
        <v>42</v>
      </c>
      <c r="O157" s="58"/>
      <c r="P157" s="153">
        <f t="shared" ref="P157:P164" si="1">O157*H157</f>
        <v>0</v>
      </c>
      <c r="Q157" s="153">
        <v>3.5E-4</v>
      </c>
      <c r="R157" s="153">
        <f t="shared" ref="R157:R164" si="2">Q157*H157</f>
        <v>8.2249999999999997E-3</v>
      </c>
      <c r="S157" s="153">
        <v>0</v>
      </c>
      <c r="T157" s="154">
        <f t="shared" ref="T157:T164" si="3"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152</v>
      </c>
      <c r="AT157" s="155" t="s">
        <v>147</v>
      </c>
      <c r="AU157" s="155" t="s">
        <v>87</v>
      </c>
      <c r="AY157" s="17" t="s">
        <v>144</v>
      </c>
      <c r="BE157" s="156">
        <f t="shared" ref="BE157:BE164" si="4">IF(N157="základní",J157,0)</f>
        <v>0</v>
      </c>
      <c r="BF157" s="156">
        <f t="shared" ref="BF157:BF164" si="5">IF(N157="snížená",J157,0)</f>
        <v>0</v>
      </c>
      <c r="BG157" s="156">
        <f t="shared" ref="BG157:BG164" si="6">IF(N157="zákl. přenesená",J157,0)</f>
        <v>0</v>
      </c>
      <c r="BH157" s="156">
        <f t="shared" ref="BH157:BH164" si="7">IF(N157="sníž. přenesená",J157,0)</f>
        <v>0</v>
      </c>
      <c r="BI157" s="156">
        <f t="shared" ref="BI157:BI164" si="8">IF(N157="nulová",J157,0)</f>
        <v>0</v>
      </c>
      <c r="BJ157" s="17" t="s">
        <v>85</v>
      </c>
      <c r="BK157" s="156">
        <f t="shared" ref="BK157:BK164" si="9">ROUND(I157*H157,2)</f>
        <v>0</v>
      </c>
      <c r="BL157" s="17" t="s">
        <v>152</v>
      </c>
      <c r="BM157" s="155" t="s">
        <v>787</v>
      </c>
    </row>
    <row r="158" spans="1:65" s="2" customFormat="1" ht="14.45" customHeight="1">
      <c r="A158" s="32"/>
      <c r="B158" s="143"/>
      <c r="C158" s="144" t="s">
        <v>222</v>
      </c>
      <c r="D158" s="144" t="s">
        <v>147</v>
      </c>
      <c r="E158" s="145" t="s">
        <v>788</v>
      </c>
      <c r="F158" s="146" t="s">
        <v>789</v>
      </c>
      <c r="G158" s="147" t="s">
        <v>173</v>
      </c>
      <c r="H158" s="148">
        <v>50</v>
      </c>
      <c r="I158" s="149"/>
      <c r="J158" s="150">
        <f t="shared" si="0"/>
        <v>0</v>
      </c>
      <c r="K158" s="146" t="s">
        <v>1</v>
      </c>
      <c r="L158" s="33"/>
      <c r="M158" s="151" t="s">
        <v>1</v>
      </c>
      <c r="N158" s="152" t="s">
        <v>42</v>
      </c>
      <c r="O158" s="58"/>
      <c r="P158" s="153">
        <f t="shared" si="1"/>
        <v>0</v>
      </c>
      <c r="Q158" s="153">
        <v>1.0000000000000001E-5</v>
      </c>
      <c r="R158" s="153">
        <f t="shared" si="2"/>
        <v>5.0000000000000001E-4</v>
      </c>
      <c r="S158" s="153">
        <v>0</v>
      </c>
      <c r="T158" s="154">
        <f t="shared" si="3"/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152</v>
      </c>
      <c r="AT158" s="155" t="s">
        <v>147</v>
      </c>
      <c r="AU158" s="155" t="s">
        <v>87</v>
      </c>
      <c r="AY158" s="17" t="s">
        <v>144</v>
      </c>
      <c r="BE158" s="156">
        <f t="shared" si="4"/>
        <v>0</v>
      </c>
      <c r="BF158" s="156">
        <f t="shared" si="5"/>
        <v>0</v>
      </c>
      <c r="BG158" s="156">
        <f t="shared" si="6"/>
        <v>0</v>
      </c>
      <c r="BH158" s="156">
        <f t="shared" si="7"/>
        <v>0</v>
      </c>
      <c r="BI158" s="156">
        <f t="shared" si="8"/>
        <v>0</v>
      </c>
      <c r="BJ158" s="17" t="s">
        <v>85</v>
      </c>
      <c r="BK158" s="156">
        <f t="shared" si="9"/>
        <v>0</v>
      </c>
      <c r="BL158" s="17" t="s">
        <v>152</v>
      </c>
      <c r="BM158" s="155" t="s">
        <v>790</v>
      </c>
    </row>
    <row r="159" spans="1:65" s="2" customFormat="1" ht="24.2" customHeight="1">
      <c r="A159" s="32"/>
      <c r="B159" s="143"/>
      <c r="C159" s="144" t="s">
        <v>227</v>
      </c>
      <c r="D159" s="144" t="s">
        <v>147</v>
      </c>
      <c r="E159" s="145" t="s">
        <v>791</v>
      </c>
      <c r="F159" s="146" t="s">
        <v>792</v>
      </c>
      <c r="G159" s="147" t="s">
        <v>302</v>
      </c>
      <c r="H159" s="180"/>
      <c r="I159" s="149"/>
      <c r="J159" s="150">
        <f t="shared" si="0"/>
        <v>0</v>
      </c>
      <c r="K159" s="146" t="s">
        <v>151</v>
      </c>
      <c r="L159" s="33"/>
      <c r="M159" s="151" t="s">
        <v>1</v>
      </c>
      <c r="N159" s="152" t="s">
        <v>42</v>
      </c>
      <c r="O159" s="58"/>
      <c r="P159" s="153">
        <f t="shared" si="1"/>
        <v>0</v>
      </c>
      <c r="Q159" s="153">
        <v>0</v>
      </c>
      <c r="R159" s="153">
        <f t="shared" si="2"/>
        <v>0</v>
      </c>
      <c r="S159" s="153">
        <v>0</v>
      </c>
      <c r="T159" s="154">
        <f t="shared" si="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222</v>
      </c>
      <c r="AT159" s="155" t="s">
        <v>147</v>
      </c>
      <c r="AU159" s="155" t="s">
        <v>87</v>
      </c>
      <c r="AY159" s="17" t="s">
        <v>144</v>
      </c>
      <c r="BE159" s="156">
        <f t="shared" si="4"/>
        <v>0</v>
      </c>
      <c r="BF159" s="156">
        <f t="shared" si="5"/>
        <v>0</v>
      </c>
      <c r="BG159" s="156">
        <f t="shared" si="6"/>
        <v>0</v>
      </c>
      <c r="BH159" s="156">
        <f t="shared" si="7"/>
        <v>0</v>
      </c>
      <c r="BI159" s="156">
        <f t="shared" si="8"/>
        <v>0</v>
      </c>
      <c r="BJ159" s="17" t="s">
        <v>85</v>
      </c>
      <c r="BK159" s="156">
        <f t="shared" si="9"/>
        <v>0</v>
      </c>
      <c r="BL159" s="17" t="s">
        <v>222</v>
      </c>
      <c r="BM159" s="155" t="s">
        <v>793</v>
      </c>
    </row>
    <row r="160" spans="1:65" s="2" customFormat="1" ht="24.2" customHeight="1">
      <c r="A160" s="32"/>
      <c r="B160" s="143"/>
      <c r="C160" s="144" t="s">
        <v>232</v>
      </c>
      <c r="D160" s="144" t="s">
        <v>147</v>
      </c>
      <c r="E160" s="145" t="s">
        <v>794</v>
      </c>
      <c r="F160" s="146" t="s">
        <v>795</v>
      </c>
      <c r="G160" s="147" t="s">
        <v>302</v>
      </c>
      <c r="H160" s="180"/>
      <c r="I160" s="149"/>
      <c r="J160" s="150">
        <f t="shared" si="0"/>
        <v>0</v>
      </c>
      <c r="K160" s="146" t="s">
        <v>151</v>
      </c>
      <c r="L160" s="33"/>
      <c r="M160" s="151" t="s">
        <v>1</v>
      </c>
      <c r="N160" s="152" t="s">
        <v>42</v>
      </c>
      <c r="O160" s="58"/>
      <c r="P160" s="153">
        <f t="shared" si="1"/>
        <v>0</v>
      </c>
      <c r="Q160" s="153">
        <v>0</v>
      </c>
      <c r="R160" s="153">
        <f t="shared" si="2"/>
        <v>0</v>
      </c>
      <c r="S160" s="153">
        <v>0</v>
      </c>
      <c r="T160" s="154">
        <f t="shared" si="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5" t="s">
        <v>222</v>
      </c>
      <c r="AT160" s="155" t="s">
        <v>147</v>
      </c>
      <c r="AU160" s="155" t="s">
        <v>87</v>
      </c>
      <c r="AY160" s="17" t="s">
        <v>144</v>
      </c>
      <c r="BE160" s="156">
        <f t="shared" si="4"/>
        <v>0</v>
      </c>
      <c r="BF160" s="156">
        <f t="shared" si="5"/>
        <v>0</v>
      </c>
      <c r="BG160" s="156">
        <f t="shared" si="6"/>
        <v>0</v>
      </c>
      <c r="BH160" s="156">
        <f t="shared" si="7"/>
        <v>0</v>
      </c>
      <c r="BI160" s="156">
        <f t="shared" si="8"/>
        <v>0</v>
      </c>
      <c r="BJ160" s="17" t="s">
        <v>85</v>
      </c>
      <c r="BK160" s="156">
        <f t="shared" si="9"/>
        <v>0</v>
      </c>
      <c r="BL160" s="17" t="s">
        <v>222</v>
      </c>
      <c r="BM160" s="155" t="s">
        <v>796</v>
      </c>
    </row>
    <row r="161" spans="1:65" s="2" customFormat="1" ht="14.45" customHeight="1">
      <c r="A161" s="32"/>
      <c r="B161" s="143"/>
      <c r="C161" s="144" t="s">
        <v>239</v>
      </c>
      <c r="D161" s="144" t="s">
        <v>147</v>
      </c>
      <c r="E161" s="145" t="s">
        <v>797</v>
      </c>
      <c r="F161" s="146" t="s">
        <v>798</v>
      </c>
      <c r="G161" s="147" t="s">
        <v>343</v>
      </c>
      <c r="H161" s="148">
        <v>1</v>
      </c>
      <c r="I161" s="149"/>
      <c r="J161" s="150">
        <f t="shared" si="0"/>
        <v>0</v>
      </c>
      <c r="K161" s="146" t="s">
        <v>1</v>
      </c>
      <c r="L161" s="33"/>
      <c r="M161" s="151" t="s">
        <v>1</v>
      </c>
      <c r="N161" s="152" t="s">
        <v>42</v>
      </c>
      <c r="O161" s="58"/>
      <c r="P161" s="153">
        <f t="shared" si="1"/>
        <v>0</v>
      </c>
      <c r="Q161" s="153">
        <v>0</v>
      </c>
      <c r="R161" s="153">
        <f t="shared" si="2"/>
        <v>0</v>
      </c>
      <c r="S161" s="153">
        <v>0</v>
      </c>
      <c r="T161" s="154">
        <f t="shared" si="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152</v>
      </c>
      <c r="AT161" s="155" t="s">
        <v>147</v>
      </c>
      <c r="AU161" s="155" t="s">
        <v>87</v>
      </c>
      <c r="AY161" s="17" t="s">
        <v>144</v>
      </c>
      <c r="BE161" s="156">
        <f t="shared" si="4"/>
        <v>0</v>
      </c>
      <c r="BF161" s="156">
        <f t="shared" si="5"/>
        <v>0</v>
      </c>
      <c r="BG161" s="156">
        <f t="shared" si="6"/>
        <v>0</v>
      </c>
      <c r="BH161" s="156">
        <f t="shared" si="7"/>
        <v>0</v>
      </c>
      <c r="BI161" s="156">
        <f t="shared" si="8"/>
        <v>0</v>
      </c>
      <c r="BJ161" s="17" t="s">
        <v>85</v>
      </c>
      <c r="BK161" s="156">
        <f t="shared" si="9"/>
        <v>0</v>
      </c>
      <c r="BL161" s="17" t="s">
        <v>152</v>
      </c>
      <c r="BM161" s="155" t="s">
        <v>799</v>
      </c>
    </row>
    <row r="162" spans="1:65" s="2" customFormat="1" ht="14.45" customHeight="1">
      <c r="A162" s="32"/>
      <c r="B162" s="143"/>
      <c r="C162" s="144" t="s">
        <v>244</v>
      </c>
      <c r="D162" s="144" t="s">
        <v>147</v>
      </c>
      <c r="E162" s="145" t="s">
        <v>800</v>
      </c>
      <c r="F162" s="146" t="s">
        <v>801</v>
      </c>
      <c r="G162" s="147" t="s">
        <v>343</v>
      </c>
      <c r="H162" s="148">
        <v>3</v>
      </c>
      <c r="I162" s="149"/>
      <c r="J162" s="150">
        <f t="shared" si="0"/>
        <v>0</v>
      </c>
      <c r="K162" s="146" t="s">
        <v>1</v>
      </c>
      <c r="L162" s="33"/>
      <c r="M162" s="151" t="s">
        <v>1</v>
      </c>
      <c r="N162" s="152" t="s">
        <v>42</v>
      </c>
      <c r="O162" s="58"/>
      <c r="P162" s="153">
        <f t="shared" si="1"/>
        <v>0</v>
      </c>
      <c r="Q162" s="153">
        <v>0</v>
      </c>
      <c r="R162" s="153">
        <f t="shared" si="2"/>
        <v>0</v>
      </c>
      <c r="S162" s="153">
        <v>0</v>
      </c>
      <c r="T162" s="154">
        <f t="shared" si="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152</v>
      </c>
      <c r="AT162" s="155" t="s">
        <v>147</v>
      </c>
      <c r="AU162" s="155" t="s">
        <v>87</v>
      </c>
      <c r="AY162" s="17" t="s">
        <v>144</v>
      </c>
      <c r="BE162" s="156">
        <f t="shared" si="4"/>
        <v>0</v>
      </c>
      <c r="BF162" s="156">
        <f t="shared" si="5"/>
        <v>0</v>
      </c>
      <c r="BG162" s="156">
        <f t="shared" si="6"/>
        <v>0</v>
      </c>
      <c r="BH162" s="156">
        <f t="shared" si="7"/>
        <v>0</v>
      </c>
      <c r="BI162" s="156">
        <f t="shared" si="8"/>
        <v>0</v>
      </c>
      <c r="BJ162" s="17" t="s">
        <v>85</v>
      </c>
      <c r="BK162" s="156">
        <f t="shared" si="9"/>
        <v>0</v>
      </c>
      <c r="BL162" s="17" t="s">
        <v>152</v>
      </c>
      <c r="BM162" s="155" t="s">
        <v>802</v>
      </c>
    </row>
    <row r="163" spans="1:65" s="2" customFormat="1" ht="14.45" customHeight="1">
      <c r="A163" s="32"/>
      <c r="B163" s="143"/>
      <c r="C163" s="144" t="s">
        <v>7</v>
      </c>
      <c r="D163" s="144" t="s">
        <v>147</v>
      </c>
      <c r="E163" s="145" t="s">
        <v>803</v>
      </c>
      <c r="F163" s="146" t="s">
        <v>804</v>
      </c>
      <c r="G163" s="147" t="s">
        <v>235</v>
      </c>
      <c r="H163" s="148">
        <v>3</v>
      </c>
      <c r="I163" s="149"/>
      <c r="J163" s="150">
        <f t="shared" si="0"/>
        <v>0</v>
      </c>
      <c r="K163" s="146" t="s">
        <v>1</v>
      </c>
      <c r="L163" s="33"/>
      <c r="M163" s="151" t="s">
        <v>1</v>
      </c>
      <c r="N163" s="152" t="s">
        <v>42</v>
      </c>
      <c r="O163" s="58"/>
      <c r="P163" s="153">
        <f t="shared" si="1"/>
        <v>0</v>
      </c>
      <c r="Q163" s="153">
        <v>0</v>
      </c>
      <c r="R163" s="153">
        <f t="shared" si="2"/>
        <v>0</v>
      </c>
      <c r="S163" s="153">
        <v>0</v>
      </c>
      <c r="T163" s="154">
        <f t="shared" si="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55" t="s">
        <v>152</v>
      </c>
      <c r="AT163" s="155" t="s">
        <v>147</v>
      </c>
      <c r="AU163" s="155" t="s">
        <v>87</v>
      </c>
      <c r="AY163" s="17" t="s">
        <v>144</v>
      </c>
      <c r="BE163" s="156">
        <f t="shared" si="4"/>
        <v>0</v>
      </c>
      <c r="BF163" s="156">
        <f t="shared" si="5"/>
        <v>0</v>
      </c>
      <c r="BG163" s="156">
        <f t="shared" si="6"/>
        <v>0</v>
      </c>
      <c r="BH163" s="156">
        <f t="shared" si="7"/>
        <v>0</v>
      </c>
      <c r="BI163" s="156">
        <f t="shared" si="8"/>
        <v>0</v>
      </c>
      <c r="BJ163" s="17" t="s">
        <v>85</v>
      </c>
      <c r="BK163" s="156">
        <f t="shared" si="9"/>
        <v>0</v>
      </c>
      <c r="BL163" s="17" t="s">
        <v>152</v>
      </c>
      <c r="BM163" s="155" t="s">
        <v>805</v>
      </c>
    </row>
    <row r="164" spans="1:65" s="2" customFormat="1" ht="14.45" customHeight="1">
      <c r="A164" s="32"/>
      <c r="B164" s="143"/>
      <c r="C164" s="144" t="s">
        <v>252</v>
      </c>
      <c r="D164" s="144" t="s">
        <v>147</v>
      </c>
      <c r="E164" s="145" t="s">
        <v>806</v>
      </c>
      <c r="F164" s="146" t="s">
        <v>807</v>
      </c>
      <c r="G164" s="147" t="s">
        <v>235</v>
      </c>
      <c r="H164" s="148">
        <v>2</v>
      </c>
      <c r="I164" s="149"/>
      <c r="J164" s="150">
        <f t="shared" si="0"/>
        <v>0</v>
      </c>
      <c r="K164" s="146" t="s">
        <v>1</v>
      </c>
      <c r="L164" s="33"/>
      <c r="M164" s="151" t="s">
        <v>1</v>
      </c>
      <c r="N164" s="152" t="s">
        <v>42</v>
      </c>
      <c r="O164" s="58"/>
      <c r="P164" s="153">
        <f t="shared" si="1"/>
        <v>0</v>
      </c>
      <c r="Q164" s="153">
        <v>2.1000000000000001E-4</v>
      </c>
      <c r="R164" s="153">
        <f t="shared" si="2"/>
        <v>4.2000000000000002E-4</v>
      </c>
      <c r="S164" s="153">
        <v>0</v>
      </c>
      <c r="T164" s="154">
        <f t="shared" si="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152</v>
      </c>
      <c r="AT164" s="155" t="s">
        <v>147</v>
      </c>
      <c r="AU164" s="155" t="s">
        <v>87</v>
      </c>
      <c r="AY164" s="17" t="s">
        <v>144</v>
      </c>
      <c r="BE164" s="156">
        <f t="shared" si="4"/>
        <v>0</v>
      </c>
      <c r="BF164" s="156">
        <f t="shared" si="5"/>
        <v>0</v>
      </c>
      <c r="BG164" s="156">
        <f t="shared" si="6"/>
        <v>0</v>
      </c>
      <c r="BH164" s="156">
        <f t="shared" si="7"/>
        <v>0</v>
      </c>
      <c r="BI164" s="156">
        <f t="shared" si="8"/>
        <v>0</v>
      </c>
      <c r="BJ164" s="17" t="s">
        <v>85</v>
      </c>
      <c r="BK164" s="156">
        <f t="shared" si="9"/>
        <v>0</v>
      </c>
      <c r="BL164" s="17" t="s">
        <v>152</v>
      </c>
      <c r="BM164" s="155" t="s">
        <v>808</v>
      </c>
    </row>
    <row r="165" spans="1:65" s="13" customFormat="1" ht="11.25">
      <c r="B165" s="157"/>
      <c r="D165" s="158" t="s">
        <v>154</v>
      </c>
      <c r="E165" s="159" t="s">
        <v>1</v>
      </c>
      <c r="F165" s="160" t="s">
        <v>809</v>
      </c>
      <c r="H165" s="161">
        <v>2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154</v>
      </c>
      <c r="AU165" s="159" t="s">
        <v>87</v>
      </c>
      <c r="AV165" s="13" t="s">
        <v>87</v>
      </c>
      <c r="AW165" s="13" t="s">
        <v>33</v>
      </c>
      <c r="AX165" s="13" t="s">
        <v>85</v>
      </c>
      <c r="AY165" s="159" t="s">
        <v>144</v>
      </c>
    </row>
    <row r="166" spans="1:65" s="2" customFormat="1" ht="14.45" customHeight="1">
      <c r="A166" s="32"/>
      <c r="B166" s="143"/>
      <c r="C166" s="144" t="s">
        <v>257</v>
      </c>
      <c r="D166" s="144" t="s">
        <v>147</v>
      </c>
      <c r="E166" s="145" t="s">
        <v>810</v>
      </c>
      <c r="F166" s="146" t="s">
        <v>811</v>
      </c>
      <c r="G166" s="147" t="s">
        <v>235</v>
      </c>
      <c r="H166" s="148">
        <v>4</v>
      </c>
      <c r="I166" s="149"/>
      <c r="J166" s="150">
        <f>ROUND(I166*H166,2)</f>
        <v>0</v>
      </c>
      <c r="K166" s="146" t="s">
        <v>1</v>
      </c>
      <c r="L166" s="33"/>
      <c r="M166" s="151" t="s">
        <v>1</v>
      </c>
      <c r="N166" s="152" t="s">
        <v>42</v>
      </c>
      <c r="O166" s="58"/>
      <c r="P166" s="153">
        <f>O166*H166</f>
        <v>0</v>
      </c>
      <c r="Q166" s="153">
        <v>2.1000000000000001E-4</v>
      </c>
      <c r="R166" s="153">
        <f>Q166*H166</f>
        <v>8.4000000000000003E-4</v>
      </c>
      <c r="S166" s="153">
        <v>0</v>
      </c>
      <c r="T166" s="15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152</v>
      </c>
      <c r="AT166" s="155" t="s">
        <v>147</v>
      </c>
      <c r="AU166" s="155" t="s">
        <v>87</v>
      </c>
      <c r="AY166" s="17" t="s">
        <v>144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7" t="s">
        <v>85</v>
      </c>
      <c r="BK166" s="156">
        <f>ROUND(I166*H166,2)</f>
        <v>0</v>
      </c>
      <c r="BL166" s="17" t="s">
        <v>152</v>
      </c>
      <c r="BM166" s="155" t="s">
        <v>812</v>
      </c>
    </row>
    <row r="167" spans="1:65" s="13" customFormat="1" ht="11.25">
      <c r="B167" s="157"/>
      <c r="D167" s="158" t="s">
        <v>154</v>
      </c>
      <c r="E167" s="159" t="s">
        <v>1</v>
      </c>
      <c r="F167" s="160" t="s">
        <v>813</v>
      </c>
      <c r="H167" s="161">
        <v>4</v>
      </c>
      <c r="I167" s="162"/>
      <c r="L167" s="157"/>
      <c r="M167" s="163"/>
      <c r="N167" s="164"/>
      <c r="O167" s="164"/>
      <c r="P167" s="164"/>
      <c r="Q167" s="164"/>
      <c r="R167" s="164"/>
      <c r="S167" s="164"/>
      <c r="T167" s="165"/>
      <c r="AT167" s="159" t="s">
        <v>154</v>
      </c>
      <c r="AU167" s="159" t="s">
        <v>87</v>
      </c>
      <c r="AV167" s="13" t="s">
        <v>87</v>
      </c>
      <c r="AW167" s="13" t="s">
        <v>33</v>
      </c>
      <c r="AX167" s="13" t="s">
        <v>85</v>
      </c>
      <c r="AY167" s="159" t="s">
        <v>144</v>
      </c>
    </row>
    <row r="168" spans="1:65" s="12" customFormat="1" ht="22.9" customHeight="1">
      <c r="B168" s="130"/>
      <c r="D168" s="131" t="s">
        <v>76</v>
      </c>
      <c r="E168" s="141" t="s">
        <v>308</v>
      </c>
      <c r="F168" s="141" t="s">
        <v>309</v>
      </c>
      <c r="I168" s="133"/>
      <c r="J168" s="142">
        <f>BK168</f>
        <v>0</v>
      </c>
      <c r="L168" s="130"/>
      <c r="M168" s="135"/>
      <c r="N168" s="136"/>
      <c r="O168" s="136"/>
      <c r="P168" s="137">
        <f>SUM(P169:P179)</f>
        <v>0</v>
      </c>
      <c r="Q168" s="136"/>
      <c r="R168" s="137">
        <f>SUM(R169:R179)</f>
        <v>3.15E-3</v>
      </c>
      <c r="S168" s="136"/>
      <c r="T168" s="138">
        <f>SUM(T169:T179)</f>
        <v>0.17949999999999999</v>
      </c>
      <c r="AR168" s="131" t="s">
        <v>87</v>
      </c>
      <c r="AT168" s="139" t="s">
        <v>76</v>
      </c>
      <c r="AU168" s="139" t="s">
        <v>85</v>
      </c>
      <c r="AY168" s="131" t="s">
        <v>144</v>
      </c>
      <c r="BK168" s="140">
        <f>SUM(BK169:BK179)</f>
        <v>0</v>
      </c>
    </row>
    <row r="169" spans="1:65" s="2" customFormat="1" ht="24.2" customHeight="1">
      <c r="A169" s="32"/>
      <c r="B169" s="143"/>
      <c r="C169" s="144" t="s">
        <v>263</v>
      </c>
      <c r="D169" s="144" t="s">
        <v>147</v>
      </c>
      <c r="E169" s="145" t="s">
        <v>814</v>
      </c>
      <c r="F169" s="146" t="s">
        <v>815</v>
      </c>
      <c r="G169" s="147" t="s">
        <v>173</v>
      </c>
      <c r="H169" s="148">
        <v>25</v>
      </c>
      <c r="I169" s="149"/>
      <c r="J169" s="150">
        <f>ROUND(I169*H169,2)</f>
        <v>0</v>
      </c>
      <c r="K169" s="146" t="s">
        <v>158</v>
      </c>
      <c r="L169" s="33"/>
      <c r="M169" s="151" t="s">
        <v>1</v>
      </c>
      <c r="N169" s="152" t="s">
        <v>42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7.1799999999999998E-3</v>
      </c>
      <c r="T169" s="154">
        <f>S169*H169</f>
        <v>0.17949999999999999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222</v>
      </c>
      <c r="AT169" s="155" t="s">
        <v>147</v>
      </c>
      <c r="AU169" s="155" t="s">
        <v>87</v>
      </c>
      <c r="AY169" s="17" t="s">
        <v>144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85</v>
      </c>
      <c r="BK169" s="156">
        <f>ROUND(I169*H169,2)</f>
        <v>0</v>
      </c>
      <c r="BL169" s="17" t="s">
        <v>222</v>
      </c>
      <c r="BM169" s="155" t="s">
        <v>816</v>
      </c>
    </row>
    <row r="170" spans="1:65" s="13" customFormat="1" ht="11.25">
      <c r="B170" s="157"/>
      <c r="D170" s="158" t="s">
        <v>154</v>
      </c>
      <c r="E170" s="159" t="s">
        <v>1</v>
      </c>
      <c r="F170" s="160" t="s">
        <v>817</v>
      </c>
      <c r="H170" s="161">
        <v>25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154</v>
      </c>
      <c r="AU170" s="159" t="s">
        <v>87</v>
      </c>
      <c r="AV170" s="13" t="s">
        <v>87</v>
      </c>
      <c r="AW170" s="13" t="s">
        <v>33</v>
      </c>
      <c r="AX170" s="13" t="s">
        <v>85</v>
      </c>
      <c r="AY170" s="159" t="s">
        <v>144</v>
      </c>
    </row>
    <row r="171" spans="1:65" s="2" customFormat="1" ht="24.2" customHeight="1">
      <c r="A171" s="32"/>
      <c r="B171" s="143"/>
      <c r="C171" s="144" t="s">
        <v>267</v>
      </c>
      <c r="D171" s="144" t="s">
        <v>147</v>
      </c>
      <c r="E171" s="145" t="s">
        <v>818</v>
      </c>
      <c r="F171" s="146" t="s">
        <v>819</v>
      </c>
      <c r="G171" s="147" t="s">
        <v>173</v>
      </c>
      <c r="H171" s="148">
        <v>23.5</v>
      </c>
      <c r="I171" s="149"/>
      <c r="J171" s="150">
        <f>ROUND(I171*H171,2)</f>
        <v>0</v>
      </c>
      <c r="K171" s="146" t="s">
        <v>786</v>
      </c>
      <c r="L171" s="33"/>
      <c r="M171" s="151" t="s">
        <v>1</v>
      </c>
      <c r="N171" s="152" t="s">
        <v>42</v>
      </c>
      <c r="O171" s="58"/>
      <c r="P171" s="153">
        <f>O171*H171</f>
        <v>0</v>
      </c>
      <c r="Q171" s="153">
        <v>1E-4</v>
      </c>
      <c r="R171" s="153">
        <f>Q171*H171</f>
        <v>2.3500000000000001E-3</v>
      </c>
      <c r="S171" s="153">
        <v>0</v>
      </c>
      <c r="T171" s="154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5" t="s">
        <v>222</v>
      </c>
      <c r="AT171" s="155" t="s">
        <v>147</v>
      </c>
      <c r="AU171" s="155" t="s">
        <v>87</v>
      </c>
      <c r="AY171" s="17" t="s">
        <v>144</v>
      </c>
      <c r="BE171" s="156">
        <f>IF(N171="základní",J171,0)</f>
        <v>0</v>
      </c>
      <c r="BF171" s="156">
        <f>IF(N171="snížená",J171,0)</f>
        <v>0</v>
      </c>
      <c r="BG171" s="156">
        <f>IF(N171="zákl. přenesená",J171,0)</f>
        <v>0</v>
      </c>
      <c r="BH171" s="156">
        <f>IF(N171="sníž. přenesená",J171,0)</f>
        <v>0</v>
      </c>
      <c r="BI171" s="156">
        <f>IF(N171="nulová",J171,0)</f>
        <v>0</v>
      </c>
      <c r="BJ171" s="17" t="s">
        <v>85</v>
      </c>
      <c r="BK171" s="156">
        <f>ROUND(I171*H171,2)</f>
        <v>0</v>
      </c>
      <c r="BL171" s="17" t="s">
        <v>222</v>
      </c>
      <c r="BM171" s="155" t="s">
        <v>820</v>
      </c>
    </row>
    <row r="172" spans="1:65" s="13" customFormat="1" ht="11.25">
      <c r="B172" s="157"/>
      <c r="D172" s="158" t="s">
        <v>154</v>
      </c>
      <c r="E172" s="159" t="s">
        <v>1</v>
      </c>
      <c r="F172" s="160" t="s">
        <v>778</v>
      </c>
      <c r="H172" s="161">
        <v>23.5</v>
      </c>
      <c r="I172" s="162"/>
      <c r="L172" s="157"/>
      <c r="M172" s="163"/>
      <c r="N172" s="164"/>
      <c r="O172" s="164"/>
      <c r="P172" s="164"/>
      <c r="Q172" s="164"/>
      <c r="R172" s="164"/>
      <c r="S172" s="164"/>
      <c r="T172" s="165"/>
      <c r="AT172" s="159" t="s">
        <v>154</v>
      </c>
      <c r="AU172" s="159" t="s">
        <v>87</v>
      </c>
      <c r="AV172" s="13" t="s">
        <v>87</v>
      </c>
      <c r="AW172" s="13" t="s">
        <v>33</v>
      </c>
      <c r="AX172" s="13" t="s">
        <v>85</v>
      </c>
      <c r="AY172" s="159" t="s">
        <v>144</v>
      </c>
    </row>
    <row r="173" spans="1:65" s="2" customFormat="1" ht="14.45" customHeight="1">
      <c r="A173" s="32"/>
      <c r="B173" s="143"/>
      <c r="C173" s="166" t="s">
        <v>275</v>
      </c>
      <c r="D173" s="166" t="s">
        <v>281</v>
      </c>
      <c r="E173" s="167" t="s">
        <v>821</v>
      </c>
      <c r="F173" s="168" t="s">
        <v>822</v>
      </c>
      <c r="G173" s="169" t="s">
        <v>173</v>
      </c>
      <c r="H173" s="170">
        <v>9.5</v>
      </c>
      <c r="I173" s="171"/>
      <c r="J173" s="172">
        <f>ROUND(I173*H173,2)</f>
        <v>0</v>
      </c>
      <c r="K173" s="168" t="s">
        <v>786</v>
      </c>
      <c r="L173" s="173"/>
      <c r="M173" s="174" t="s">
        <v>1</v>
      </c>
      <c r="N173" s="175" t="s">
        <v>42</v>
      </c>
      <c r="O173" s="58"/>
      <c r="P173" s="153">
        <f>O173*H173</f>
        <v>0</v>
      </c>
      <c r="Q173" s="153">
        <v>4.0000000000000003E-5</v>
      </c>
      <c r="R173" s="153">
        <f>Q173*H173</f>
        <v>3.8000000000000002E-4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284</v>
      </c>
      <c r="AT173" s="155" t="s">
        <v>281</v>
      </c>
      <c r="AU173" s="155" t="s">
        <v>87</v>
      </c>
      <c r="AY173" s="17" t="s">
        <v>144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85</v>
      </c>
      <c r="BK173" s="156">
        <f>ROUND(I173*H173,2)</f>
        <v>0</v>
      </c>
      <c r="BL173" s="17" t="s">
        <v>222</v>
      </c>
      <c r="BM173" s="155" t="s">
        <v>823</v>
      </c>
    </row>
    <row r="174" spans="1:65" s="2" customFormat="1" ht="19.5">
      <c r="A174" s="32"/>
      <c r="B174" s="33"/>
      <c r="C174" s="32"/>
      <c r="D174" s="158" t="s">
        <v>286</v>
      </c>
      <c r="E174" s="32"/>
      <c r="F174" s="176" t="s">
        <v>824</v>
      </c>
      <c r="G174" s="32"/>
      <c r="H174" s="32"/>
      <c r="I174" s="177"/>
      <c r="J174" s="32"/>
      <c r="K174" s="32"/>
      <c r="L174" s="33"/>
      <c r="M174" s="178"/>
      <c r="N174" s="179"/>
      <c r="O174" s="58"/>
      <c r="P174" s="58"/>
      <c r="Q174" s="58"/>
      <c r="R174" s="58"/>
      <c r="S174" s="58"/>
      <c r="T174" s="59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T174" s="17" t="s">
        <v>286</v>
      </c>
      <c r="AU174" s="17" t="s">
        <v>87</v>
      </c>
    </row>
    <row r="175" spans="1:65" s="13" customFormat="1" ht="11.25">
      <c r="B175" s="157"/>
      <c r="D175" s="158" t="s">
        <v>154</v>
      </c>
      <c r="E175" s="159" t="s">
        <v>1</v>
      </c>
      <c r="F175" s="160" t="s">
        <v>825</v>
      </c>
      <c r="H175" s="161">
        <v>9.5</v>
      </c>
      <c r="I175" s="162"/>
      <c r="L175" s="157"/>
      <c r="M175" s="163"/>
      <c r="N175" s="164"/>
      <c r="O175" s="164"/>
      <c r="P175" s="164"/>
      <c r="Q175" s="164"/>
      <c r="R175" s="164"/>
      <c r="S175" s="164"/>
      <c r="T175" s="165"/>
      <c r="AT175" s="159" t="s">
        <v>154</v>
      </c>
      <c r="AU175" s="159" t="s">
        <v>87</v>
      </c>
      <c r="AV175" s="13" t="s">
        <v>87</v>
      </c>
      <c r="AW175" s="13" t="s">
        <v>33</v>
      </c>
      <c r="AX175" s="13" t="s">
        <v>85</v>
      </c>
      <c r="AY175" s="159" t="s">
        <v>144</v>
      </c>
    </row>
    <row r="176" spans="1:65" s="2" customFormat="1" ht="14.45" customHeight="1">
      <c r="A176" s="32"/>
      <c r="B176" s="143"/>
      <c r="C176" s="166" t="s">
        <v>280</v>
      </c>
      <c r="D176" s="166" t="s">
        <v>281</v>
      </c>
      <c r="E176" s="167" t="s">
        <v>826</v>
      </c>
      <c r="F176" s="168" t="s">
        <v>827</v>
      </c>
      <c r="G176" s="169" t="s">
        <v>173</v>
      </c>
      <c r="H176" s="170">
        <v>14</v>
      </c>
      <c r="I176" s="171"/>
      <c r="J176" s="172">
        <f>ROUND(I176*H176,2)</f>
        <v>0</v>
      </c>
      <c r="K176" s="168" t="s">
        <v>158</v>
      </c>
      <c r="L176" s="173"/>
      <c r="M176" s="174" t="s">
        <v>1</v>
      </c>
      <c r="N176" s="175" t="s">
        <v>42</v>
      </c>
      <c r="O176" s="58"/>
      <c r="P176" s="153">
        <f>O176*H176</f>
        <v>0</v>
      </c>
      <c r="Q176" s="153">
        <v>3.0000000000000001E-5</v>
      </c>
      <c r="R176" s="153">
        <f>Q176*H176</f>
        <v>4.2000000000000002E-4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284</v>
      </c>
      <c r="AT176" s="155" t="s">
        <v>281</v>
      </c>
      <c r="AU176" s="155" t="s">
        <v>87</v>
      </c>
      <c r="AY176" s="17" t="s">
        <v>144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85</v>
      </c>
      <c r="BK176" s="156">
        <f>ROUND(I176*H176,2)</f>
        <v>0</v>
      </c>
      <c r="BL176" s="17" t="s">
        <v>222</v>
      </c>
      <c r="BM176" s="155" t="s">
        <v>828</v>
      </c>
    </row>
    <row r="177" spans="1:65" s="13" customFormat="1" ht="11.25">
      <c r="B177" s="157"/>
      <c r="D177" s="158" t="s">
        <v>154</v>
      </c>
      <c r="E177" s="159" t="s">
        <v>1</v>
      </c>
      <c r="F177" s="160" t="s">
        <v>829</v>
      </c>
      <c r="H177" s="161">
        <v>14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154</v>
      </c>
      <c r="AU177" s="159" t="s">
        <v>87</v>
      </c>
      <c r="AV177" s="13" t="s">
        <v>87</v>
      </c>
      <c r="AW177" s="13" t="s">
        <v>33</v>
      </c>
      <c r="AX177" s="13" t="s">
        <v>85</v>
      </c>
      <c r="AY177" s="159" t="s">
        <v>144</v>
      </c>
    </row>
    <row r="178" spans="1:65" s="2" customFormat="1" ht="24.2" customHeight="1">
      <c r="A178" s="32"/>
      <c r="B178" s="143"/>
      <c r="C178" s="144" t="s">
        <v>289</v>
      </c>
      <c r="D178" s="144" t="s">
        <v>147</v>
      </c>
      <c r="E178" s="145" t="s">
        <v>331</v>
      </c>
      <c r="F178" s="146" t="s">
        <v>332</v>
      </c>
      <c r="G178" s="147" t="s">
        <v>302</v>
      </c>
      <c r="H178" s="180"/>
      <c r="I178" s="149"/>
      <c r="J178" s="150">
        <f>ROUND(I178*H178,2)</f>
        <v>0</v>
      </c>
      <c r="K178" s="146" t="s">
        <v>151</v>
      </c>
      <c r="L178" s="33"/>
      <c r="M178" s="151" t="s">
        <v>1</v>
      </c>
      <c r="N178" s="152" t="s">
        <v>42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222</v>
      </c>
      <c r="AT178" s="155" t="s">
        <v>147</v>
      </c>
      <c r="AU178" s="155" t="s">
        <v>87</v>
      </c>
      <c r="AY178" s="17" t="s">
        <v>144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85</v>
      </c>
      <c r="BK178" s="156">
        <f>ROUND(I178*H178,2)</f>
        <v>0</v>
      </c>
      <c r="BL178" s="17" t="s">
        <v>222</v>
      </c>
      <c r="BM178" s="155" t="s">
        <v>830</v>
      </c>
    </row>
    <row r="179" spans="1:65" s="2" customFormat="1" ht="24.2" customHeight="1">
      <c r="A179" s="32"/>
      <c r="B179" s="143"/>
      <c r="C179" s="144" t="s">
        <v>293</v>
      </c>
      <c r="D179" s="144" t="s">
        <v>147</v>
      </c>
      <c r="E179" s="145" t="s">
        <v>831</v>
      </c>
      <c r="F179" s="146" t="s">
        <v>832</v>
      </c>
      <c r="G179" s="147" t="s">
        <v>302</v>
      </c>
      <c r="H179" s="180"/>
      <c r="I179" s="149"/>
      <c r="J179" s="150">
        <f>ROUND(I179*H179,2)</f>
        <v>0</v>
      </c>
      <c r="K179" s="146" t="s">
        <v>151</v>
      </c>
      <c r="L179" s="33"/>
      <c r="M179" s="151" t="s">
        <v>1</v>
      </c>
      <c r="N179" s="152" t="s">
        <v>42</v>
      </c>
      <c r="O179" s="58"/>
      <c r="P179" s="153">
        <f>O179*H179</f>
        <v>0</v>
      </c>
      <c r="Q179" s="153">
        <v>0</v>
      </c>
      <c r="R179" s="153">
        <f>Q179*H179</f>
        <v>0</v>
      </c>
      <c r="S179" s="153">
        <v>0</v>
      </c>
      <c r="T179" s="15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55" t="s">
        <v>222</v>
      </c>
      <c r="AT179" s="155" t="s">
        <v>147</v>
      </c>
      <c r="AU179" s="155" t="s">
        <v>87</v>
      </c>
      <c r="AY179" s="17" t="s">
        <v>144</v>
      </c>
      <c r="BE179" s="156">
        <f>IF(N179="základní",J179,0)</f>
        <v>0</v>
      </c>
      <c r="BF179" s="156">
        <f>IF(N179="snížená",J179,0)</f>
        <v>0</v>
      </c>
      <c r="BG179" s="156">
        <f>IF(N179="zákl. přenesená",J179,0)</f>
        <v>0</v>
      </c>
      <c r="BH179" s="156">
        <f>IF(N179="sníž. přenesená",J179,0)</f>
        <v>0</v>
      </c>
      <c r="BI179" s="156">
        <f>IF(N179="nulová",J179,0)</f>
        <v>0</v>
      </c>
      <c r="BJ179" s="17" t="s">
        <v>85</v>
      </c>
      <c r="BK179" s="156">
        <f>ROUND(I179*H179,2)</f>
        <v>0</v>
      </c>
      <c r="BL179" s="17" t="s">
        <v>222</v>
      </c>
      <c r="BM179" s="155" t="s">
        <v>833</v>
      </c>
    </row>
    <row r="180" spans="1:65" s="12" customFormat="1" ht="22.9" customHeight="1">
      <c r="B180" s="130"/>
      <c r="D180" s="131" t="s">
        <v>76</v>
      </c>
      <c r="E180" s="141" t="s">
        <v>834</v>
      </c>
      <c r="F180" s="141" t="s">
        <v>835</v>
      </c>
      <c r="I180" s="133"/>
      <c r="J180" s="142">
        <f>BK180</f>
        <v>0</v>
      </c>
      <c r="L180" s="130"/>
      <c r="M180" s="135"/>
      <c r="N180" s="136"/>
      <c r="O180" s="136"/>
      <c r="P180" s="137">
        <f>SUM(P181:P194)</f>
        <v>0</v>
      </c>
      <c r="Q180" s="136"/>
      <c r="R180" s="137">
        <f>SUM(R181:R194)</f>
        <v>4.9949999999999994E-3</v>
      </c>
      <c r="S180" s="136"/>
      <c r="T180" s="138">
        <f>SUM(T181:T194)</f>
        <v>0.40050000000000002</v>
      </c>
      <c r="AR180" s="131" t="s">
        <v>87</v>
      </c>
      <c r="AT180" s="139" t="s">
        <v>76</v>
      </c>
      <c r="AU180" s="139" t="s">
        <v>85</v>
      </c>
      <c r="AY180" s="131" t="s">
        <v>144</v>
      </c>
      <c r="BK180" s="140">
        <f>SUM(BK181:BK194)</f>
        <v>0</v>
      </c>
    </row>
    <row r="181" spans="1:65" s="2" customFormat="1" ht="14.45" customHeight="1">
      <c r="A181" s="32"/>
      <c r="B181" s="143"/>
      <c r="C181" s="144" t="s">
        <v>299</v>
      </c>
      <c r="D181" s="144" t="s">
        <v>147</v>
      </c>
      <c r="E181" s="145" t="s">
        <v>836</v>
      </c>
      <c r="F181" s="146" t="s">
        <v>837</v>
      </c>
      <c r="G181" s="147" t="s">
        <v>173</v>
      </c>
      <c r="H181" s="148">
        <v>15</v>
      </c>
      <c r="I181" s="149"/>
      <c r="J181" s="150">
        <f>ROUND(I181*H181,2)</f>
        <v>0</v>
      </c>
      <c r="K181" s="146" t="s">
        <v>158</v>
      </c>
      <c r="L181" s="33"/>
      <c r="M181" s="151" t="s">
        <v>1</v>
      </c>
      <c r="N181" s="152" t="s">
        <v>42</v>
      </c>
      <c r="O181" s="58"/>
      <c r="P181" s="153">
        <f>O181*H181</f>
        <v>0</v>
      </c>
      <c r="Q181" s="153">
        <v>0</v>
      </c>
      <c r="R181" s="153">
        <f>Q181*H181</f>
        <v>0</v>
      </c>
      <c r="S181" s="153">
        <v>2.6700000000000002E-2</v>
      </c>
      <c r="T181" s="154">
        <f>S181*H181</f>
        <v>0.40050000000000002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222</v>
      </c>
      <c r="AT181" s="155" t="s">
        <v>147</v>
      </c>
      <c r="AU181" s="155" t="s">
        <v>87</v>
      </c>
      <c r="AY181" s="17" t="s">
        <v>144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85</v>
      </c>
      <c r="BK181" s="156">
        <f>ROUND(I181*H181,2)</f>
        <v>0</v>
      </c>
      <c r="BL181" s="17" t="s">
        <v>222</v>
      </c>
      <c r="BM181" s="155" t="s">
        <v>838</v>
      </c>
    </row>
    <row r="182" spans="1:65" s="13" customFormat="1" ht="11.25">
      <c r="B182" s="157"/>
      <c r="D182" s="158" t="s">
        <v>154</v>
      </c>
      <c r="E182" s="159" t="s">
        <v>1</v>
      </c>
      <c r="F182" s="160" t="s">
        <v>839</v>
      </c>
      <c r="H182" s="161">
        <v>15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154</v>
      </c>
      <c r="AU182" s="159" t="s">
        <v>87</v>
      </c>
      <c r="AV182" s="13" t="s">
        <v>87</v>
      </c>
      <c r="AW182" s="13" t="s">
        <v>33</v>
      </c>
      <c r="AX182" s="13" t="s">
        <v>85</v>
      </c>
      <c r="AY182" s="159" t="s">
        <v>144</v>
      </c>
    </row>
    <row r="183" spans="1:65" s="2" customFormat="1" ht="14.45" customHeight="1">
      <c r="A183" s="32"/>
      <c r="B183" s="143"/>
      <c r="C183" s="144" t="s">
        <v>304</v>
      </c>
      <c r="D183" s="144" t="s">
        <v>147</v>
      </c>
      <c r="E183" s="145" t="s">
        <v>840</v>
      </c>
      <c r="F183" s="146" t="s">
        <v>841</v>
      </c>
      <c r="G183" s="147" t="s">
        <v>173</v>
      </c>
      <c r="H183" s="148">
        <v>4.5</v>
      </c>
      <c r="I183" s="149"/>
      <c r="J183" s="150">
        <f>ROUND(I183*H183,2)</f>
        <v>0</v>
      </c>
      <c r="K183" s="146" t="s">
        <v>151</v>
      </c>
      <c r="L183" s="33"/>
      <c r="M183" s="151" t="s">
        <v>1</v>
      </c>
      <c r="N183" s="152" t="s">
        <v>42</v>
      </c>
      <c r="O183" s="58"/>
      <c r="P183" s="153">
        <f>O183*H183</f>
        <v>0</v>
      </c>
      <c r="Q183" s="153">
        <v>3.5E-4</v>
      </c>
      <c r="R183" s="153">
        <f>Q183*H183</f>
        <v>1.575E-3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222</v>
      </c>
      <c r="AT183" s="155" t="s">
        <v>147</v>
      </c>
      <c r="AU183" s="155" t="s">
        <v>87</v>
      </c>
      <c r="AY183" s="17" t="s">
        <v>144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85</v>
      </c>
      <c r="BK183" s="156">
        <f>ROUND(I183*H183,2)</f>
        <v>0</v>
      </c>
      <c r="BL183" s="17" t="s">
        <v>222</v>
      </c>
      <c r="BM183" s="155" t="s">
        <v>842</v>
      </c>
    </row>
    <row r="184" spans="1:65" s="13" customFormat="1" ht="11.25">
      <c r="B184" s="157"/>
      <c r="D184" s="158" t="s">
        <v>154</v>
      </c>
      <c r="E184" s="159" t="s">
        <v>1</v>
      </c>
      <c r="F184" s="160" t="s">
        <v>843</v>
      </c>
      <c r="H184" s="161">
        <v>4.5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154</v>
      </c>
      <c r="AU184" s="159" t="s">
        <v>87</v>
      </c>
      <c r="AV184" s="13" t="s">
        <v>87</v>
      </c>
      <c r="AW184" s="13" t="s">
        <v>33</v>
      </c>
      <c r="AX184" s="13" t="s">
        <v>85</v>
      </c>
      <c r="AY184" s="159" t="s">
        <v>144</v>
      </c>
    </row>
    <row r="185" spans="1:65" s="2" customFormat="1" ht="14.45" customHeight="1">
      <c r="A185" s="32"/>
      <c r="B185" s="143"/>
      <c r="C185" s="144" t="s">
        <v>284</v>
      </c>
      <c r="D185" s="144" t="s">
        <v>147</v>
      </c>
      <c r="E185" s="145" t="s">
        <v>844</v>
      </c>
      <c r="F185" s="146" t="s">
        <v>845</v>
      </c>
      <c r="G185" s="147" t="s">
        <v>173</v>
      </c>
      <c r="H185" s="148">
        <v>3</v>
      </c>
      <c r="I185" s="149"/>
      <c r="J185" s="150">
        <f>ROUND(I185*H185,2)</f>
        <v>0</v>
      </c>
      <c r="K185" s="146" t="s">
        <v>151</v>
      </c>
      <c r="L185" s="33"/>
      <c r="M185" s="151" t="s">
        <v>1</v>
      </c>
      <c r="N185" s="152" t="s">
        <v>42</v>
      </c>
      <c r="O185" s="58"/>
      <c r="P185" s="153">
        <f>O185*H185</f>
        <v>0</v>
      </c>
      <c r="Q185" s="153">
        <v>1.14E-3</v>
      </c>
      <c r="R185" s="153">
        <f>Q185*H185</f>
        <v>3.4199999999999999E-3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222</v>
      </c>
      <c r="AT185" s="155" t="s">
        <v>147</v>
      </c>
      <c r="AU185" s="155" t="s">
        <v>87</v>
      </c>
      <c r="AY185" s="17" t="s">
        <v>144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85</v>
      </c>
      <c r="BK185" s="156">
        <f>ROUND(I185*H185,2)</f>
        <v>0</v>
      </c>
      <c r="BL185" s="17" t="s">
        <v>222</v>
      </c>
      <c r="BM185" s="155" t="s">
        <v>846</v>
      </c>
    </row>
    <row r="186" spans="1:65" s="13" customFormat="1" ht="11.25">
      <c r="B186" s="157"/>
      <c r="D186" s="158" t="s">
        <v>154</v>
      </c>
      <c r="E186" s="159" t="s">
        <v>1</v>
      </c>
      <c r="F186" s="160" t="s">
        <v>847</v>
      </c>
      <c r="H186" s="161">
        <v>3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154</v>
      </c>
      <c r="AU186" s="159" t="s">
        <v>87</v>
      </c>
      <c r="AV186" s="13" t="s">
        <v>87</v>
      </c>
      <c r="AW186" s="13" t="s">
        <v>33</v>
      </c>
      <c r="AX186" s="13" t="s">
        <v>85</v>
      </c>
      <c r="AY186" s="159" t="s">
        <v>144</v>
      </c>
    </row>
    <row r="187" spans="1:65" s="2" customFormat="1" ht="14.45" customHeight="1">
      <c r="A187" s="32"/>
      <c r="B187" s="143"/>
      <c r="C187" s="144" t="s">
        <v>314</v>
      </c>
      <c r="D187" s="144" t="s">
        <v>147</v>
      </c>
      <c r="E187" s="145" t="s">
        <v>848</v>
      </c>
      <c r="F187" s="146" t="s">
        <v>849</v>
      </c>
      <c r="G187" s="147" t="s">
        <v>235</v>
      </c>
      <c r="H187" s="148">
        <v>3</v>
      </c>
      <c r="I187" s="149"/>
      <c r="J187" s="150">
        <f>ROUND(I187*H187,2)</f>
        <v>0</v>
      </c>
      <c r="K187" s="146" t="s">
        <v>786</v>
      </c>
      <c r="L187" s="33"/>
      <c r="M187" s="151" t="s">
        <v>1</v>
      </c>
      <c r="N187" s="152" t="s">
        <v>42</v>
      </c>
      <c r="O187" s="58"/>
      <c r="P187" s="153">
        <f>O187*H187</f>
        <v>0</v>
      </c>
      <c r="Q187" s="153">
        <v>0</v>
      </c>
      <c r="R187" s="153">
        <f>Q187*H187</f>
        <v>0</v>
      </c>
      <c r="S187" s="153">
        <v>0</v>
      </c>
      <c r="T187" s="15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222</v>
      </c>
      <c r="AT187" s="155" t="s">
        <v>147</v>
      </c>
      <c r="AU187" s="155" t="s">
        <v>87</v>
      </c>
      <c r="AY187" s="17" t="s">
        <v>144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85</v>
      </c>
      <c r="BK187" s="156">
        <f>ROUND(I187*H187,2)</f>
        <v>0</v>
      </c>
      <c r="BL187" s="17" t="s">
        <v>222</v>
      </c>
      <c r="BM187" s="155" t="s">
        <v>850</v>
      </c>
    </row>
    <row r="188" spans="1:65" s="13" customFormat="1" ht="11.25">
      <c r="B188" s="157"/>
      <c r="D188" s="158" t="s">
        <v>154</v>
      </c>
      <c r="E188" s="159" t="s">
        <v>1</v>
      </c>
      <c r="F188" s="160" t="s">
        <v>847</v>
      </c>
      <c r="H188" s="161">
        <v>3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154</v>
      </c>
      <c r="AU188" s="159" t="s">
        <v>87</v>
      </c>
      <c r="AV188" s="13" t="s">
        <v>87</v>
      </c>
      <c r="AW188" s="13" t="s">
        <v>33</v>
      </c>
      <c r="AX188" s="13" t="s">
        <v>85</v>
      </c>
      <c r="AY188" s="159" t="s">
        <v>144</v>
      </c>
    </row>
    <row r="189" spans="1:65" s="2" customFormat="1" ht="14.45" customHeight="1">
      <c r="A189" s="32"/>
      <c r="B189" s="143"/>
      <c r="C189" s="144" t="s">
        <v>320</v>
      </c>
      <c r="D189" s="144" t="s">
        <v>147</v>
      </c>
      <c r="E189" s="145" t="s">
        <v>851</v>
      </c>
      <c r="F189" s="146" t="s">
        <v>852</v>
      </c>
      <c r="G189" s="147" t="s">
        <v>235</v>
      </c>
      <c r="H189" s="148">
        <v>4</v>
      </c>
      <c r="I189" s="149"/>
      <c r="J189" s="150">
        <f>ROUND(I189*H189,2)</f>
        <v>0</v>
      </c>
      <c r="K189" s="146" t="s">
        <v>151</v>
      </c>
      <c r="L189" s="33"/>
      <c r="M189" s="151" t="s">
        <v>1</v>
      </c>
      <c r="N189" s="152" t="s">
        <v>42</v>
      </c>
      <c r="O189" s="58"/>
      <c r="P189" s="153">
        <f>O189*H189</f>
        <v>0</v>
      </c>
      <c r="Q189" s="153">
        <v>0</v>
      </c>
      <c r="R189" s="153">
        <f>Q189*H189</f>
        <v>0</v>
      </c>
      <c r="S189" s="153">
        <v>0</v>
      </c>
      <c r="T189" s="154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5" t="s">
        <v>222</v>
      </c>
      <c r="AT189" s="155" t="s">
        <v>147</v>
      </c>
      <c r="AU189" s="155" t="s">
        <v>87</v>
      </c>
      <c r="AY189" s="17" t="s">
        <v>144</v>
      </c>
      <c r="BE189" s="156">
        <f>IF(N189="základní",J189,0)</f>
        <v>0</v>
      </c>
      <c r="BF189" s="156">
        <f>IF(N189="snížená",J189,0)</f>
        <v>0</v>
      </c>
      <c r="BG189" s="156">
        <f>IF(N189="zákl. přenesená",J189,0)</f>
        <v>0</v>
      </c>
      <c r="BH189" s="156">
        <f>IF(N189="sníž. přenesená",J189,0)</f>
        <v>0</v>
      </c>
      <c r="BI189" s="156">
        <f>IF(N189="nulová",J189,0)</f>
        <v>0</v>
      </c>
      <c r="BJ189" s="17" t="s">
        <v>85</v>
      </c>
      <c r="BK189" s="156">
        <f>ROUND(I189*H189,2)</f>
        <v>0</v>
      </c>
      <c r="BL189" s="17" t="s">
        <v>222</v>
      </c>
      <c r="BM189" s="155" t="s">
        <v>853</v>
      </c>
    </row>
    <row r="190" spans="1:65" s="13" customFormat="1" ht="11.25">
      <c r="B190" s="157"/>
      <c r="D190" s="158" t="s">
        <v>154</v>
      </c>
      <c r="E190" s="159" t="s">
        <v>1</v>
      </c>
      <c r="F190" s="160" t="s">
        <v>854</v>
      </c>
      <c r="H190" s="161">
        <v>4</v>
      </c>
      <c r="I190" s="162"/>
      <c r="L190" s="157"/>
      <c r="M190" s="163"/>
      <c r="N190" s="164"/>
      <c r="O190" s="164"/>
      <c r="P190" s="164"/>
      <c r="Q190" s="164"/>
      <c r="R190" s="164"/>
      <c r="S190" s="164"/>
      <c r="T190" s="165"/>
      <c r="AT190" s="159" t="s">
        <v>154</v>
      </c>
      <c r="AU190" s="159" t="s">
        <v>87</v>
      </c>
      <c r="AV190" s="13" t="s">
        <v>87</v>
      </c>
      <c r="AW190" s="13" t="s">
        <v>33</v>
      </c>
      <c r="AX190" s="13" t="s">
        <v>85</v>
      </c>
      <c r="AY190" s="159" t="s">
        <v>144</v>
      </c>
    </row>
    <row r="191" spans="1:65" s="2" customFormat="1" ht="14.45" customHeight="1">
      <c r="A191" s="32"/>
      <c r="B191" s="143"/>
      <c r="C191" s="144" t="s">
        <v>324</v>
      </c>
      <c r="D191" s="144" t="s">
        <v>147</v>
      </c>
      <c r="E191" s="145" t="s">
        <v>855</v>
      </c>
      <c r="F191" s="146" t="s">
        <v>856</v>
      </c>
      <c r="G191" s="147" t="s">
        <v>173</v>
      </c>
      <c r="H191" s="148">
        <v>7.5</v>
      </c>
      <c r="I191" s="149"/>
      <c r="J191" s="150">
        <f>ROUND(I191*H191,2)</f>
        <v>0</v>
      </c>
      <c r="K191" s="146" t="s">
        <v>786</v>
      </c>
      <c r="L191" s="33"/>
      <c r="M191" s="151" t="s">
        <v>1</v>
      </c>
      <c r="N191" s="152" t="s">
        <v>42</v>
      </c>
      <c r="O191" s="58"/>
      <c r="P191" s="153">
        <f>O191*H191</f>
        <v>0</v>
      </c>
      <c r="Q191" s="153">
        <v>0</v>
      </c>
      <c r="R191" s="153">
        <f>Q191*H191</f>
        <v>0</v>
      </c>
      <c r="S191" s="153">
        <v>0</v>
      </c>
      <c r="T191" s="15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55" t="s">
        <v>222</v>
      </c>
      <c r="AT191" s="155" t="s">
        <v>147</v>
      </c>
      <c r="AU191" s="155" t="s">
        <v>87</v>
      </c>
      <c r="AY191" s="17" t="s">
        <v>144</v>
      </c>
      <c r="BE191" s="156">
        <f>IF(N191="základní",J191,0)</f>
        <v>0</v>
      </c>
      <c r="BF191" s="156">
        <f>IF(N191="snížená",J191,0)</f>
        <v>0</v>
      </c>
      <c r="BG191" s="156">
        <f>IF(N191="zákl. přenesená",J191,0)</f>
        <v>0</v>
      </c>
      <c r="BH191" s="156">
        <f>IF(N191="sníž. přenesená",J191,0)</f>
        <v>0</v>
      </c>
      <c r="BI191" s="156">
        <f>IF(N191="nulová",J191,0)</f>
        <v>0</v>
      </c>
      <c r="BJ191" s="17" t="s">
        <v>85</v>
      </c>
      <c r="BK191" s="156">
        <f>ROUND(I191*H191,2)</f>
        <v>0</v>
      </c>
      <c r="BL191" s="17" t="s">
        <v>222</v>
      </c>
      <c r="BM191" s="155" t="s">
        <v>857</v>
      </c>
    </row>
    <row r="192" spans="1:65" s="2" customFormat="1" ht="24.2" customHeight="1">
      <c r="A192" s="32"/>
      <c r="B192" s="143"/>
      <c r="C192" s="144" t="s">
        <v>330</v>
      </c>
      <c r="D192" s="144" t="s">
        <v>147</v>
      </c>
      <c r="E192" s="145" t="s">
        <v>858</v>
      </c>
      <c r="F192" s="146" t="s">
        <v>859</v>
      </c>
      <c r="G192" s="147" t="s">
        <v>302</v>
      </c>
      <c r="H192" s="180"/>
      <c r="I192" s="149"/>
      <c r="J192" s="150">
        <f>ROUND(I192*H192,2)</f>
        <v>0</v>
      </c>
      <c r="K192" s="146" t="s">
        <v>151</v>
      </c>
      <c r="L192" s="33"/>
      <c r="M192" s="151" t="s">
        <v>1</v>
      </c>
      <c r="N192" s="152" t="s">
        <v>42</v>
      </c>
      <c r="O192" s="58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5" t="s">
        <v>222</v>
      </c>
      <c r="AT192" s="155" t="s">
        <v>147</v>
      </c>
      <c r="AU192" s="155" t="s">
        <v>87</v>
      </c>
      <c r="AY192" s="17" t="s">
        <v>144</v>
      </c>
      <c r="BE192" s="156">
        <f>IF(N192="základní",J192,0)</f>
        <v>0</v>
      </c>
      <c r="BF192" s="156">
        <f>IF(N192="snížená",J192,0)</f>
        <v>0</v>
      </c>
      <c r="BG192" s="156">
        <f>IF(N192="zákl. přenesená",J192,0)</f>
        <v>0</v>
      </c>
      <c r="BH192" s="156">
        <f>IF(N192="sníž. přenesená",J192,0)</f>
        <v>0</v>
      </c>
      <c r="BI192" s="156">
        <f>IF(N192="nulová",J192,0)</f>
        <v>0</v>
      </c>
      <c r="BJ192" s="17" t="s">
        <v>85</v>
      </c>
      <c r="BK192" s="156">
        <f>ROUND(I192*H192,2)</f>
        <v>0</v>
      </c>
      <c r="BL192" s="17" t="s">
        <v>222</v>
      </c>
      <c r="BM192" s="155" t="s">
        <v>860</v>
      </c>
    </row>
    <row r="193" spans="1:65" s="2" customFormat="1" ht="24.2" customHeight="1">
      <c r="A193" s="32"/>
      <c r="B193" s="143"/>
      <c r="C193" s="144" t="s">
        <v>334</v>
      </c>
      <c r="D193" s="144" t="s">
        <v>147</v>
      </c>
      <c r="E193" s="145" t="s">
        <v>861</v>
      </c>
      <c r="F193" s="146" t="s">
        <v>862</v>
      </c>
      <c r="G193" s="147" t="s">
        <v>302</v>
      </c>
      <c r="H193" s="180"/>
      <c r="I193" s="149"/>
      <c r="J193" s="150">
        <f>ROUND(I193*H193,2)</f>
        <v>0</v>
      </c>
      <c r="K193" s="146" t="s">
        <v>151</v>
      </c>
      <c r="L193" s="33"/>
      <c r="M193" s="151" t="s">
        <v>1</v>
      </c>
      <c r="N193" s="152" t="s">
        <v>42</v>
      </c>
      <c r="O193" s="58"/>
      <c r="P193" s="153">
        <f>O193*H193</f>
        <v>0</v>
      </c>
      <c r="Q193" s="153">
        <v>0</v>
      </c>
      <c r="R193" s="153">
        <f>Q193*H193</f>
        <v>0</v>
      </c>
      <c r="S193" s="153">
        <v>0</v>
      </c>
      <c r="T193" s="15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55" t="s">
        <v>222</v>
      </c>
      <c r="AT193" s="155" t="s">
        <v>147</v>
      </c>
      <c r="AU193" s="155" t="s">
        <v>87</v>
      </c>
      <c r="AY193" s="17" t="s">
        <v>144</v>
      </c>
      <c r="BE193" s="156">
        <f>IF(N193="základní",J193,0)</f>
        <v>0</v>
      </c>
      <c r="BF193" s="156">
        <f>IF(N193="snížená",J193,0)</f>
        <v>0</v>
      </c>
      <c r="BG193" s="156">
        <f>IF(N193="zákl. přenesená",J193,0)</f>
        <v>0</v>
      </c>
      <c r="BH193" s="156">
        <f>IF(N193="sníž. přenesená",J193,0)</f>
        <v>0</v>
      </c>
      <c r="BI193" s="156">
        <f>IF(N193="nulová",J193,0)</f>
        <v>0</v>
      </c>
      <c r="BJ193" s="17" t="s">
        <v>85</v>
      </c>
      <c r="BK193" s="156">
        <f>ROUND(I193*H193,2)</f>
        <v>0</v>
      </c>
      <c r="BL193" s="17" t="s">
        <v>222</v>
      </c>
      <c r="BM193" s="155" t="s">
        <v>863</v>
      </c>
    </row>
    <row r="194" spans="1:65" s="2" customFormat="1" ht="14.45" customHeight="1">
      <c r="A194" s="32"/>
      <c r="B194" s="143"/>
      <c r="C194" s="144" t="s">
        <v>340</v>
      </c>
      <c r="D194" s="144" t="s">
        <v>147</v>
      </c>
      <c r="E194" s="145" t="s">
        <v>864</v>
      </c>
      <c r="F194" s="146" t="s">
        <v>865</v>
      </c>
      <c r="G194" s="147" t="s">
        <v>235</v>
      </c>
      <c r="H194" s="148">
        <v>4</v>
      </c>
      <c r="I194" s="149"/>
      <c r="J194" s="150">
        <f>ROUND(I194*H194,2)</f>
        <v>0</v>
      </c>
      <c r="K194" s="146" t="s">
        <v>1</v>
      </c>
      <c r="L194" s="33"/>
      <c r="M194" s="151" t="s">
        <v>1</v>
      </c>
      <c r="N194" s="152" t="s">
        <v>42</v>
      </c>
      <c r="O194" s="58"/>
      <c r="P194" s="153">
        <f>O194*H194</f>
        <v>0</v>
      </c>
      <c r="Q194" s="153">
        <v>0</v>
      </c>
      <c r="R194" s="153">
        <f>Q194*H194</f>
        <v>0</v>
      </c>
      <c r="S194" s="153">
        <v>0</v>
      </c>
      <c r="T194" s="154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5" t="s">
        <v>222</v>
      </c>
      <c r="AT194" s="155" t="s">
        <v>147</v>
      </c>
      <c r="AU194" s="155" t="s">
        <v>87</v>
      </c>
      <c r="AY194" s="17" t="s">
        <v>144</v>
      </c>
      <c r="BE194" s="156">
        <f>IF(N194="základní",J194,0)</f>
        <v>0</v>
      </c>
      <c r="BF194" s="156">
        <f>IF(N194="snížená",J194,0)</f>
        <v>0</v>
      </c>
      <c r="BG194" s="156">
        <f>IF(N194="zákl. přenesená",J194,0)</f>
        <v>0</v>
      </c>
      <c r="BH194" s="156">
        <f>IF(N194="sníž. přenesená",J194,0)</f>
        <v>0</v>
      </c>
      <c r="BI194" s="156">
        <f>IF(N194="nulová",J194,0)</f>
        <v>0</v>
      </c>
      <c r="BJ194" s="17" t="s">
        <v>85</v>
      </c>
      <c r="BK194" s="156">
        <f>ROUND(I194*H194,2)</f>
        <v>0</v>
      </c>
      <c r="BL194" s="17" t="s">
        <v>222</v>
      </c>
      <c r="BM194" s="155" t="s">
        <v>866</v>
      </c>
    </row>
    <row r="195" spans="1:65" s="12" customFormat="1" ht="22.9" customHeight="1">
      <c r="B195" s="130"/>
      <c r="D195" s="131" t="s">
        <v>76</v>
      </c>
      <c r="E195" s="141" t="s">
        <v>867</v>
      </c>
      <c r="F195" s="141" t="s">
        <v>868</v>
      </c>
      <c r="I195" s="133"/>
      <c r="J195" s="142">
        <f>BK195</f>
        <v>0</v>
      </c>
      <c r="L195" s="130"/>
      <c r="M195" s="135"/>
      <c r="N195" s="136"/>
      <c r="O195" s="136"/>
      <c r="P195" s="137">
        <f>SUM(P196:P266)</f>
        <v>0</v>
      </c>
      <c r="Q195" s="136"/>
      <c r="R195" s="137">
        <f>SUM(R196:R266)</f>
        <v>0.18179999999999999</v>
      </c>
      <c r="S195" s="136"/>
      <c r="T195" s="138">
        <f>SUM(T196:T266)</f>
        <v>0.11066000000000001</v>
      </c>
      <c r="AR195" s="131" t="s">
        <v>87</v>
      </c>
      <c r="AT195" s="139" t="s">
        <v>76</v>
      </c>
      <c r="AU195" s="139" t="s">
        <v>85</v>
      </c>
      <c r="AY195" s="131" t="s">
        <v>144</v>
      </c>
      <c r="BK195" s="140">
        <f>SUM(BK196:BK266)</f>
        <v>0</v>
      </c>
    </row>
    <row r="196" spans="1:65" s="2" customFormat="1" ht="14.45" customHeight="1">
      <c r="A196" s="32"/>
      <c r="B196" s="143"/>
      <c r="C196" s="144" t="s">
        <v>345</v>
      </c>
      <c r="D196" s="144" t="s">
        <v>147</v>
      </c>
      <c r="E196" s="145" t="s">
        <v>869</v>
      </c>
      <c r="F196" s="146" t="s">
        <v>870</v>
      </c>
      <c r="G196" s="147" t="s">
        <v>343</v>
      </c>
      <c r="H196" s="148">
        <v>2</v>
      </c>
      <c r="I196" s="149"/>
      <c r="J196" s="150">
        <f>ROUND(I196*H196,2)</f>
        <v>0</v>
      </c>
      <c r="K196" s="146" t="s">
        <v>151</v>
      </c>
      <c r="L196" s="33"/>
      <c r="M196" s="151" t="s">
        <v>1</v>
      </c>
      <c r="N196" s="152" t="s">
        <v>42</v>
      </c>
      <c r="O196" s="58"/>
      <c r="P196" s="153">
        <f>O196*H196</f>
        <v>0</v>
      </c>
      <c r="Q196" s="153">
        <v>0</v>
      </c>
      <c r="R196" s="153">
        <f>Q196*H196</f>
        <v>0</v>
      </c>
      <c r="S196" s="153">
        <v>1.933E-2</v>
      </c>
      <c r="T196" s="154">
        <f>S196*H196</f>
        <v>3.866E-2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222</v>
      </c>
      <c r="AT196" s="155" t="s">
        <v>147</v>
      </c>
      <c r="AU196" s="155" t="s">
        <v>87</v>
      </c>
      <c r="AY196" s="17" t="s">
        <v>144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85</v>
      </c>
      <c r="BK196" s="156">
        <f>ROUND(I196*H196,2)</f>
        <v>0</v>
      </c>
      <c r="BL196" s="17" t="s">
        <v>222</v>
      </c>
      <c r="BM196" s="155" t="s">
        <v>871</v>
      </c>
    </row>
    <row r="197" spans="1:65" s="2" customFormat="1" ht="24.2" customHeight="1">
      <c r="A197" s="32"/>
      <c r="B197" s="143"/>
      <c r="C197" s="144" t="s">
        <v>351</v>
      </c>
      <c r="D197" s="144" t="s">
        <v>147</v>
      </c>
      <c r="E197" s="145" t="s">
        <v>872</v>
      </c>
      <c r="F197" s="146" t="s">
        <v>873</v>
      </c>
      <c r="G197" s="147" t="s">
        <v>343</v>
      </c>
      <c r="H197" s="148">
        <v>2</v>
      </c>
      <c r="I197" s="149"/>
      <c r="J197" s="150">
        <f>ROUND(I197*H197,2)</f>
        <v>0</v>
      </c>
      <c r="K197" s="146" t="s">
        <v>753</v>
      </c>
      <c r="L197" s="33"/>
      <c r="M197" s="151" t="s">
        <v>1</v>
      </c>
      <c r="N197" s="152" t="s">
        <v>42</v>
      </c>
      <c r="O197" s="58"/>
      <c r="P197" s="153">
        <f>O197*H197</f>
        <v>0</v>
      </c>
      <c r="Q197" s="153">
        <v>2.894E-2</v>
      </c>
      <c r="R197" s="153">
        <f>Q197*H197</f>
        <v>5.7880000000000001E-2</v>
      </c>
      <c r="S197" s="153">
        <v>0</v>
      </c>
      <c r="T197" s="154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55" t="s">
        <v>222</v>
      </c>
      <c r="AT197" s="155" t="s">
        <v>147</v>
      </c>
      <c r="AU197" s="155" t="s">
        <v>87</v>
      </c>
      <c r="AY197" s="17" t="s">
        <v>144</v>
      </c>
      <c r="BE197" s="156">
        <f>IF(N197="základní",J197,0)</f>
        <v>0</v>
      </c>
      <c r="BF197" s="156">
        <f>IF(N197="snížená",J197,0)</f>
        <v>0</v>
      </c>
      <c r="BG197" s="156">
        <f>IF(N197="zákl. přenesená",J197,0)</f>
        <v>0</v>
      </c>
      <c r="BH197" s="156">
        <f>IF(N197="sníž. přenesená",J197,0)</f>
        <v>0</v>
      </c>
      <c r="BI197" s="156">
        <f>IF(N197="nulová",J197,0)</f>
        <v>0</v>
      </c>
      <c r="BJ197" s="17" t="s">
        <v>85</v>
      </c>
      <c r="BK197" s="156">
        <f>ROUND(I197*H197,2)</f>
        <v>0</v>
      </c>
      <c r="BL197" s="17" t="s">
        <v>222</v>
      </c>
      <c r="BM197" s="155" t="s">
        <v>874</v>
      </c>
    </row>
    <row r="198" spans="1:65" s="2" customFormat="1" ht="14.45" customHeight="1">
      <c r="A198" s="32"/>
      <c r="B198" s="143"/>
      <c r="C198" s="144" t="s">
        <v>355</v>
      </c>
      <c r="D198" s="144" t="s">
        <v>147</v>
      </c>
      <c r="E198" s="145" t="s">
        <v>875</v>
      </c>
      <c r="F198" s="146" t="s">
        <v>876</v>
      </c>
      <c r="G198" s="147" t="s">
        <v>235</v>
      </c>
      <c r="H198" s="148">
        <v>3</v>
      </c>
      <c r="I198" s="149"/>
      <c r="J198" s="150">
        <f>ROUND(I198*H198,2)</f>
        <v>0</v>
      </c>
      <c r="K198" s="146" t="s">
        <v>1</v>
      </c>
      <c r="L198" s="33"/>
      <c r="M198" s="151" t="s">
        <v>1</v>
      </c>
      <c r="N198" s="152" t="s">
        <v>42</v>
      </c>
      <c r="O198" s="58"/>
      <c r="P198" s="153">
        <f>O198*H198</f>
        <v>0</v>
      </c>
      <c r="Q198" s="153">
        <v>1.0000000000000001E-5</v>
      </c>
      <c r="R198" s="153">
        <f>Q198*H198</f>
        <v>3.0000000000000004E-5</v>
      </c>
      <c r="S198" s="153">
        <v>1E-4</v>
      </c>
      <c r="T198" s="154">
        <f>S198*H198</f>
        <v>3.0000000000000003E-4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152</v>
      </c>
      <c r="AT198" s="155" t="s">
        <v>147</v>
      </c>
      <c r="AU198" s="155" t="s">
        <v>87</v>
      </c>
      <c r="AY198" s="17" t="s">
        <v>144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85</v>
      </c>
      <c r="BK198" s="156">
        <f>ROUND(I198*H198,2)</f>
        <v>0</v>
      </c>
      <c r="BL198" s="17" t="s">
        <v>152</v>
      </c>
      <c r="BM198" s="155" t="s">
        <v>877</v>
      </c>
    </row>
    <row r="199" spans="1:65" s="13" customFormat="1" ht="11.25">
      <c r="B199" s="157"/>
      <c r="D199" s="158" t="s">
        <v>154</v>
      </c>
      <c r="E199" s="159" t="s">
        <v>1</v>
      </c>
      <c r="F199" s="160" t="s">
        <v>878</v>
      </c>
      <c r="H199" s="161">
        <v>3</v>
      </c>
      <c r="I199" s="162"/>
      <c r="L199" s="157"/>
      <c r="M199" s="163"/>
      <c r="N199" s="164"/>
      <c r="O199" s="164"/>
      <c r="P199" s="164"/>
      <c r="Q199" s="164"/>
      <c r="R199" s="164"/>
      <c r="S199" s="164"/>
      <c r="T199" s="165"/>
      <c r="AT199" s="159" t="s">
        <v>154</v>
      </c>
      <c r="AU199" s="159" t="s">
        <v>87</v>
      </c>
      <c r="AV199" s="13" t="s">
        <v>87</v>
      </c>
      <c r="AW199" s="13" t="s">
        <v>33</v>
      </c>
      <c r="AX199" s="13" t="s">
        <v>85</v>
      </c>
      <c r="AY199" s="159" t="s">
        <v>144</v>
      </c>
    </row>
    <row r="200" spans="1:65" s="2" customFormat="1" ht="14.45" customHeight="1">
      <c r="A200" s="32"/>
      <c r="B200" s="143"/>
      <c r="C200" s="166" t="s">
        <v>361</v>
      </c>
      <c r="D200" s="166" t="s">
        <v>281</v>
      </c>
      <c r="E200" s="167" t="s">
        <v>879</v>
      </c>
      <c r="F200" s="168" t="s">
        <v>880</v>
      </c>
      <c r="G200" s="169" t="s">
        <v>235</v>
      </c>
      <c r="H200" s="170">
        <v>3</v>
      </c>
      <c r="I200" s="171"/>
      <c r="J200" s="172">
        <f>ROUND(I200*H200,2)</f>
        <v>0</v>
      </c>
      <c r="K200" s="168" t="s">
        <v>1</v>
      </c>
      <c r="L200" s="173"/>
      <c r="M200" s="174" t="s">
        <v>1</v>
      </c>
      <c r="N200" s="175" t="s">
        <v>42</v>
      </c>
      <c r="O200" s="58"/>
      <c r="P200" s="153">
        <f>O200*H200</f>
        <v>0</v>
      </c>
      <c r="Q200" s="153">
        <v>1.5E-3</v>
      </c>
      <c r="R200" s="153">
        <f>Q200*H200</f>
        <v>4.5000000000000005E-3</v>
      </c>
      <c r="S200" s="153">
        <v>0</v>
      </c>
      <c r="T200" s="15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55" t="s">
        <v>185</v>
      </c>
      <c r="AT200" s="155" t="s">
        <v>281</v>
      </c>
      <c r="AU200" s="155" t="s">
        <v>87</v>
      </c>
      <c r="AY200" s="17" t="s">
        <v>144</v>
      </c>
      <c r="BE200" s="156">
        <f>IF(N200="základní",J200,0)</f>
        <v>0</v>
      </c>
      <c r="BF200" s="156">
        <f>IF(N200="snížená",J200,0)</f>
        <v>0</v>
      </c>
      <c r="BG200" s="156">
        <f>IF(N200="zákl. přenesená",J200,0)</f>
        <v>0</v>
      </c>
      <c r="BH200" s="156">
        <f>IF(N200="sníž. přenesená",J200,0)</f>
        <v>0</v>
      </c>
      <c r="BI200" s="156">
        <f>IF(N200="nulová",J200,0)</f>
        <v>0</v>
      </c>
      <c r="BJ200" s="17" t="s">
        <v>85</v>
      </c>
      <c r="BK200" s="156">
        <f>ROUND(I200*H200,2)</f>
        <v>0</v>
      </c>
      <c r="BL200" s="17" t="s">
        <v>152</v>
      </c>
      <c r="BM200" s="155" t="s">
        <v>881</v>
      </c>
    </row>
    <row r="201" spans="1:65" s="13" customFormat="1" ht="11.25">
      <c r="B201" s="157"/>
      <c r="D201" s="158" t="s">
        <v>154</v>
      </c>
      <c r="E201" s="159" t="s">
        <v>1</v>
      </c>
      <c r="F201" s="160" t="s">
        <v>878</v>
      </c>
      <c r="H201" s="161">
        <v>3</v>
      </c>
      <c r="I201" s="162"/>
      <c r="L201" s="157"/>
      <c r="M201" s="163"/>
      <c r="N201" s="164"/>
      <c r="O201" s="164"/>
      <c r="P201" s="164"/>
      <c r="Q201" s="164"/>
      <c r="R201" s="164"/>
      <c r="S201" s="164"/>
      <c r="T201" s="165"/>
      <c r="AT201" s="159" t="s">
        <v>154</v>
      </c>
      <c r="AU201" s="159" t="s">
        <v>87</v>
      </c>
      <c r="AV201" s="13" t="s">
        <v>87</v>
      </c>
      <c r="AW201" s="13" t="s">
        <v>33</v>
      </c>
      <c r="AX201" s="13" t="s">
        <v>85</v>
      </c>
      <c r="AY201" s="159" t="s">
        <v>144</v>
      </c>
    </row>
    <row r="202" spans="1:65" s="2" customFormat="1" ht="14.45" customHeight="1">
      <c r="A202" s="32"/>
      <c r="B202" s="143"/>
      <c r="C202" s="144" t="s">
        <v>365</v>
      </c>
      <c r="D202" s="144" t="s">
        <v>147</v>
      </c>
      <c r="E202" s="145" t="s">
        <v>882</v>
      </c>
      <c r="F202" s="146" t="s">
        <v>883</v>
      </c>
      <c r="G202" s="147" t="s">
        <v>343</v>
      </c>
      <c r="H202" s="148">
        <v>2</v>
      </c>
      <c r="I202" s="149"/>
      <c r="J202" s="150">
        <f>ROUND(I202*H202,2)</f>
        <v>0</v>
      </c>
      <c r="K202" s="146" t="s">
        <v>158</v>
      </c>
      <c r="L202" s="33"/>
      <c r="M202" s="151" t="s">
        <v>1</v>
      </c>
      <c r="N202" s="152" t="s">
        <v>42</v>
      </c>
      <c r="O202" s="58"/>
      <c r="P202" s="153">
        <f>O202*H202</f>
        <v>0</v>
      </c>
      <c r="Q202" s="153">
        <v>0</v>
      </c>
      <c r="R202" s="153">
        <f>Q202*H202</f>
        <v>0</v>
      </c>
      <c r="S202" s="153">
        <v>1.9460000000000002E-2</v>
      </c>
      <c r="T202" s="154">
        <f>S202*H202</f>
        <v>3.8920000000000003E-2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55" t="s">
        <v>222</v>
      </c>
      <c r="AT202" s="155" t="s">
        <v>147</v>
      </c>
      <c r="AU202" s="155" t="s">
        <v>87</v>
      </c>
      <c r="AY202" s="17" t="s">
        <v>144</v>
      </c>
      <c r="BE202" s="156">
        <f>IF(N202="základní",J202,0)</f>
        <v>0</v>
      </c>
      <c r="BF202" s="156">
        <f>IF(N202="snížená",J202,0)</f>
        <v>0</v>
      </c>
      <c r="BG202" s="156">
        <f>IF(N202="zákl. přenesená",J202,0)</f>
        <v>0</v>
      </c>
      <c r="BH202" s="156">
        <f>IF(N202="sníž. přenesená",J202,0)</f>
        <v>0</v>
      </c>
      <c r="BI202" s="156">
        <f>IF(N202="nulová",J202,0)</f>
        <v>0</v>
      </c>
      <c r="BJ202" s="17" t="s">
        <v>85</v>
      </c>
      <c r="BK202" s="156">
        <f>ROUND(I202*H202,2)</f>
        <v>0</v>
      </c>
      <c r="BL202" s="17" t="s">
        <v>222</v>
      </c>
      <c r="BM202" s="155" t="s">
        <v>884</v>
      </c>
    </row>
    <row r="203" spans="1:65" s="13" customFormat="1" ht="11.25">
      <c r="B203" s="157"/>
      <c r="D203" s="158" t="s">
        <v>154</v>
      </c>
      <c r="E203" s="159" t="s">
        <v>1</v>
      </c>
      <c r="F203" s="160" t="s">
        <v>885</v>
      </c>
      <c r="H203" s="161">
        <v>2</v>
      </c>
      <c r="I203" s="162"/>
      <c r="L203" s="157"/>
      <c r="M203" s="163"/>
      <c r="N203" s="164"/>
      <c r="O203" s="164"/>
      <c r="P203" s="164"/>
      <c r="Q203" s="164"/>
      <c r="R203" s="164"/>
      <c r="S203" s="164"/>
      <c r="T203" s="165"/>
      <c r="AT203" s="159" t="s">
        <v>154</v>
      </c>
      <c r="AU203" s="159" t="s">
        <v>87</v>
      </c>
      <c r="AV203" s="13" t="s">
        <v>87</v>
      </c>
      <c r="AW203" s="13" t="s">
        <v>33</v>
      </c>
      <c r="AX203" s="13" t="s">
        <v>85</v>
      </c>
      <c r="AY203" s="159" t="s">
        <v>144</v>
      </c>
    </row>
    <row r="204" spans="1:65" s="2" customFormat="1" ht="14.45" customHeight="1">
      <c r="A204" s="32"/>
      <c r="B204" s="143"/>
      <c r="C204" s="144" t="s">
        <v>369</v>
      </c>
      <c r="D204" s="144" t="s">
        <v>147</v>
      </c>
      <c r="E204" s="145" t="s">
        <v>886</v>
      </c>
      <c r="F204" s="146" t="s">
        <v>887</v>
      </c>
      <c r="G204" s="147" t="s">
        <v>343</v>
      </c>
      <c r="H204" s="148">
        <v>2</v>
      </c>
      <c r="I204" s="149"/>
      <c r="J204" s="150">
        <f>ROUND(I204*H204,2)</f>
        <v>0</v>
      </c>
      <c r="K204" s="146" t="s">
        <v>786</v>
      </c>
      <c r="L204" s="33"/>
      <c r="M204" s="151" t="s">
        <v>1</v>
      </c>
      <c r="N204" s="152" t="s">
        <v>42</v>
      </c>
      <c r="O204" s="58"/>
      <c r="P204" s="153">
        <f>O204*H204</f>
        <v>0</v>
      </c>
      <c r="Q204" s="153">
        <v>3.3999999999999998E-3</v>
      </c>
      <c r="R204" s="153">
        <f>Q204*H204</f>
        <v>6.7999999999999996E-3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222</v>
      </c>
      <c r="AT204" s="155" t="s">
        <v>147</v>
      </c>
      <c r="AU204" s="155" t="s">
        <v>87</v>
      </c>
      <c r="AY204" s="17" t="s">
        <v>144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85</v>
      </c>
      <c r="BK204" s="156">
        <f>ROUND(I204*H204,2)</f>
        <v>0</v>
      </c>
      <c r="BL204" s="17" t="s">
        <v>222</v>
      </c>
      <c r="BM204" s="155" t="s">
        <v>888</v>
      </c>
    </row>
    <row r="205" spans="1:65" s="13" customFormat="1" ht="11.25">
      <c r="B205" s="157"/>
      <c r="D205" s="158" t="s">
        <v>154</v>
      </c>
      <c r="E205" s="159" t="s">
        <v>1</v>
      </c>
      <c r="F205" s="160" t="s">
        <v>889</v>
      </c>
      <c r="H205" s="161">
        <v>2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154</v>
      </c>
      <c r="AU205" s="159" t="s">
        <v>87</v>
      </c>
      <c r="AV205" s="13" t="s">
        <v>87</v>
      </c>
      <c r="AW205" s="13" t="s">
        <v>33</v>
      </c>
      <c r="AX205" s="13" t="s">
        <v>85</v>
      </c>
      <c r="AY205" s="159" t="s">
        <v>144</v>
      </c>
    </row>
    <row r="206" spans="1:65" s="2" customFormat="1" ht="14.45" customHeight="1">
      <c r="A206" s="32"/>
      <c r="B206" s="143"/>
      <c r="C206" s="166" t="s">
        <v>375</v>
      </c>
      <c r="D206" s="166" t="s">
        <v>281</v>
      </c>
      <c r="E206" s="167" t="s">
        <v>890</v>
      </c>
      <c r="F206" s="168" t="s">
        <v>891</v>
      </c>
      <c r="G206" s="169" t="s">
        <v>235</v>
      </c>
      <c r="H206" s="170">
        <v>2</v>
      </c>
      <c r="I206" s="171"/>
      <c r="J206" s="172">
        <f>ROUND(I206*H206,2)</f>
        <v>0</v>
      </c>
      <c r="K206" s="168" t="s">
        <v>1</v>
      </c>
      <c r="L206" s="173"/>
      <c r="M206" s="174" t="s">
        <v>1</v>
      </c>
      <c r="N206" s="175" t="s">
        <v>42</v>
      </c>
      <c r="O206" s="58"/>
      <c r="P206" s="153">
        <f>O206*H206</f>
        <v>0</v>
      </c>
      <c r="Q206" s="153">
        <v>1.2999999999999999E-2</v>
      </c>
      <c r="R206" s="153">
        <f>Q206*H206</f>
        <v>2.5999999999999999E-2</v>
      </c>
      <c r="S206" s="153">
        <v>0</v>
      </c>
      <c r="T206" s="15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5" t="s">
        <v>185</v>
      </c>
      <c r="AT206" s="155" t="s">
        <v>281</v>
      </c>
      <c r="AU206" s="155" t="s">
        <v>87</v>
      </c>
      <c r="AY206" s="17" t="s">
        <v>144</v>
      </c>
      <c r="BE206" s="156">
        <f>IF(N206="základní",J206,0)</f>
        <v>0</v>
      </c>
      <c r="BF206" s="156">
        <f>IF(N206="snížená",J206,0)</f>
        <v>0</v>
      </c>
      <c r="BG206" s="156">
        <f>IF(N206="zákl. přenesená",J206,0)</f>
        <v>0</v>
      </c>
      <c r="BH206" s="156">
        <f>IF(N206="sníž. přenesená",J206,0)</f>
        <v>0</v>
      </c>
      <c r="BI206" s="156">
        <f>IF(N206="nulová",J206,0)</f>
        <v>0</v>
      </c>
      <c r="BJ206" s="17" t="s">
        <v>85</v>
      </c>
      <c r="BK206" s="156">
        <f>ROUND(I206*H206,2)</f>
        <v>0</v>
      </c>
      <c r="BL206" s="17" t="s">
        <v>152</v>
      </c>
      <c r="BM206" s="155" t="s">
        <v>892</v>
      </c>
    </row>
    <row r="207" spans="1:65" s="13" customFormat="1" ht="11.25">
      <c r="B207" s="157"/>
      <c r="D207" s="158" t="s">
        <v>154</v>
      </c>
      <c r="E207" s="159" t="s">
        <v>1</v>
      </c>
      <c r="F207" s="160" t="s">
        <v>889</v>
      </c>
      <c r="H207" s="161">
        <v>2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154</v>
      </c>
      <c r="AU207" s="159" t="s">
        <v>87</v>
      </c>
      <c r="AV207" s="13" t="s">
        <v>87</v>
      </c>
      <c r="AW207" s="13" t="s">
        <v>33</v>
      </c>
      <c r="AX207" s="13" t="s">
        <v>85</v>
      </c>
      <c r="AY207" s="159" t="s">
        <v>144</v>
      </c>
    </row>
    <row r="208" spans="1:65" s="2" customFormat="1" ht="14.45" customHeight="1">
      <c r="A208" s="32"/>
      <c r="B208" s="143"/>
      <c r="C208" s="166" t="s">
        <v>382</v>
      </c>
      <c r="D208" s="166" t="s">
        <v>281</v>
      </c>
      <c r="E208" s="167" t="s">
        <v>893</v>
      </c>
      <c r="F208" s="168" t="s">
        <v>894</v>
      </c>
      <c r="G208" s="169" t="s">
        <v>235</v>
      </c>
      <c r="H208" s="170">
        <v>2</v>
      </c>
      <c r="I208" s="171"/>
      <c r="J208" s="172">
        <f>ROUND(I208*H208,2)</f>
        <v>0</v>
      </c>
      <c r="K208" s="168" t="s">
        <v>786</v>
      </c>
      <c r="L208" s="173"/>
      <c r="M208" s="174" t="s">
        <v>1</v>
      </c>
      <c r="N208" s="175" t="s">
        <v>42</v>
      </c>
      <c r="O208" s="58"/>
      <c r="P208" s="153">
        <f>O208*H208</f>
        <v>0</v>
      </c>
      <c r="Q208" s="153">
        <v>4.0000000000000001E-3</v>
      </c>
      <c r="R208" s="153">
        <f>Q208*H208</f>
        <v>8.0000000000000002E-3</v>
      </c>
      <c r="S208" s="153">
        <v>0</v>
      </c>
      <c r="T208" s="15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5" t="s">
        <v>185</v>
      </c>
      <c r="AT208" s="155" t="s">
        <v>281</v>
      </c>
      <c r="AU208" s="155" t="s">
        <v>87</v>
      </c>
      <c r="AY208" s="17" t="s">
        <v>144</v>
      </c>
      <c r="BE208" s="156">
        <f>IF(N208="základní",J208,0)</f>
        <v>0</v>
      </c>
      <c r="BF208" s="156">
        <f>IF(N208="snížená",J208,0)</f>
        <v>0</v>
      </c>
      <c r="BG208" s="156">
        <f>IF(N208="zákl. přenesená",J208,0)</f>
        <v>0</v>
      </c>
      <c r="BH208" s="156">
        <f>IF(N208="sníž. přenesená",J208,0)</f>
        <v>0</v>
      </c>
      <c r="BI208" s="156">
        <f>IF(N208="nulová",J208,0)</f>
        <v>0</v>
      </c>
      <c r="BJ208" s="17" t="s">
        <v>85</v>
      </c>
      <c r="BK208" s="156">
        <f>ROUND(I208*H208,2)</f>
        <v>0</v>
      </c>
      <c r="BL208" s="17" t="s">
        <v>152</v>
      </c>
      <c r="BM208" s="155" t="s">
        <v>895</v>
      </c>
    </row>
    <row r="209" spans="1:65" s="13" customFormat="1" ht="11.25">
      <c r="B209" s="157"/>
      <c r="D209" s="158" t="s">
        <v>154</v>
      </c>
      <c r="E209" s="159" t="s">
        <v>1</v>
      </c>
      <c r="F209" s="160" t="s">
        <v>889</v>
      </c>
      <c r="H209" s="161">
        <v>2</v>
      </c>
      <c r="I209" s="162"/>
      <c r="L209" s="157"/>
      <c r="M209" s="163"/>
      <c r="N209" s="164"/>
      <c r="O209" s="164"/>
      <c r="P209" s="164"/>
      <c r="Q209" s="164"/>
      <c r="R209" s="164"/>
      <c r="S209" s="164"/>
      <c r="T209" s="165"/>
      <c r="AT209" s="159" t="s">
        <v>154</v>
      </c>
      <c r="AU209" s="159" t="s">
        <v>87</v>
      </c>
      <c r="AV209" s="13" t="s">
        <v>87</v>
      </c>
      <c r="AW209" s="13" t="s">
        <v>33</v>
      </c>
      <c r="AX209" s="13" t="s">
        <v>85</v>
      </c>
      <c r="AY209" s="159" t="s">
        <v>144</v>
      </c>
    </row>
    <row r="210" spans="1:65" s="2" customFormat="1" ht="24.2" customHeight="1">
      <c r="A210" s="32"/>
      <c r="B210" s="143"/>
      <c r="C210" s="144" t="s">
        <v>387</v>
      </c>
      <c r="D210" s="144" t="s">
        <v>147</v>
      </c>
      <c r="E210" s="145" t="s">
        <v>896</v>
      </c>
      <c r="F210" s="146" t="s">
        <v>897</v>
      </c>
      <c r="G210" s="147" t="s">
        <v>343</v>
      </c>
      <c r="H210" s="148">
        <v>1</v>
      </c>
      <c r="I210" s="149"/>
      <c r="J210" s="150">
        <f>ROUND(I210*H210,2)</f>
        <v>0</v>
      </c>
      <c r="K210" s="146" t="s">
        <v>1</v>
      </c>
      <c r="L210" s="33"/>
      <c r="M210" s="151" t="s">
        <v>1</v>
      </c>
      <c r="N210" s="152" t="s">
        <v>42</v>
      </c>
      <c r="O210" s="58"/>
      <c r="P210" s="153">
        <f>O210*H210</f>
        <v>0</v>
      </c>
      <c r="Q210" s="153">
        <v>4.1900000000000001E-3</v>
      </c>
      <c r="R210" s="153">
        <f>Q210*H210</f>
        <v>4.1900000000000001E-3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222</v>
      </c>
      <c r="AT210" s="155" t="s">
        <v>147</v>
      </c>
      <c r="AU210" s="155" t="s">
        <v>87</v>
      </c>
      <c r="AY210" s="17" t="s">
        <v>144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85</v>
      </c>
      <c r="BK210" s="156">
        <f>ROUND(I210*H210,2)</f>
        <v>0</v>
      </c>
      <c r="BL210" s="17" t="s">
        <v>222</v>
      </c>
      <c r="BM210" s="155" t="s">
        <v>898</v>
      </c>
    </row>
    <row r="211" spans="1:65" s="13" customFormat="1" ht="11.25">
      <c r="B211" s="157"/>
      <c r="D211" s="158" t="s">
        <v>154</v>
      </c>
      <c r="E211" s="159" t="s">
        <v>1</v>
      </c>
      <c r="F211" s="160" t="s">
        <v>899</v>
      </c>
      <c r="H211" s="161">
        <v>1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154</v>
      </c>
      <c r="AU211" s="159" t="s">
        <v>87</v>
      </c>
      <c r="AV211" s="13" t="s">
        <v>87</v>
      </c>
      <c r="AW211" s="13" t="s">
        <v>33</v>
      </c>
      <c r="AX211" s="13" t="s">
        <v>85</v>
      </c>
      <c r="AY211" s="159" t="s">
        <v>144</v>
      </c>
    </row>
    <row r="212" spans="1:65" s="2" customFormat="1" ht="14.45" customHeight="1">
      <c r="A212" s="32"/>
      <c r="B212" s="143"/>
      <c r="C212" s="166" t="s">
        <v>391</v>
      </c>
      <c r="D212" s="166" t="s">
        <v>281</v>
      </c>
      <c r="E212" s="167" t="s">
        <v>900</v>
      </c>
      <c r="F212" s="168" t="s">
        <v>901</v>
      </c>
      <c r="G212" s="169" t="s">
        <v>235</v>
      </c>
      <c r="H212" s="170">
        <v>1</v>
      </c>
      <c r="I212" s="171"/>
      <c r="J212" s="172">
        <f>ROUND(I212*H212,2)</f>
        <v>0</v>
      </c>
      <c r="K212" s="168" t="s">
        <v>1</v>
      </c>
      <c r="L212" s="173"/>
      <c r="M212" s="174" t="s">
        <v>1</v>
      </c>
      <c r="N212" s="175" t="s">
        <v>42</v>
      </c>
      <c r="O212" s="58"/>
      <c r="P212" s="153">
        <f>O212*H212</f>
        <v>0</v>
      </c>
      <c r="Q212" s="153">
        <v>1.6500000000000001E-2</v>
      </c>
      <c r="R212" s="153">
        <f>Q212*H212</f>
        <v>1.6500000000000001E-2</v>
      </c>
      <c r="S212" s="153">
        <v>0</v>
      </c>
      <c r="T212" s="15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5" t="s">
        <v>185</v>
      </c>
      <c r="AT212" s="155" t="s">
        <v>281</v>
      </c>
      <c r="AU212" s="155" t="s">
        <v>87</v>
      </c>
      <c r="AY212" s="17" t="s">
        <v>144</v>
      </c>
      <c r="BE212" s="156">
        <f>IF(N212="základní",J212,0)</f>
        <v>0</v>
      </c>
      <c r="BF212" s="156">
        <f>IF(N212="snížená",J212,0)</f>
        <v>0</v>
      </c>
      <c r="BG212" s="156">
        <f>IF(N212="zákl. přenesená",J212,0)</f>
        <v>0</v>
      </c>
      <c r="BH212" s="156">
        <f>IF(N212="sníž. přenesená",J212,0)</f>
        <v>0</v>
      </c>
      <c r="BI212" s="156">
        <f>IF(N212="nulová",J212,0)</f>
        <v>0</v>
      </c>
      <c r="BJ212" s="17" t="s">
        <v>85</v>
      </c>
      <c r="BK212" s="156">
        <f>ROUND(I212*H212,2)</f>
        <v>0</v>
      </c>
      <c r="BL212" s="17" t="s">
        <v>152</v>
      </c>
      <c r="BM212" s="155" t="s">
        <v>902</v>
      </c>
    </row>
    <row r="213" spans="1:65" s="13" customFormat="1" ht="11.25">
      <c r="B213" s="157"/>
      <c r="D213" s="158" t="s">
        <v>154</v>
      </c>
      <c r="E213" s="159" t="s">
        <v>1</v>
      </c>
      <c r="F213" s="160" t="s">
        <v>899</v>
      </c>
      <c r="H213" s="161">
        <v>1</v>
      </c>
      <c r="I213" s="162"/>
      <c r="L213" s="157"/>
      <c r="M213" s="163"/>
      <c r="N213" s="164"/>
      <c r="O213" s="164"/>
      <c r="P213" s="164"/>
      <c r="Q213" s="164"/>
      <c r="R213" s="164"/>
      <c r="S213" s="164"/>
      <c r="T213" s="165"/>
      <c r="AT213" s="159" t="s">
        <v>154</v>
      </c>
      <c r="AU213" s="159" t="s">
        <v>87</v>
      </c>
      <c r="AV213" s="13" t="s">
        <v>87</v>
      </c>
      <c r="AW213" s="13" t="s">
        <v>33</v>
      </c>
      <c r="AX213" s="13" t="s">
        <v>85</v>
      </c>
      <c r="AY213" s="159" t="s">
        <v>144</v>
      </c>
    </row>
    <row r="214" spans="1:65" s="2" customFormat="1" ht="24.2" customHeight="1">
      <c r="A214" s="32"/>
      <c r="B214" s="143"/>
      <c r="C214" s="166" t="s">
        <v>395</v>
      </c>
      <c r="D214" s="166" t="s">
        <v>281</v>
      </c>
      <c r="E214" s="167" t="s">
        <v>903</v>
      </c>
      <c r="F214" s="168" t="s">
        <v>904</v>
      </c>
      <c r="G214" s="169" t="s">
        <v>235</v>
      </c>
      <c r="H214" s="170">
        <v>1</v>
      </c>
      <c r="I214" s="171"/>
      <c r="J214" s="172">
        <f>ROUND(I214*H214,2)</f>
        <v>0</v>
      </c>
      <c r="K214" s="168" t="s">
        <v>1</v>
      </c>
      <c r="L214" s="173"/>
      <c r="M214" s="174" t="s">
        <v>1</v>
      </c>
      <c r="N214" s="175" t="s">
        <v>42</v>
      </c>
      <c r="O214" s="58"/>
      <c r="P214" s="153">
        <f>O214*H214</f>
        <v>0</v>
      </c>
      <c r="Q214" s="153">
        <v>0</v>
      </c>
      <c r="R214" s="153">
        <f>Q214*H214</f>
        <v>0</v>
      </c>
      <c r="S214" s="153">
        <v>0</v>
      </c>
      <c r="T214" s="15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5" t="s">
        <v>185</v>
      </c>
      <c r="AT214" s="155" t="s">
        <v>281</v>
      </c>
      <c r="AU214" s="155" t="s">
        <v>87</v>
      </c>
      <c r="AY214" s="17" t="s">
        <v>144</v>
      </c>
      <c r="BE214" s="156">
        <f>IF(N214="základní",J214,0)</f>
        <v>0</v>
      </c>
      <c r="BF214" s="156">
        <f>IF(N214="snížená",J214,0)</f>
        <v>0</v>
      </c>
      <c r="BG214" s="156">
        <f>IF(N214="zákl. přenesená",J214,0)</f>
        <v>0</v>
      </c>
      <c r="BH214" s="156">
        <f>IF(N214="sníž. přenesená",J214,0)</f>
        <v>0</v>
      </c>
      <c r="BI214" s="156">
        <f>IF(N214="nulová",J214,0)</f>
        <v>0</v>
      </c>
      <c r="BJ214" s="17" t="s">
        <v>85</v>
      </c>
      <c r="BK214" s="156">
        <f>ROUND(I214*H214,2)</f>
        <v>0</v>
      </c>
      <c r="BL214" s="17" t="s">
        <v>152</v>
      </c>
      <c r="BM214" s="155" t="s">
        <v>905</v>
      </c>
    </row>
    <row r="215" spans="1:65" s="13" customFormat="1" ht="11.25">
      <c r="B215" s="157"/>
      <c r="D215" s="158" t="s">
        <v>154</v>
      </c>
      <c r="E215" s="159" t="s">
        <v>1</v>
      </c>
      <c r="F215" s="160" t="s">
        <v>899</v>
      </c>
      <c r="H215" s="161">
        <v>1</v>
      </c>
      <c r="I215" s="162"/>
      <c r="L215" s="157"/>
      <c r="M215" s="163"/>
      <c r="N215" s="164"/>
      <c r="O215" s="164"/>
      <c r="P215" s="164"/>
      <c r="Q215" s="164"/>
      <c r="R215" s="164"/>
      <c r="S215" s="164"/>
      <c r="T215" s="165"/>
      <c r="AT215" s="159" t="s">
        <v>154</v>
      </c>
      <c r="AU215" s="159" t="s">
        <v>87</v>
      </c>
      <c r="AV215" s="13" t="s">
        <v>87</v>
      </c>
      <c r="AW215" s="13" t="s">
        <v>33</v>
      </c>
      <c r="AX215" s="13" t="s">
        <v>85</v>
      </c>
      <c r="AY215" s="159" t="s">
        <v>144</v>
      </c>
    </row>
    <row r="216" spans="1:65" s="2" customFormat="1" ht="24.2" customHeight="1">
      <c r="A216" s="32"/>
      <c r="B216" s="143"/>
      <c r="C216" s="166" t="s">
        <v>402</v>
      </c>
      <c r="D216" s="166" t="s">
        <v>281</v>
      </c>
      <c r="E216" s="167" t="s">
        <v>906</v>
      </c>
      <c r="F216" s="168" t="s">
        <v>907</v>
      </c>
      <c r="G216" s="169" t="s">
        <v>235</v>
      </c>
      <c r="H216" s="170">
        <v>1</v>
      </c>
      <c r="I216" s="171"/>
      <c r="J216" s="172">
        <f>ROUND(I216*H216,2)</f>
        <v>0</v>
      </c>
      <c r="K216" s="168" t="s">
        <v>1</v>
      </c>
      <c r="L216" s="173"/>
      <c r="M216" s="174" t="s">
        <v>1</v>
      </c>
      <c r="N216" s="175" t="s">
        <v>42</v>
      </c>
      <c r="O216" s="58"/>
      <c r="P216" s="153">
        <f>O216*H216</f>
        <v>0</v>
      </c>
      <c r="Q216" s="153">
        <v>1.6500000000000001E-2</v>
      </c>
      <c r="R216" s="153">
        <f>Q216*H216</f>
        <v>1.6500000000000001E-2</v>
      </c>
      <c r="S216" s="153">
        <v>0</v>
      </c>
      <c r="T216" s="15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5" t="s">
        <v>185</v>
      </c>
      <c r="AT216" s="155" t="s">
        <v>281</v>
      </c>
      <c r="AU216" s="155" t="s">
        <v>87</v>
      </c>
      <c r="AY216" s="17" t="s">
        <v>144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7" t="s">
        <v>85</v>
      </c>
      <c r="BK216" s="156">
        <f>ROUND(I216*H216,2)</f>
        <v>0</v>
      </c>
      <c r="BL216" s="17" t="s">
        <v>152</v>
      </c>
      <c r="BM216" s="155" t="s">
        <v>908</v>
      </c>
    </row>
    <row r="217" spans="1:65" s="13" customFormat="1" ht="11.25">
      <c r="B217" s="157"/>
      <c r="D217" s="158" t="s">
        <v>154</v>
      </c>
      <c r="E217" s="159" t="s">
        <v>1</v>
      </c>
      <c r="F217" s="160" t="s">
        <v>899</v>
      </c>
      <c r="H217" s="161">
        <v>1</v>
      </c>
      <c r="I217" s="162"/>
      <c r="L217" s="157"/>
      <c r="M217" s="163"/>
      <c r="N217" s="164"/>
      <c r="O217" s="164"/>
      <c r="P217" s="164"/>
      <c r="Q217" s="164"/>
      <c r="R217" s="164"/>
      <c r="S217" s="164"/>
      <c r="T217" s="165"/>
      <c r="AT217" s="159" t="s">
        <v>154</v>
      </c>
      <c r="AU217" s="159" t="s">
        <v>87</v>
      </c>
      <c r="AV217" s="13" t="s">
        <v>87</v>
      </c>
      <c r="AW217" s="13" t="s">
        <v>33</v>
      </c>
      <c r="AX217" s="13" t="s">
        <v>85</v>
      </c>
      <c r="AY217" s="159" t="s">
        <v>144</v>
      </c>
    </row>
    <row r="218" spans="1:65" s="2" customFormat="1" ht="14.45" customHeight="1">
      <c r="A218" s="32"/>
      <c r="B218" s="143"/>
      <c r="C218" s="144" t="s">
        <v>406</v>
      </c>
      <c r="D218" s="144" t="s">
        <v>147</v>
      </c>
      <c r="E218" s="145" t="s">
        <v>909</v>
      </c>
      <c r="F218" s="146" t="s">
        <v>910</v>
      </c>
      <c r="G218" s="147" t="s">
        <v>343</v>
      </c>
      <c r="H218" s="148">
        <v>1</v>
      </c>
      <c r="I218" s="149"/>
      <c r="J218" s="150">
        <f>ROUND(I218*H218,2)</f>
        <v>0</v>
      </c>
      <c r="K218" s="146" t="s">
        <v>151</v>
      </c>
      <c r="L218" s="33"/>
      <c r="M218" s="151" t="s">
        <v>1</v>
      </c>
      <c r="N218" s="152" t="s">
        <v>42</v>
      </c>
      <c r="O218" s="58"/>
      <c r="P218" s="153">
        <f>O218*H218</f>
        <v>0</v>
      </c>
      <c r="Q218" s="153">
        <v>0</v>
      </c>
      <c r="R218" s="153">
        <f>Q218*H218</f>
        <v>0</v>
      </c>
      <c r="S218" s="153">
        <v>9.1999999999999998E-3</v>
      </c>
      <c r="T218" s="154">
        <f>S218*H218</f>
        <v>9.1999999999999998E-3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222</v>
      </c>
      <c r="AT218" s="155" t="s">
        <v>147</v>
      </c>
      <c r="AU218" s="155" t="s">
        <v>87</v>
      </c>
      <c r="AY218" s="17" t="s">
        <v>144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85</v>
      </c>
      <c r="BK218" s="156">
        <f>ROUND(I218*H218,2)</f>
        <v>0</v>
      </c>
      <c r="BL218" s="17" t="s">
        <v>222</v>
      </c>
      <c r="BM218" s="155" t="s">
        <v>911</v>
      </c>
    </row>
    <row r="219" spans="1:65" s="2" customFormat="1" ht="14.45" customHeight="1">
      <c r="A219" s="32"/>
      <c r="B219" s="143"/>
      <c r="C219" s="144" t="s">
        <v>410</v>
      </c>
      <c r="D219" s="144" t="s">
        <v>147</v>
      </c>
      <c r="E219" s="145" t="s">
        <v>912</v>
      </c>
      <c r="F219" s="146" t="s">
        <v>913</v>
      </c>
      <c r="G219" s="147" t="s">
        <v>343</v>
      </c>
      <c r="H219" s="148">
        <v>1</v>
      </c>
      <c r="I219" s="149"/>
      <c r="J219" s="150">
        <f>ROUND(I219*H219,2)</f>
        <v>0</v>
      </c>
      <c r="K219" s="146" t="s">
        <v>764</v>
      </c>
      <c r="L219" s="33"/>
      <c r="M219" s="151" t="s">
        <v>1</v>
      </c>
      <c r="N219" s="152" t="s">
        <v>42</v>
      </c>
      <c r="O219" s="58"/>
      <c r="P219" s="153">
        <f>O219*H219</f>
        <v>0</v>
      </c>
      <c r="Q219" s="153">
        <v>0</v>
      </c>
      <c r="R219" s="153">
        <f>Q219*H219</f>
        <v>0</v>
      </c>
      <c r="S219" s="153">
        <v>1.8800000000000001E-2</v>
      </c>
      <c r="T219" s="154">
        <f>S219*H219</f>
        <v>1.8800000000000001E-2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5" t="s">
        <v>222</v>
      </c>
      <c r="AT219" s="155" t="s">
        <v>147</v>
      </c>
      <c r="AU219" s="155" t="s">
        <v>87</v>
      </c>
      <c r="AY219" s="17" t="s">
        <v>144</v>
      </c>
      <c r="BE219" s="156">
        <f>IF(N219="základní",J219,0)</f>
        <v>0</v>
      </c>
      <c r="BF219" s="156">
        <f>IF(N219="snížená",J219,0)</f>
        <v>0</v>
      </c>
      <c r="BG219" s="156">
        <f>IF(N219="zákl. přenesená",J219,0)</f>
        <v>0</v>
      </c>
      <c r="BH219" s="156">
        <f>IF(N219="sníž. přenesená",J219,0)</f>
        <v>0</v>
      </c>
      <c r="BI219" s="156">
        <f>IF(N219="nulová",J219,0)</f>
        <v>0</v>
      </c>
      <c r="BJ219" s="17" t="s">
        <v>85</v>
      </c>
      <c r="BK219" s="156">
        <f>ROUND(I219*H219,2)</f>
        <v>0</v>
      </c>
      <c r="BL219" s="17" t="s">
        <v>222</v>
      </c>
      <c r="BM219" s="155" t="s">
        <v>914</v>
      </c>
    </row>
    <row r="220" spans="1:65" s="2" customFormat="1" ht="24.2" customHeight="1">
      <c r="A220" s="32"/>
      <c r="B220" s="143"/>
      <c r="C220" s="144" t="s">
        <v>416</v>
      </c>
      <c r="D220" s="144" t="s">
        <v>147</v>
      </c>
      <c r="E220" s="145" t="s">
        <v>915</v>
      </c>
      <c r="F220" s="146" t="s">
        <v>916</v>
      </c>
      <c r="G220" s="147" t="s">
        <v>343</v>
      </c>
      <c r="H220" s="148">
        <v>1</v>
      </c>
      <c r="I220" s="149"/>
      <c r="J220" s="150">
        <f>ROUND(I220*H220,2)</f>
        <v>0</v>
      </c>
      <c r="K220" s="146" t="s">
        <v>764</v>
      </c>
      <c r="L220" s="33"/>
      <c r="M220" s="151" t="s">
        <v>1</v>
      </c>
      <c r="N220" s="152" t="s">
        <v>42</v>
      </c>
      <c r="O220" s="58"/>
      <c r="P220" s="153">
        <f>O220*H220</f>
        <v>0</v>
      </c>
      <c r="Q220" s="153">
        <v>1.47E-2</v>
      </c>
      <c r="R220" s="153">
        <f>Q220*H220</f>
        <v>1.47E-2</v>
      </c>
      <c r="S220" s="153">
        <v>0</v>
      </c>
      <c r="T220" s="15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222</v>
      </c>
      <c r="AT220" s="155" t="s">
        <v>147</v>
      </c>
      <c r="AU220" s="155" t="s">
        <v>87</v>
      </c>
      <c r="AY220" s="17" t="s">
        <v>144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7" t="s">
        <v>85</v>
      </c>
      <c r="BK220" s="156">
        <f>ROUND(I220*H220,2)</f>
        <v>0</v>
      </c>
      <c r="BL220" s="17" t="s">
        <v>222</v>
      </c>
      <c r="BM220" s="155" t="s">
        <v>917</v>
      </c>
    </row>
    <row r="221" spans="1:65" s="2" customFormat="1" ht="19.5">
      <c r="A221" s="32"/>
      <c r="B221" s="33"/>
      <c r="C221" s="32"/>
      <c r="D221" s="158" t="s">
        <v>286</v>
      </c>
      <c r="E221" s="32"/>
      <c r="F221" s="176" t="s">
        <v>918</v>
      </c>
      <c r="G221" s="32"/>
      <c r="H221" s="32"/>
      <c r="I221" s="177"/>
      <c r="J221" s="32"/>
      <c r="K221" s="32"/>
      <c r="L221" s="33"/>
      <c r="M221" s="178"/>
      <c r="N221" s="179"/>
      <c r="O221" s="58"/>
      <c r="P221" s="58"/>
      <c r="Q221" s="58"/>
      <c r="R221" s="58"/>
      <c r="S221" s="58"/>
      <c r="T221" s="59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T221" s="17" t="s">
        <v>286</v>
      </c>
      <c r="AU221" s="17" t="s">
        <v>87</v>
      </c>
    </row>
    <row r="222" spans="1:65" s="2" customFormat="1" ht="14.45" customHeight="1">
      <c r="A222" s="32"/>
      <c r="B222" s="143"/>
      <c r="C222" s="144" t="s">
        <v>421</v>
      </c>
      <c r="D222" s="144" t="s">
        <v>147</v>
      </c>
      <c r="E222" s="145" t="s">
        <v>919</v>
      </c>
      <c r="F222" s="146" t="s">
        <v>920</v>
      </c>
      <c r="G222" s="147" t="s">
        <v>343</v>
      </c>
      <c r="H222" s="148">
        <v>3</v>
      </c>
      <c r="I222" s="149"/>
      <c r="J222" s="150">
        <f>ROUND(I222*H222,2)</f>
        <v>0</v>
      </c>
      <c r="K222" s="146" t="s">
        <v>158</v>
      </c>
      <c r="L222" s="33"/>
      <c r="M222" s="151" t="s">
        <v>1</v>
      </c>
      <c r="N222" s="152" t="s">
        <v>42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1.56E-3</v>
      </c>
      <c r="T222" s="154">
        <f>S222*H222</f>
        <v>4.6800000000000001E-3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222</v>
      </c>
      <c r="AT222" s="155" t="s">
        <v>147</v>
      </c>
      <c r="AU222" s="155" t="s">
        <v>87</v>
      </c>
      <c r="AY222" s="17" t="s">
        <v>144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85</v>
      </c>
      <c r="BK222" s="156">
        <f>ROUND(I222*H222,2)</f>
        <v>0</v>
      </c>
      <c r="BL222" s="17" t="s">
        <v>222</v>
      </c>
      <c r="BM222" s="155" t="s">
        <v>921</v>
      </c>
    </row>
    <row r="223" spans="1:65" s="13" customFormat="1" ht="11.25">
      <c r="B223" s="157"/>
      <c r="D223" s="158" t="s">
        <v>154</v>
      </c>
      <c r="E223" s="159" t="s">
        <v>1</v>
      </c>
      <c r="F223" s="160" t="s">
        <v>922</v>
      </c>
      <c r="H223" s="161">
        <v>3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154</v>
      </c>
      <c r="AU223" s="159" t="s">
        <v>87</v>
      </c>
      <c r="AV223" s="13" t="s">
        <v>87</v>
      </c>
      <c r="AW223" s="13" t="s">
        <v>33</v>
      </c>
      <c r="AX223" s="13" t="s">
        <v>85</v>
      </c>
      <c r="AY223" s="159" t="s">
        <v>144</v>
      </c>
    </row>
    <row r="224" spans="1:65" s="2" customFormat="1" ht="14.45" customHeight="1">
      <c r="A224" s="32"/>
      <c r="B224" s="143"/>
      <c r="C224" s="144" t="s">
        <v>425</v>
      </c>
      <c r="D224" s="144" t="s">
        <v>147</v>
      </c>
      <c r="E224" s="145" t="s">
        <v>923</v>
      </c>
      <c r="F224" s="146" t="s">
        <v>924</v>
      </c>
      <c r="G224" s="147" t="s">
        <v>235</v>
      </c>
      <c r="H224" s="148">
        <v>2</v>
      </c>
      <c r="I224" s="149"/>
      <c r="J224" s="150">
        <f>ROUND(I224*H224,2)</f>
        <v>0</v>
      </c>
      <c r="K224" s="146" t="s">
        <v>786</v>
      </c>
      <c r="L224" s="33"/>
      <c r="M224" s="151" t="s">
        <v>1</v>
      </c>
      <c r="N224" s="152" t="s">
        <v>42</v>
      </c>
      <c r="O224" s="58"/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222</v>
      </c>
      <c r="AT224" s="155" t="s">
        <v>147</v>
      </c>
      <c r="AU224" s="155" t="s">
        <v>87</v>
      </c>
      <c r="AY224" s="17" t="s">
        <v>144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85</v>
      </c>
      <c r="BK224" s="156">
        <f>ROUND(I224*H224,2)</f>
        <v>0</v>
      </c>
      <c r="BL224" s="17" t="s">
        <v>222</v>
      </c>
      <c r="BM224" s="155" t="s">
        <v>925</v>
      </c>
    </row>
    <row r="225" spans="1:65" s="13" customFormat="1" ht="11.25">
      <c r="B225" s="157"/>
      <c r="D225" s="158" t="s">
        <v>154</v>
      </c>
      <c r="E225" s="159" t="s">
        <v>1</v>
      </c>
      <c r="F225" s="160" t="s">
        <v>889</v>
      </c>
      <c r="H225" s="161">
        <v>2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154</v>
      </c>
      <c r="AU225" s="159" t="s">
        <v>87</v>
      </c>
      <c r="AV225" s="13" t="s">
        <v>87</v>
      </c>
      <c r="AW225" s="13" t="s">
        <v>33</v>
      </c>
      <c r="AX225" s="13" t="s">
        <v>85</v>
      </c>
      <c r="AY225" s="159" t="s">
        <v>144</v>
      </c>
    </row>
    <row r="226" spans="1:65" s="2" customFormat="1" ht="24.2" customHeight="1">
      <c r="A226" s="32"/>
      <c r="B226" s="143"/>
      <c r="C226" s="166" t="s">
        <v>429</v>
      </c>
      <c r="D226" s="166" t="s">
        <v>281</v>
      </c>
      <c r="E226" s="167" t="s">
        <v>926</v>
      </c>
      <c r="F226" s="168" t="s">
        <v>927</v>
      </c>
      <c r="G226" s="169" t="s">
        <v>235</v>
      </c>
      <c r="H226" s="170">
        <v>1</v>
      </c>
      <c r="I226" s="171"/>
      <c r="J226" s="172">
        <f>ROUND(I226*H226,2)</f>
        <v>0</v>
      </c>
      <c r="K226" s="168" t="s">
        <v>1</v>
      </c>
      <c r="L226" s="173"/>
      <c r="M226" s="174" t="s">
        <v>1</v>
      </c>
      <c r="N226" s="175" t="s">
        <v>42</v>
      </c>
      <c r="O226" s="58"/>
      <c r="P226" s="153">
        <f>O226*H226</f>
        <v>0</v>
      </c>
      <c r="Q226" s="153">
        <v>1.8E-3</v>
      </c>
      <c r="R226" s="153">
        <f>Q226*H226</f>
        <v>1.8E-3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185</v>
      </c>
      <c r="AT226" s="155" t="s">
        <v>281</v>
      </c>
      <c r="AU226" s="155" t="s">
        <v>87</v>
      </c>
      <c r="AY226" s="17" t="s">
        <v>144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85</v>
      </c>
      <c r="BK226" s="156">
        <f>ROUND(I226*H226,2)</f>
        <v>0</v>
      </c>
      <c r="BL226" s="17" t="s">
        <v>152</v>
      </c>
      <c r="BM226" s="155" t="s">
        <v>928</v>
      </c>
    </row>
    <row r="227" spans="1:65" s="13" customFormat="1" ht="11.25">
      <c r="B227" s="157"/>
      <c r="D227" s="158" t="s">
        <v>154</v>
      </c>
      <c r="E227" s="159" t="s">
        <v>1</v>
      </c>
      <c r="F227" s="160" t="s">
        <v>899</v>
      </c>
      <c r="H227" s="161">
        <v>1</v>
      </c>
      <c r="I227" s="162"/>
      <c r="L227" s="157"/>
      <c r="M227" s="163"/>
      <c r="N227" s="164"/>
      <c r="O227" s="164"/>
      <c r="P227" s="164"/>
      <c r="Q227" s="164"/>
      <c r="R227" s="164"/>
      <c r="S227" s="164"/>
      <c r="T227" s="165"/>
      <c r="AT227" s="159" t="s">
        <v>154</v>
      </c>
      <c r="AU227" s="159" t="s">
        <v>87</v>
      </c>
      <c r="AV227" s="13" t="s">
        <v>87</v>
      </c>
      <c r="AW227" s="13" t="s">
        <v>33</v>
      </c>
      <c r="AX227" s="13" t="s">
        <v>85</v>
      </c>
      <c r="AY227" s="159" t="s">
        <v>144</v>
      </c>
    </row>
    <row r="228" spans="1:65" s="2" customFormat="1" ht="24.2" customHeight="1">
      <c r="A228" s="32"/>
      <c r="B228" s="143"/>
      <c r="C228" s="166" t="s">
        <v>433</v>
      </c>
      <c r="D228" s="166" t="s">
        <v>281</v>
      </c>
      <c r="E228" s="167" t="s">
        <v>929</v>
      </c>
      <c r="F228" s="168" t="s">
        <v>930</v>
      </c>
      <c r="G228" s="169" t="s">
        <v>235</v>
      </c>
      <c r="H228" s="170">
        <v>1</v>
      </c>
      <c r="I228" s="171"/>
      <c r="J228" s="172">
        <f>ROUND(I228*H228,2)</f>
        <v>0</v>
      </c>
      <c r="K228" s="168" t="s">
        <v>1</v>
      </c>
      <c r="L228" s="173"/>
      <c r="M228" s="174" t="s">
        <v>1</v>
      </c>
      <c r="N228" s="175" t="s">
        <v>42</v>
      </c>
      <c r="O228" s="58"/>
      <c r="P228" s="153">
        <f>O228*H228</f>
        <v>0</v>
      </c>
      <c r="Q228" s="153">
        <v>1.8E-3</v>
      </c>
      <c r="R228" s="153">
        <f>Q228*H228</f>
        <v>1.8E-3</v>
      </c>
      <c r="S228" s="153">
        <v>0</v>
      </c>
      <c r="T228" s="154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5" t="s">
        <v>185</v>
      </c>
      <c r="AT228" s="155" t="s">
        <v>281</v>
      </c>
      <c r="AU228" s="155" t="s">
        <v>87</v>
      </c>
      <c r="AY228" s="17" t="s">
        <v>144</v>
      </c>
      <c r="BE228" s="156">
        <f>IF(N228="základní",J228,0)</f>
        <v>0</v>
      </c>
      <c r="BF228" s="156">
        <f>IF(N228="snížená",J228,0)</f>
        <v>0</v>
      </c>
      <c r="BG228" s="156">
        <f>IF(N228="zákl. přenesená",J228,0)</f>
        <v>0</v>
      </c>
      <c r="BH228" s="156">
        <f>IF(N228="sníž. přenesená",J228,0)</f>
        <v>0</v>
      </c>
      <c r="BI228" s="156">
        <f>IF(N228="nulová",J228,0)</f>
        <v>0</v>
      </c>
      <c r="BJ228" s="17" t="s">
        <v>85</v>
      </c>
      <c r="BK228" s="156">
        <f>ROUND(I228*H228,2)</f>
        <v>0</v>
      </c>
      <c r="BL228" s="17" t="s">
        <v>152</v>
      </c>
      <c r="BM228" s="155" t="s">
        <v>931</v>
      </c>
    </row>
    <row r="229" spans="1:65" s="13" customFormat="1" ht="11.25">
      <c r="B229" s="157"/>
      <c r="D229" s="158" t="s">
        <v>154</v>
      </c>
      <c r="E229" s="159" t="s">
        <v>1</v>
      </c>
      <c r="F229" s="160" t="s">
        <v>899</v>
      </c>
      <c r="H229" s="161">
        <v>1</v>
      </c>
      <c r="I229" s="162"/>
      <c r="L229" s="157"/>
      <c r="M229" s="163"/>
      <c r="N229" s="164"/>
      <c r="O229" s="164"/>
      <c r="P229" s="164"/>
      <c r="Q229" s="164"/>
      <c r="R229" s="164"/>
      <c r="S229" s="164"/>
      <c r="T229" s="165"/>
      <c r="AT229" s="159" t="s">
        <v>154</v>
      </c>
      <c r="AU229" s="159" t="s">
        <v>87</v>
      </c>
      <c r="AV229" s="13" t="s">
        <v>87</v>
      </c>
      <c r="AW229" s="13" t="s">
        <v>33</v>
      </c>
      <c r="AX229" s="13" t="s">
        <v>85</v>
      </c>
      <c r="AY229" s="159" t="s">
        <v>144</v>
      </c>
    </row>
    <row r="230" spans="1:65" s="2" customFormat="1" ht="24.2" customHeight="1">
      <c r="A230" s="32"/>
      <c r="B230" s="143"/>
      <c r="C230" s="144" t="s">
        <v>440</v>
      </c>
      <c r="D230" s="144" t="s">
        <v>147</v>
      </c>
      <c r="E230" s="145" t="s">
        <v>932</v>
      </c>
      <c r="F230" s="146" t="s">
        <v>933</v>
      </c>
      <c r="G230" s="147" t="s">
        <v>235</v>
      </c>
      <c r="H230" s="148">
        <v>1</v>
      </c>
      <c r="I230" s="149"/>
      <c r="J230" s="150">
        <f>ROUND(I230*H230,2)</f>
        <v>0</v>
      </c>
      <c r="K230" s="146" t="s">
        <v>151</v>
      </c>
      <c r="L230" s="33"/>
      <c r="M230" s="151" t="s">
        <v>1</v>
      </c>
      <c r="N230" s="152" t="s">
        <v>42</v>
      </c>
      <c r="O230" s="58"/>
      <c r="P230" s="153">
        <f>O230*H230</f>
        <v>0</v>
      </c>
      <c r="Q230" s="153">
        <v>1.6000000000000001E-4</v>
      </c>
      <c r="R230" s="153">
        <f>Q230*H230</f>
        <v>1.6000000000000001E-4</v>
      </c>
      <c r="S230" s="153">
        <v>0</v>
      </c>
      <c r="T230" s="154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5" t="s">
        <v>152</v>
      </c>
      <c r="AT230" s="155" t="s">
        <v>147</v>
      </c>
      <c r="AU230" s="155" t="s">
        <v>87</v>
      </c>
      <c r="AY230" s="17" t="s">
        <v>144</v>
      </c>
      <c r="BE230" s="156">
        <f>IF(N230="základní",J230,0)</f>
        <v>0</v>
      </c>
      <c r="BF230" s="156">
        <f>IF(N230="snížená",J230,0)</f>
        <v>0</v>
      </c>
      <c r="BG230" s="156">
        <f>IF(N230="zákl. přenesená",J230,0)</f>
        <v>0</v>
      </c>
      <c r="BH230" s="156">
        <f>IF(N230="sníž. přenesená",J230,0)</f>
        <v>0</v>
      </c>
      <c r="BI230" s="156">
        <f>IF(N230="nulová",J230,0)</f>
        <v>0</v>
      </c>
      <c r="BJ230" s="17" t="s">
        <v>85</v>
      </c>
      <c r="BK230" s="156">
        <f>ROUND(I230*H230,2)</f>
        <v>0</v>
      </c>
      <c r="BL230" s="17" t="s">
        <v>152</v>
      </c>
      <c r="BM230" s="155" t="s">
        <v>934</v>
      </c>
    </row>
    <row r="231" spans="1:65" s="2" customFormat="1" ht="24.2" customHeight="1">
      <c r="A231" s="32"/>
      <c r="B231" s="143"/>
      <c r="C231" s="166" t="s">
        <v>444</v>
      </c>
      <c r="D231" s="166" t="s">
        <v>281</v>
      </c>
      <c r="E231" s="167" t="s">
        <v>935</v>
      </c>
      <c r="F231" s="168" t="s">
        <v>936</v>
      </c>
      <c r="G231" s="169" t="s">
        <v>235</v>
      </c>
      <c r="H231" s="170">
        <v>1</v>
      </c>
      <c r="I231" s="171"/>
      <c r="J231" s="172">
        <f>ROUND(I231*H231,2)</f>
        <v>0</v>
      </c>
      <c r="K231" s="168" t="s">
        <v>1</v>
      </c>
      <c r="L231" s="173"/>
      <c r="M231" s="174" t="s">
        <v>1</v>
      </c>
      <c r="N231" s="175" t="s">
        <v>42</v>
      </c>
      <c r="O231" s="58"/>
      <c r="P231" s="153">
        <f>O231*H231</f>
        <v>0</v>
      </c>
      <c r="Q231" s="153">
        <v>0</v>
      </c>
      <c r="R231" s="153">
        <f>Q231*H231</f>
        <v>0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185</v>
      </c>
      <c r="AT231" s="155" t="s">
        <v>281</v>
      </c>
      <c r="AU231" s="155" t="s">
        <v>87</v>
      </c>
      <c r="AY231" s="17" t="s">
        <v>144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85</v>
      </c>
      <c r="BK231" s="156">
        <f>ROUND(I231*H231,2)</f>
        <v>0</v>
      </c>
      <c r="BL231" s="17" t="s">
        <v>152</v>
      </c>
      <c r="BM231" s="155" t="s">
        <v>937</v>
      </c>
    </row>
    <row r="232" spans="1:65" s="2" customFormat="1" ht="24.2" customHeight="1">
      <c r="A232" s="32"/>
      <c r="B232" s="143"/>
      <c r="C232" s="144" t="s">
        <v>448</v>
      </c>
      <c r="D232" s="144" t="s">
        <v>147</v>
      </c>
      <c r="E232" s="145" t="s">
        <v>938</v>
      </c>
      <c r="F232" s="146" t="s">
        <v>939</v>
      </c>
      <c r="G232" s="147" t="s">
        <v>302</v>
      </c>
      <c r="H232" s="180"/>
      <c r="I232" s="149"/>
      <c r="J232" s="150">
        <f>ROUND(I232*H232,2)</f>
        <v>0</v>
      </c>
      <c r="K232" s="146" t="s">
        <v>151</v>
      </c>
      <c r="L232" s="33"/>
      <c r="M232" s="151" t="s">
        <v>1</v>
      </c>
      <c r="N232" s="152" t="s">
        <v>42</v>
      </c>
      <c r="O232" s="58"/>
      <c r="P232" s="153">
        <f>O232*H232</f>
        <v>0</v>
      </c>
      <c r="Q232" s="153">
        <v>0</v>
      </c>
      <c r="R232" s="153">
        <f>Q232*H232</f>
        <v>0</v>
      </c>
      <c r="S232" s="153">
        <v>0</v>
      </c>
      <c r="T232" s="154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5" t="s">
        <v>222</v>
      </c>
      <c r="AT232" s="155" t="s">
        <v>147</v>
      </c>
      <c r="AU232" s="155" t="s">
        <v>87</v>
      </c>
      <c r="AY232" s="17" t="s">
        <v>144</v>
      </c>
      <c r="BE232" s="156">
        <f>IF(N232="základní",J232,0)</f>
        <v>0</v>
      </c>
      <c r="BF232" s="156">
        <f>IF(N232="snížená",J232,0)</f>
        <v>0</v>
      </c>
      <c r="BG232" s="156">
        <f>IF(N232="zákl. přenesená",J232,0)</f>
        <v>0</v>
      </c>
      <c r="BH232" s="156">
        <f>IF(N232="sníž. přenesená",J232,0)</f>
        <v>0</v>
      </c>
      <c r="BI232" s="156">
        <f>IF(N232="nulová",J232,0)</f>
        <v>0</v>
      </c>
      <c r="BJ232" s="17" t="s">
        <v>85</v>
      </c>
      <c r="BK232" s="156">
        <f>ROUND(I232*H232,2)</f>
        <v>0</v>
      </c>
      <c r="BL232" s="17" t="s">
        <v>222</v>
      </c>
      <c r="BM232" s="155" t="s">
        <v>940</v>
      </c>
    </row>
    <row r="233" spans="1:65" s="2" customFormat="1" ht="24.2" customHeight="1">
      <c r="A233" s="32"/>
      <c r="B233" s="143"/>
      <c r="C233" s="144" t="s">
        <v>454</v>
      </c>
      <c r="D233" s="144" t="s">
        <v>147</v>
      </c>
      <c r="E233" s="145" t="s">
        <v>941</v>
      </c>
      <c r="F233" s="146" t="s">
        <v>942</v>
      </c>
      <c r="G233" s="147" t="s">
        <v>302</v>
      </c>
      <c r="H233" s="180"/>
      <c r="I233" s="149"/>
      <c r="J233" s="150">
        <f>ROUND(I233*H233,2)</f>
        <v>0</v>
      </c>
      <c r="K233" s="146" t="s">
        <v>151</v>
      </c>
      <c r="L233" s="33"/>
      <c r="M233" s="151" t="s">
        <v>1</v>
      </c>
      <c r="N233" s="152" t="s">
        <v>42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0</v>
      </c>
      <c r="T233" s="154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222</v>
      </c>
      <c r="AT233" s="155" t="s">
        <v>147</v>
      </c>
      <c r="AU233" s="155" t="s">
        <v>87</v>
      </c>
      <c r="AY233" s="17" t="s">
        <v>144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85</v>
      </c>
      <c r="BK233" s="156">
        <f>ROUND(I233*H233,2)</f>
        <v>0</v>
      </c>
      <c r="BL233" s="17" t="s">
        <v>222</v>
      </c>
      <c r="BM233" s="155" t="s">
        <v>943</v>
      </c>
    </row>
    <row r="234" spans="1:65" s="2" customFormat="1" ht="24.2" customHeight="1">
      <c r="A234" s="32"/>
      <c r="B234" s="143"/>
      <c r="C234" s="144" t="s">
        <v>459</v>
      </c>
      <c r="D234" s="144" t="s">
        <v>147</v>
      </c>
      <c r="E234" s="145" t="s">
        <v>944</v>
      </c>
      <c r="F234" s="146" t="s">
        <v>945</v>
      </c>
      <c r="G234" s="147" t="s">
        <v>235</v>
      </c>
      <c r="H234" s="148">
        <v>3</v>
      </c>
      <c r="I234" s="149"/>
      <c r="J234" s="150">
        <f>ROUND(I234*H234,2)</f>
        <v>0</v>
      </c>
      <c r="K234" s="146" t="s">
        <v>1</v>
      </c>
      <c r="L234" s="33"/>
      <c r="M234" s="151" t="s">
        <v>1</v>
      </c>
      <c r="N234" s="152" t="s">
        <v>42</v>
      </c>
      <c r="O234" s="58"/>
      <c r="P234" s="153">
        <f>O234*H234</f>
        <v>0</v>
      </c>
      <c r="Q234" s="153">
        <v>0</v>
      </c>
      <c r="R234" s="153">
        <f>Q234*H234</f>
        <v>0</v>
      </c>
      <c r="S234" s="153">
        <v>0</v>
      </c>
      <c r="T234" s="154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5" t="s">
        <v>222</v>
      </c>
      <c r="AT234" s="155" t="s">
        <v>147</v>
      </c>
      <c r="AU234" s="155" t="s">
        <v>87</v>
      </c>
      <c r="AY234" s="17" t="s">
        <v>144</v>
      </c>
      <c r="BE234" s="156">
        <f>IF(N234="základní",J234,0)</f>
        <v>0</v>
      </c>
      <c r="BF234" s="156">
        <f>IF(N234="snížená",J234,0)</f>
        <v>0</v>
      </c>
      <c r="BG234" s="156">
        <f>IF(N234="zákl. přenesená",J234,0)</f>
        <v>0</v>
      </c>
      <c r="BH234" s="156">
        <f>IF(N234="sníž. přenesená",J234,0)</f>
        <v>0</v>
      </c>
      <c r="BI234" s="156">
        <f>IF(N234="nulová",J234,0)</f>
        <v>0</v>
      </c>
      <c r="BJ234" s="17" t="s">
        <v>85</v>
      </c>
      <c r="BK234" s="156">
        <f>ROUND(I234*H234,2)</f>
        <v>0</v>
      </c>
      <c r="BL234" s="17" t="s">
        <v>222</v>
      </c>
      <c r="BM234" s="155" t="s">
        <v>946</v>
      </c>
    </row>
    <row r="235" spans="1:65" s="13" customFormat="1" ht="11.25">
      <c r="B235" s="157"/>
      <c r="D235" s="158" t="s">
        <v>154</v>
      </c>
      <c r="E235" s="159" t="s">
        <v>1</v>
      </c>
      <c r="F235" s="160" t="s">
        <v>947</v>
      </c>
      <c r="H235" s="161">
        <v>2</v>
      </c>
      <c r="I235" s="162"/>
      <c r="L235" s="157"/>
      <c r="M235" s="163"/>
      <c r="N235" s="164"/>
      <c r="O235" s="164"/>
      <c r="P235" s="164"/>
      <c r="Q235" s="164"/>
      <c r="R235" s="164"/>
      <c r="S235" s="164"/>
      <c r="T235" s="165"/>
      <c r="AT235" s="159" t="s">
        <v>154</v>
      </c>
      <c r="AU235" s="159" t="s">
        <v>87</v>
      </c>
      <c r="AV235" s="13" t="s">
        <v>87</v>
      </c>
      <c r="AW235" s="13" t="s">
        <v>33</v>
      </c>
      <c r="AX235" s="13" t="s">
        <v>77</v>
      </c>
      <c r="AY235" s="159" t="s">
        <v>144</v>
      </c>
    </row>
    <row r="236" spans="1:65" s="13" customFormat="1" ht="11.25">
      <c r="B236" s="157"/>
      <c r="D236" s="158" t="s">
        <v>154</v>
      </c>
      <c r="E236" s="159" t="s">
        <v>1</v>
      </c>
      <c r="F236" s="160" t="s">
        <v>948</v>
      </c>
      <c r="H236" s="161">
        <v>1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154</v>
      </c>
      <c r="AU236" s="159" t="s">
        <v>87</v>
      </c>
      <c r="AV236" s="13" t="s">
        <v>87</v>
      </c>
      <c r="AW236" s="13" t="s">
        <v>33</v>
      </c>
      <c r="AX236" s="13" t="s">
        <v>77</v>
      </c>
      <c r="AY236" s="159" t="s">
        <v>144</v>
      </c>
    </row>
    <row r="237" spans="1:65" s="14" customFormat="1" ht="11.25">
      <c r="B237" s="189"/>
      <c r="D237" s="158" t="s">
        <v>154</v>
      </c>
      <c r="E237" s="190" t="s">
        <v>1</v>
      </c>
      <c r="F237" s="191" t="s">
        <v>949</v>
      </c>
      <c r="H237" s="192">
        <v>3</v>
      </c>
      <c r="I237" s="193"/>
      <c r="L237" s="189"/>
      <c r="M237" s="194"/>
      <c r="N237" s="195"/>
      <c r="O237" s="195"/>
      <c r="P237" s="195"/>
      <c r="Q237" s="195"/>
      <c r="R237" s="195"/>
      <c r="S237" s="195"/>
      <c r="T237" s="196"/>
      <c r="AT237" s="190" t="s">
        <v>154</v>
      </c>
      <c r="AU237" s="190" t="s">
        <v>87</v>
      </c>
      <c r="AV237" s="14" t="s">
        <v>152</v>
      </c>
      <c r="AW237" s="14" t="s">
        <v>33</v>
      </c>
      <c r="AX237" s="14" t="s">
        <v>85</v>
      </c>
      <c r="AY237" s="190" t="s">
        <v>144</v>
      </c>
    </row>
    <row r="238" spans="1:65" s="2" customFormat="1" ht="37.9" customHeight="1">
      <c r="A238" s="32"/>
      <c r="B238" s="143"/>
      <c r="C238" s="144" t="s">
        <v>464</v>
      </c>
      <c r="D238" s="144" t="s">
        <v>147</v>
      </c>
      <c r="E238" s="145" t="s">
        <v>950</v>
      </c>
      <c r="F238" s="146" t="s">
        <v>951</v>
      </c>
      <c r="G238" s="147" t="s">
        <v>235</v>
      </c>
      <c r="H238" s="148">
        <v>1</v>
      </c>
      <c r="I238" s="149"/>
      <c r="J238" s="150">
        <f>ROUND(I238*H238,2)</f>
        <v>0</v>
      </c>
      <c r="K238" s="146" t="s">
        <v>1</v>
      </c>
      <c r="L238" s="33"/>
      <c r="M238" s="151" t="s">
        <v>1</v>
      </c>
      <c r="N238" s="152" t="s">
        <v>42</v>
      </c>
      <c r="O238" s="58"/>
      <c r="P238" s="153">
        <f>O238*H238</f>
        <v>0</v>
      </c>
      <c r="Q238" s="153">
        <v>0</v>
      </c>
      <c r="R238" s="153">
        <f>Q238*H238</f>
        <v>0</v>
      </c>
      <c r="S238" s="153">
        <v>0</v>
      </c>
      <c r="T238" s="154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55" t="s">
        <v>222</v>
      </c>
      <c r="AT238" s="155" t="s">
        <v>147</v>
      </c>
      <c r="AU238" s="155" t="s">
        <v>87</v>
      </c>
      <c r="AY238" s="17" t="s">
        <v>144</v>
      </c>
      <c r="BE238" s="156">
        <f>IF(N238="základní",J238,0)</f>
        <v>0</v>
      </c>
      <c r="BF238" s="156">
        <f>IF(N238="snížená",J238,0)</f>
        <v>0</v>
      </c>
      <c r="BG238" s="156">
        <f>IF(N238="zákl. přenesená",J238,0)</f>
        <v>0</v>
      </c>
      <c r="BH238" s="156">
        <f>IF(N238="sníž. přenesená",J238,0)</f>
        <v>0</v>
      </c>
      <c r="BI238" s="156">
        <f>IF(N238="nulová",J238,0)</f>
        <v>0</v>
      </c>
      <c r="BJ238" s="17" t="s">
        <v>85</v>
      </c>
      <c r="BK238" s="156">
        <f>ROUND(I238*H238,2)</f>
        <v>0</v>
      </c>
      <c r="BL238" s="17" t="s">
        <v>222</v>
      </c>
      <c r="BM238" s="155" t="s">
        <v>952</v>
      </c>
    </row>
    <row r="239" spans="1:65" s="13" customFormat="1" ht="11.25">
      <c r="B239" s="157"/>
      <c r="D239" s="158" t="s">
        <v>154</v>
      </c>
      <c r="E239" s="159" t="s">
        <v>1</v>
      </c>
      <c r="F239" s="160" t="s">
        <v>953</v>
      </c>
      <c r="H239" s="161">
        <v>1</v>
      </c>
      <c r="I239" s="162"/>
      <c r="L239" s="157"/>
      <c r="M239" s="163"/>
      <c r="N239" s="164"/>
      <c r="O239" s="164"/>
      <c r="P239" s="164"/>
      <c r="Q239" s="164"/>
      <c r="R239" s="164"/>
      <c r="S239" s="164"/>
      <c r="T239" s="165"/>
      <c r="AT239" s="159" t="s">
        <v>154</v>
      </c>
      <c r="AU239" s="159" t="s">
        <v>87</v>
      </c>
      <c r="AV239" s="13" t="s">
        <v>87</v>
      </c>
      <c r="AW239" s="13" t="s">
        <v>33</v>
      </c>
      <c r="AX239" s="13" t="s">
        <v>85</v>
      </c>
      <c r="AY239" s="159" t="s">
        <v>144</v>
      </c>
    </row>
    <row r="240" spans="1:65" s="2" customFormat="1" ht="24.2" customHeight="1">
      <c r="A240" s="32"/>
      <c r="B240" s="143"/>
      <c r="C240" s="144" t="s">
        <v>468</v>
      </c>
      <c r="D240" s="144" t="s">
        <v>147</v>
      </c>
      <c r="E240" s="145" t="s">
        <v>954</v>
      </c>
      <c r="F240" s="146" t="s">
        <v>955</v>
      </c>
      <c r="G240" s="147" t="s">
        <v>235</v>
      </c>
      <c r="H240" s="148">
        <v>1</v>
      </c>
      <c r="I240" s="149"/>
      <c r="J240" s="150">
        <f>ROUND(I240*H240,2)</f>
        <v>0</v>
      </c>
      <c r="K240" s="146" t="s">
        <v>1</v>
      </c>
      <c r="L240" s="33"/>
      <c r="M240" s="151" t="s">
        <v>1</v>
      </c>
      <c r="N240" s="152" t="s">
        <v>42</v>
      </c>
      <c r="O240" s="58"/>
      <c r="P240" s="153">
        <f>O240*H240</f>
        <v>0</v>
      </c>
      <c r="Q240" s="153">
        <v>0</v>
      </c>
      <c r="R240" s="153">
        <f>Q240*H240</f>
        <v>0</v>
      </c>
      <c r="S240" s="153">
        <v>0</v>
      </c>
      <c r="T240" s="154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5" t="s">
        <v>222</v>
      </c>
      <c r="AT240" s="155" t="s">
        <v>147</v>
      </c>
      <c r="AU240" s="155" t="s">
        <v>87</v>
      </c>
      <c r="AY240" s="17" t="s">
        <v>144</v>
      </c>
      <c r="BE240" s="156">
        <f>IF(N240="základní",J240,0)</f>
        <v>0</v>
      </c>
      <c r="BF240" s="156">
        <f>IF(N240="snížená",J240,0)</f>
        <v>0</v>
      </c>
      <c r="BG240" s="156">
        <f>IF(N240="zákl. přenesená",J240,0)</f>
        <v>0</v>
      </c>
      <c r="BH240" s="156">
        <f>IF(N240="sníž. přenesená",J240,0)</f>
        <v>0</v>
      </c>
      <c r="BI240" s="156">
        <f>IF(N240="nulová",J240,0)</f>
        <v>0</v>
      </c>
      <c r="BJ240" s="17" t="s">
        <v>85</v>
      </c>
      <c r="BK240" s="156">
        <f>ROUND(I240*H240,2)</f>
        <v>0</v>
      </c>
      <c r="BL240" s="17" t="s">
        <v>222</v>
      </c>
      <c r="BM240" s="155" t="s">
        <v>956</v>
      </c>
    </row>
    <row r="241" spans="1:65" s="13" customFormat="1" ht="11.25">
      <c r="B241" s="157"/>
      <c r="D241" s="158" t="s">
        <v>154</v>
      </c>
      <c r="E241" s="159" t="s">
        <v>1</v>
      </c>
      <c r="F241" s="160" t="s">
        <v>957</v>
      </c>
      <c r="H241" s="161">
        <v>1</v>
      </c>
      <c r="I241" s="162"/>
      <c r="L241" s="157"/>
      <c r="M241" s="163"/>
      <c r="N241" s="164"/>
      <c r="O241" s="164"/>
      <c r="P241" s="164"/>
      <c r="Q241" s="164"/>
      <c r="R241" s="164"/>
      <c r="S241" s="164"/>
      <c r="T241" s="165"/>
      <c r="AT241" s="159" t="s">
        <v>154</v>
      </c>
      <c r="AU241" s="159" t="s">
        <v>87</v>
      </c>
      <c r="AV241" s="13" t="s">
        <v>87</v>
      </c>
      <c r="AW241" s="13" t="s">
        <v>33</v>
      </c>
      <c r="AX241" s="13" t="s">
        <v>85</v>
      </c>
      <c r="AY241" s="159" t="s">
        <v>144</v>
      </c>
    </row>
    <row r="242" spans="1:65" s="2" customFormat="1" ht="24.2" customHeight="1">
      <c r="A242" s="32"/>
      <c r="B242" s="143"/>
      <c r="C242" s="144" t="s">
        <v>472</v>
      </c>
      <c r="D242" s="144" t="s">
        <v>147</v>
      </c>
      <c r="E242" s="145" t="s">
        <v>958</v>
      </c>
      <c r="F242" s="146" t="s">
        <v>959</v>
      </c>
      <c r="G242" s="147" t="s">
        <v>235</v>
      </c>
      <c r="H242" s="148">
        <v>1</v>
      </c>
      <c r="I242" s="149"/>
      <c r="J242" s="150">
        <f>ROUND(I242*H242,2)</f>
        <v>0</v>
      </c>
      <c r="K242" s="146" t="s">
        <v>1</v>
      </c>
      <c r="L242" s="33"/>
      <c r="M242" s="151" t="s">
        <v>1</v>
      </c>
      <c r="N242" s="152" t="s">
        <v>42</v>
      </c>
      <c r="O242" s="58"/>
      <c r="P242" s="153">
        <f>O242*H242</f>
        <v>0</v>
      </c>
      <c r="Q242" s="153">
        <v>0</v>
      </c>
      <c r="R242" s="153">
        <f>Q242*H242</f>
        <v>0</v>
      </c>
      <c r="S242" s="153">
        <v>0</v>
      </c>
      <c r="T242" s="154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5" t="s">
        <v>222</v>
      </c>
      <c r="AT242" s="155" t="s">
        <v>147</v>
      </c>
      <c r="AU242" s="155" t="s">
        <v>87</v>
      </c>
      <c r="AY242" s="17" t="s">
        <v>144</v>
      </c>
      <c r="BE242" s="156">
        <f>IF(N242="základní",J242,0)</f>
        <v>0</v>
      </c>
      <c r="BF242" s="156">
        <f>IF(N242="snížená",J242,0)</f>
        <v>0</v>
      </c>
      <c r="BG242" s="156">
        <f>IF(N242="zákl. přenesená",J242,0)</f>
        <v>0</v>
      </c>
      <c r="BH242" s="156">
        <f>IF(N242="sníž. přenesená",J242,0)</f>
        <v>0</v>
      </c>
      <c r="BI242" s="156">
        <f>IF(N242="nulová",J242,0)</f>
        <v>0</v>
      </c>
      <c r="BJ242" s="17" t="s">
        <v>85</v>
      </c>
      <c r="BK242" s="156">
        <f>ROUND(I242*H242,2)</f>
        <v>0</v>
      </c>
      <c r="BL242" s="17" t="s">
        <v>222</v>
      </c>
      <c r="BM242" s="155" t="s">
        <v>960</v>
      </c>
    </row>
    <row r="243" spans="1:65" s="13" customFormat="1" ht="11.25">
      <c r="B243" s="157"/>
      <c r="D243" s="158" t="s">
        <v>154</v>
      </c>
      <c r="E243" s="159" t="s">
        <v>1</v>
      </c>
      <c r="F243" s="160" t="s">
        <v>957</v>
      </c>
      <c r="H243" s="161">
        <v>1</v>
      </c>
      <c r="I243" s="162"/>
      <c r="L243" s="157"/>
      <c r="M243" s="163"/>
      <c r="N243" s="164"/>
      <c r="O243" s="164"/>
      <c r="P243" s="164"/>
      <c r="Q243" s="164"/>
      <c r="R243" s="164"/>
      <c r="S243" s="164"/>
      <c r="T243" s="165"/>
      <c r="AT243" s="159" t="s">
        <v>154</v>
      </c>
      <c r="AU243" s="159" t="s">
        <v>87</v>
      </c>
      <c r="AV243" s="13" t="s">
        <v>87</v>
      </c>
      <c r="AW243" s="13" t="s">
        <v>33</v>
      </c>
      <c r="AX243" s="13" t="s">
        <v>85</v>
      </c>
      <c r="AY243" s="159" t="s">
        <v>144</v>
      </c>
    </row>
    <row r="244" spans="1:65" s="2" customFormat="1" ht="24.2" customHeight="1">
      <c r="A244" s="32"/>
      <c r="B244" s="143"/>
      <c r="C244" s="144" t="s">
        <v>476</v>
      </c>
      <c r="D244" s="144" t="s">
        <v>147</v>
      </c>
      <c r="E244" s="145" t="s">
        <v>961</v>
      </c>
      <c r="F244" s="146" t="s">
        <v>962</v>
      </c>
      <c r="G244" s="147" t="s">
        <v>235</v>
      </c>
      <c r="H244" s="148">
        <v>3</v>
      </c>
      <c r="I244" s="149"/>
      <c r="J244" s="150">
        <f>ROUND(I244*H244,2)</f>
        <v>0</v>
      </c>
      <c r="K244" s="146" t="s">
        <v>1</v>
      </c>
      <c r="L244" s="33"/>
      <c r="M244" s="151" t="s">
        <v>1</v>
      </c>
      <c r="N244" s="152" t="s">
        <v>42</v>
      </c>
      <c r="O244" s="58"/>
      <c r="P244" s="153">
        <f>O244*H244</f>
        <v>0</v>
      </c>
      <c r="Q244" s="153">
        <v>0</v>
      </c>
      <c r="R244" s="153">
        <f>Q244*H244</f>
        <v>0</v>
      </c>
      <c r="S244" s="153">
        <v>0</v>
      </c>
      <c r="T244" s="154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55" t="s">
        <v>222</v>
      </c>
      <c r="AT244" s="155" t="s">
        <v>147</v>
      </c>
      <c r="AU244" s="155" t="s">
        <v>87</v>
      </c>
      <c r="AY244" s="17" t="s">
        <v>144</v>
      </c>
      <c r="BE244" s="156">
        <f>IF(N244="základní",J244,0)</f>
        <v>0</v>
      </c>
      <c r="BF244" s="156">
        <f>IF(N244="snížená",J244,0)</f>
        <v>0</v>
      </c>
      <c r="BG244" s="156">
        <f>IF(N244="zákl. přenesená",J244,0)</f>
        <v>0</v>
      </c>
      <c r="BH244" s="156">
        <f>IF(N244="sníž. přenesená",J244,0)</f>
        <v>0</v>
      </c>
      <c r="BI244" s="156">
        <f>IF(N244="nulová",J244,0)</f>
        <v>0</v>
      </c>
      <c r="BJ244" s="17" t="s">
        <v>85</v>
      </c>
      <c r="BK244" s="156">
        <f>ROUND(I244*H244,2)</f>
        <v>0</v>
      </c>
      <c r="BL244" s="17" t="s">
        <v>222</v>
      </c>
      <c r="BM244" s="155" t="s">
        <v>963</v>
      </c>
    </row>
    <row r="245" spans="1:65" s="13" customFormat="1" ht="11.25">
      <c r="B245" s="157"/>
      <c r="D245" s="158" t="s">
        <v>154</v>
      </c>
      <c r="E245" s="159" t="s">
        <v>1</v>
      </c>
      <c r="F245" s="160" t="s">
        <v>964</v>
      </c>
      <c r="H245" s="161">
        <v>3</v>
      </c>
      <c r="I245" s="162"/>
      <c r="L245" s="157"/>
      <c r="M245" s="163"/>
      <c r="N245" s="164"/>
      <c r="O245" s="164"/>
      <c r="P245" s="164"/>
      <c r="Q245" s="164"/>
      <c r="R245" s="164"/>
      <c r="S245" s="164"/>
      <c r="T245" s="165"/>
      <c r="AT245" s="159" t="s">
        <v>154</v>
      </c>
      <c r="AU245" s="159" t="s">
        <v>87</v>
      </c>
      <c r="AV245" s="13" t="s">
        <v>87</v>
      </c>
      <c r="AW245" s="13" t="s">
        <v>33</v>
      </c>
      <c r="AX245" s="13" t="s">
        <v>85</v>
      </c>
      <c r="AY245" s="159" t="s">
        <v>144</v>
      </c>
    </row>
    <row r="246" spans="1:65" s="2" customFormat="1" ht="24.2" customHeight="1">
      <c r="A246" s="32"/>
      <c r="B246" s="143"/>
      <c r="C246" s="144" t="s">
        <v>480</v>
      </c>
      <c r="D246" s="144" t="s">
        <v>147</v>
      </c>
      <c r="E246" s="145" t="s">
        <v>965</v>
      </c>
      <c r="F246" s="146" t="s">
        <v>966</v>
      </c>
      <c r="G246" s="147" t="s">
        <v>235</v>
      </c>
      <c r="H246" s="148">
        <v>1</v>
      </c>
      <c r="I246" s="149"/>
      <c r="J246" s="150">
        <f>ROUND(I246*H246,2)</f>
        <v>0</v>
      </c>
      <c r="K246" s="146" t="s">
        <v>1</v>
      </c>
      <c r="L246" s="33"/>
      <c r="M246" s="151" t="s">
        <v>1</v>
      </c>
      <c r="N246" s="152" t="s">
        <v>42</v>
      </c>
      <c r="O246" s="58"/>
      <c r="P246" s="153">
        <f>O246*H246</f>
        <v>0</v>
      </c>
      <c r="Q246" s="153">
        <v>0</v>
      </c>
      <c r="R246" s="153">
        <f>Q246*H246</f>
        <v>0</v>
      </c>
      <c r="S246" s="153">
        <v>0</v>
      </c>
      <c r="T246" s="154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222</v>
      </c>
      <c r="AT246" s="155" t="s">
        <v>147</v>
      </c>
      <c r="AU246" s="155" t="s">
        <v>87</v>
      </c>
      <c r="AY246" s="17" t="s">
        <v>144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85</v>
      </c>
      <c r="BK246" s="156">
        <f>ROUND(I246*H246,2)</f>
        <v>0</v>
      </c>
      <c r="BL246" s="17" t="s">
        <v>222</v>
      </c>
      <c r="BM246" s="155" t="s">
        <v>967</v>
      </c>
    </row>
    <row r="247" spans="1:65" s="13" customFormat="1" ht="11.25">
      <c r="B247" s="157"/>
      <c r="D247" s="158" t="s">
        <v>154</v>
      </c>
      <c r="E247" s="159" t="s">
        <v>1</v>
      </c>
      <c r="F247" s="160" t="s">
        <v>968</v>
      </c>
      <c r="H247" s="161">
        <v>1</v>
      </c>
      <c r="I247" s="162"/>
      <c r="L247" s="157"/>
      <c r="M247" s="163"/>
      <c r="N247" s="164"/>
      <c r="O247" s="164"/>
      <c r="P247" s="164"/>
      <c r="Q247" s="164"/>
      <c r="R247" s="164"/>
      <c r="S247" s="164"/>
      <c r="T247" s="165"/>
      <c r="AT247" s="159" t="s">
        <v>154</v>
      </c>
      <c r="AU247" s="159" t="s">
        <v>87</v>
      </c>
      <c r="AV247" s="13" t="s">
        <v>87</v>
      </c>
      <c r="AW247" s="13" t="s">
        <v>33</v>
      </c>
      <c r="AX247" s="13" t="s">
        <v>85</v>
      </c>
      <c r="AY247" s="159" t="s">
        <v>144</v>
      </c>
    </row>
    <row r="248" spans="1:65" s="2" customFormat="1" ht="24.2" customHeight="1">
      <c r="A248" s="32"/>
      <c r="B248" s="143"/>
      <c r="C248" s="144" t="s">
        <v>484</v>
      </c>
      <c r="D248" s="144" t="s">
        <v>147</v>
      </c>
      <c r="E248" s="145" t="s">
        <v>969</v>
      </c>
      <c r="F248" s="146" t="s">
        <v>970</v>
      </c>
      <c r="G248" s="147" t="s">
        <v>235</v>
      </c>
      <c r="H248" s="148">
        <v>1</v>
      </c>
      <c r="I248" s="149"/>
      <c r="J248" s="150">
        <f>ROUND(I248*H248,2)</f>
        <v>0</v>
      </c>
      <c r="K248" s="146" t="s">
        <v>1</v>
      </c>
      <c r="L248" s="33"/>
      <c r="M248" s="151" t="s">
        <v>1</v>
      </c>
      <c r="N248" s="152" t="s">
        <v>42</v>
      </c>
      <c r="O248" s="58"/>
      <c r="P248" s="153">
        <f>O248*H248</f>
        <v>0</v>
      </c>
      <c r="Q248" s="153">
        <v>0</v>
      </c>
      <c r="R248" s="153">
        <f>Q248*H248</f>
        <v>0</v>
      </c>
      <c r="S248" s="153">
        <v>0</v>
      </c>
      <c r="T248" s="154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222</v>
      </c>
      <c r="AT248" s="155" t="s">
        <v>147</v>
      </c>
      <c r="AU248" s="155" t="s">
        <v>87</v>
      </c>
      <c r="AY248" s="17" t="s">
        <v>144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85</v>
      </c>
      <c r="BK248" s="156">
        <f>ROUND(I248*H248,2)</f>
        <v>0</v>
      </c>
      <c r="BL248" s="17" t="s">
        <v>222</v>
      </c>
      <c r="BM248" s="155" t="s">
        <v>971</v>
      </c>
    </row>
    <row r="249" spans="1:65" s="13" customFormat="1" ht="11.25">
      <c r="B249" s="157"/>
      <c r="D249" s="158" t="s">
        <v>154</v>
      </c>
      <c r="E249" s="159" t="s">
        <v>1</v>
      </c>
      <c r="F249" s="160" t="s">
        <v>968</v>
      </c>
      <c r="H249" s="161">
        <v>1</v>
      </c>
      <c r="I249" s="162"/>
      <c r="L249" s="157"/>
      <c r="M249" s="163"/>
      <c r="N249" s="164"/>
      <c r="O249" s="164"/>
      <c r="P249" s="164"/>
      <c r="Q249" s="164"/>
      <c r="R249" s="164"/>
      <c r="S249" s="164"/>
      <c r="T249" s="165"/>
      <c r="AT249" s="159" t="s">
        <v>154</v>
      </c>
      <c r="AU249" s="159" t="s">
        <v>87</v>
      </c>
      <c r="AV249" s="13" t="s">
        <v>87</v>
      </c>
      <c r="AW249" s="13" t="s">
        <v>33</v>
      </c>
      <c r="AX249" s="13" t="s">
        <v>85</v>
      </c>
      <c r="AY249" s="159" t="s">
        <v>144</v>
      </c>
    </row>
    <row r="250" spans="1:65" s="2" customFormat="1" ht="24.2" customHeight="1">
      <c r="A250" s="32"/>
      <c r="B250" s="143"/>
      <c r="C250" s="144" t="s">
        <v>491</v>
      </c>
      <c r="D250" s="144" t="s">
        <v>147</v>
      </c>
      <c r="E250" s="145" t="s">
        <v>972</v>
      </c>
      <c r="F250" s="146" t="s">
        <v>973</v>
      </c>
      <c r="G250" s="147" t="s">
        <v>235</v>
      </c>
      <c r="H250" s="148">
        <v>1</v>
      </c>
      <c r="I250" s="149"/>
      <c r="J250" s="150">
        <f>ROUND(I250*H250,2)</f>
        <v>0</v>
      </c>
      <c r="K250" s="146" t="s">
        <v>1</v>
      </c>
      <c r="L250" s="33"/>
      <c r="M250" s="151" t="s">
        <v>1</v>
      </c>
      <c r="N250" s="152" t="s">
        <v>42</v>
      </c>
      <c r="O250" s="58"/>
      <c r="P250" s="153">
        <f>O250*H250</f>
        <v>0</v>
      </c>
      <c r="Q250" s="153">
        <v>0</v>
      </c>
      <c r="R250" s="153">
        <f>Q250*H250</f>
        <v>0</v>
      </c>
      <c r="S250" s="153">
        <v>0</v>
      </c>
      <c r="T250" s="154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55" t="s">
        <v>222</v>
      </c>
      <c r="AT250" s="155" t="s">
        <v>147</v>
      </c>
      <c r="AU250" s="155" t="s">
        <v>87</v>
      </c>
      <c r="AY250" s="17" t="s">
        <v>144</v>
      </c>
      <c r="BE250" s="156">
        <f>IF(N250="základní",J250,0)</f>
        <v>0</v>
      </c>
      <c r="BF250" s="156">
        <f>IF(N250="snížená",J250,0)</f>
        <v>0</v>
      </c>
      <c r="BG250" s="156">
        <f>IF(N250="zákl. přenesená",J250,0)</f>
        <v>0</v>
      </c>
      <c r="BH250" s="156">
        <f>IF(N250="sníž. přenesená",J250,0)</f>
        <v>0</v>
      </c>
      <c r="BI250" s="156">
        <f>IF(N250="nulová",J250,0)</f>
        <v>0</v>
      </c>
      <c r="BJ250" s="17" t="s">
        <v>85</v>
      </c>
      <c r="BK250" s="156">
        <f>ROUND(I250*H250,2)</f>
        <v>0</v>
      </c>
      <c r="BL250" s="17" t="s">
        <v>222</v>
      </c>
      <c r="BM250" s="155" t="s">
        <v>974</v>
      </c>
    </row>
    <row r="251" spans="1:65" s="13" customFormat="1" ht="11.25">
      <c r="B251" s="157"/>
      <c r="D251" s="158" t="s">
        <v>154</v>
      </c>
      <c r="E251" s="159" t="s">
        <v>1</v>
      </c>
      <c r="F251" s="160" t="s">
        <v>968</v>
      </c>
      <c r="H251" s="161">
        <v>1</v>
      </c>
      <c r="I251" s="162"/>
      <c r="L251" s="157"/>
      <c r="M251" s="163"/>
      <c r="N251" s="164"/>
      <c r="O251" s="164"/>
      <c r="P251" s="164"/>
      <c r="Q251" s="164"/>
      <c r="R251" s="164"/>
      <c r="S251" s="164"/>
      <c r="T251" s="165"/>
      <c r="AT251" s="159" t="s">
        <v>154</v>
      </c>
      <c r="AU251" s="159" t="s">
        <v>87</v>
      </c>
      <c r="AV251" s="13" t="s">
        <v>87</v>
      </c>
      <c r="AW251" s="13" t="s">
        <v>33</v>
      </c>
      <c r="AX251" s="13" t="s">
        <v>85</v>
      </c>
      <c r="AY251" s="159" t="s">
        <v>144</v>
      </c>
    </row>
    <row r="252" spans="1:65" s="2" customFormat="1" ht="37.9" customHeight="1">
      <c r="A252" s="32"/>
      <c r="B252" s="143"/>
      <c r="C252" s="144" t="s">
        <v>498</v>
      </c>
      <c r="D252" s="144" t="s">
        <v>147</v>
      </c>
      <c r="E252" s="145" t="s">
        <v>975</v>
      </c>
      <c r="F252" s="146" t="s">
        <v>976</v>
      </c>
      <c r="G252" s="147" t="s">
        <v>235</v>
      </c>
      <c r="H252" s="148">
        <v>1</v>
      </c>
      <c r="I252" s="149"/>
      <c r="J252" s="150">
        <f>ROUND(I252*H252,2)</f>
        <v>0</v>
      </c>
      <c r="K252" s="146" t="s">
        <v>1</v>
      </c>
      <c r="L252" s="33"/>
      <c r="M252" s="151" t="s">
        <v>1</v>
      </c>
      <c r="N252" s="152" t="s">
        <v>42</v>
      </c>
      <c r="O252" s="58"/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222</v>
      </c>
      <c r="AT252" s="155" t="s">
        <v>147</v>
      </c>
      <c r="AU252" s="155" t="s">
        <v>87</v>
      </c>
      <c r="AY252" s="17" t="s">
        <v>144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85</v>
      </c>
      <c r="BK252" s="156">
        <f>ROUND(I252*H252,2)</f>
        <v>0</v>
      </c>
      <c r="BL252" s="17" t="s">
        <v>222</v>
      </c>
      <c r="BM252" s="155" t="s">
        <v>977</v>
      </c>
    </row>
    <row r="253" spans="1:65" s="13" customFormat="1" ht="11.25">
      <c r="B253" s="157"/>
      <c r="D253" s="158" t="s">
        <v>154</v>
      </c>
      <c r="E253" s="159" t="s">
        <v>1</v>
      </c>
      <c r="F253" s="160" t="s">
        <v>968</v>
      </c>
      <c r="H253" s="161">
        <v>1</v>
      </c>
      <c r="I253" s="162"/>
      <c r="L253" s="157"/>
      <c r="M253" s="163"/>
      <c r="N253" s="164"/>
      <c r="O253" s="164"/>
      <c r="P253" s="164"/>
      <c r="Q253" s="164"/>
      <c r="R253" s="164"/>
      <c r="S253" s="164"/>
      <c r="T253" s="165"/>
      <c r="AT253" s="159" t="s">
        <v>154</v>
      </c>
      <c r="AU253" s="159" t="s">
        <v>87</v>
      </c>
      <c r="AV253" s="13" t="s">
        <v>87</v>
      </c>
      <c r="AW253" s="13" t="s">
        <v>33</v>
      </c>
      <c r="AX253" s="13" t="s">
        <v>85</v>
      </c>
      <c r="AY253" s="159" t="s">
        <v>144</v>
      </c>
    </row>
    <row r="254" spans="1:65" s="2" customFormat="1" ht="24.2" customHeight="1">
      <c r="A254" s="32"/>
      <c r="B254" s="143"/>
      <c r="C254" s="144" t="s">
        <v>503</v>
      </c>
      <c r="D254" s="144" t="s">
        <v>147</v>
      </c>
      <c r="E254" s="145" t="s">
        <v>978</v>
      </c>
      <c r="F254" s="146" t="s">
        <v>979</v>
      </c>
      <c r="G254" s="147" t="s">
        <v>343</v>
      </c>
      <c r="H254" s="148">
        <v>1</v>
      </c>
      <c r="I254" s="149"/>
      <c r="J254" s="150">
        <f>ROUND(I254*H254,2)</f>
        <v>0</v>
      </c>
      <c r="K254" s="146" t="s">
        <v>1</v>
      </c>
      <c r="L254" s="33"/>
      <c r="M254" s="151" t="s">
        <v>1</v>
      </c>
      <c r="N254" s="152" t="s">
        <v>42</v>
      </c>
      <c r="O254" s="58"/>
      <c r="P254" s="153">
        <f>O254*H254</f>
        <v>0</v>
      </c>
      <c r="Q254" s="153">
        <v>2.2749999999999999E-2</v>
      </c>
      <c r="R254" s="153">
        <f>Q254*H254</f>
        <v>2.2749999999999999E-2</v>
      </c>
      <c r="S254" s="153">
        <v>0</v>
      </c>
      <c r="T254" s="15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55" t="s">
        <v>222</v>
      </c>
      <c r="AT254" s="155" t="s">
        <v>147</v>
      </c>
      <c r="AU254" s="155" t="s">
        <v>87</v>
      </c>
      <c r="AY254" s="17" t="s">
        <v>144</v>
      </c>
      <c r="BE254" s="156">
        <f>IF(N254="základní",J254,0)</f>
        <v>0</v>
      </c>
      <c r="BF254" s="156">
        <f>IF(N254="snížená",J254,0)</f>
        <v>0</v>
      </c>
      <c r="BG254" s="156">
        <f>IF(N254="zákl. přenesená",J254,0)</f>
        <v>0</v>
      </c>
      <c r="BH254" s="156">
        <f>IF(N254="sníž. přenesená",J254,0)</f>
        <v>0</v>
      </c>
      <c r="BI254" s="156">
        <f>IF(N254="nulová",J254,0)</f>
        <v>0</v>
      </c>
      <c r="BJ254" s="17" t="s">
        <v>85</v>
      </c>
      <c r="BK254" s="156">
        <f>ROUND(I254*H254,2)</f>
        <v>0</v>
      </c>
      <c r="BL254" s="17" t="s">
        <v>222</v>
      </c>
      <c r="BM254" s="155" t="s">
        <v>980</v>
      </c>
    </row>
    <row r="255" spans="1:65" s="13" customFormat="1" ht="11.25">
      <c r="B255" s="157"/>
      <c r="D255" s="158" t="s">
        <v>154</v>
      </c>
      <c r="E255" s="159" t="s">
        <v>1</v>
      </c>
      <c r="F255" s="160" t="s">
        <v>899</v>
      </c>
      <c r="H255" s="161">
        <v>1</v>
      </c>
      <c r="I255" s="162"/>
      <c r="L255" s="157"/>
      <c r="M255" s="163"/>
      <c r="N255" s="164"/>
      <c r="O255" s="164"/>
      <c r="P255" s="164"/>
      <c r="Q255" s="164"/>
      <c r="R255" s="164"/>
      <c r="S255" s="164"/>
      <c r="T255" s="165"/>
      <c r="AT255" s="159" t="s">
        <v>154</v>
      </c>
      <c r="AU255" s="159" t="s">
        <v>87</v>
      </c>
      <c r="AV255" s="13" t="s">
        <v>87</v>
      </c>
      <c r="AW255" s="13" t="s">
        <v>33</v>
      </c>
      <c r="AX255" s="13" t="s">
        <v>85</v>
      </c>
      <c r="AY255" s="159" t="s">
        <v>144</v>
      </c>
    </row>
    <row r="256" spans="1:65" s="2" customFormat="1" ht="14.45" customHeight="1">
      <c r="A256" s="32"/>
      <c r="B256" s="143"/>
      <c r="C256" s="144" t="s">
        <v>507</v>
      </c>
      <c r="D256" s="144" t="s">
        <v>147</v>
      </c>
      <c r="E256" s="145" t="s">
        <v>981</v>
      </c>
      <c r="F256" s="146" t="s">
        <v>982</v>
      </c>
      <c r="G256" s="147" t="s">
        <v>235</v>
      </c>
      <c r="H256" s="148">
        <v>1</v>
      </c>
      <c r="I256" s="149"/>
      <c r="J256" s="150">
        <f>ROUND(I256*H256,2)</f>
        <v>0</v>
      </c>
      <c r="K256" s="146" t="s">
        <v>1</v>
      </c>
      <c r="L256" s="33"/>
      <c r="M256" s="151" t="s">
        <v>1</v>
      </c>
      <c r="N256" s="152" t="s">
        <v>42</v>
      </c>
      <c r="O256" s="58"/>
      <c r="P256" s="153">
        <f>O256*H256</f>
        <v>0</v>
      </c>
      <c r="Q256" s="153">
        <v>1.0000000000000001E-5</v>
      </c>
      <c r="R256" s="153">
        <f>Q256*H256</f>
        <v>1.0000000000000001E-5</v>
      </c>
      <c r="S256" s="153">
        <v>1E-4</v>
      </c>
      <c r="T256" s="154">
        <f>S256*H256</f>
        <v>1E-4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55" t="s">
        <v>152</v>
      </c>
      <c r="AT256" s="155" t="s">
        <v>147</v>
      </c>
      <c r="AU256" s="155" t="s">
        <v>87</v>
      </c>
      <c r="AY256" s="17" t="s">
        <v>144</v>
      </c>
      <c r="BE256" s="156">
        <f>IF(N256="základní",J256,0)</f>
        <v>0</v>
      </c>
      <c r="BF256" s="156">
        <f>IF(N256="snížená",J256,0)</f>
        <v>0</v>
      </c>
      <c r="BG256" s="156">
        <f>IF(N256="zákl. přenesená",J256,0)</f>
        <v>0</v>
      </c>
      <c r="BH256" s="156">
        <f>IF(N256="sníž. přenesená",J256,0)</f>
        <v>0</v>
      </c>
      <c r="BI256" s="156">
        <f>IF(N256="nulová",J256,0)</f>
        <v>0</v>
      </c>
      <c r="BJ256" s="17" t="s">
        <v>85</v>
      </c>
      <c r="BK256" s="156">
        <f>ROUND(I256*H256,2)</f>
        <v>0</v>
      </c>
      <c r="BL256" s="17" t="s">
        <v>152</v>
      </c>
      <c r="BM256" s="155" t="s">
        <v>983</v>
      </c>
    </row>
    <row r="257" spans="1:65" s="2" customFormat="1" ht="14.45" customHeight="1">
      <c r="A257" s="32"/>
      <c r="B257" s="143"/>
      <c r="C257" s="166" t="s">
        <v>512</v>
      </c>
      <c r="D257" s="166" t="s">
        <v>281</v>
      </c>
      <c r="E257" s="167" t="s">
        <v>984</v>
      </c>
      <c r="F257" s="168" t="s">
        <v>985</v>
      </c>
      <c r="G257" s="169" t="s">
        <v>235</v>
      </c>
      <c r="H257" s="170">
        <v>1</v>
      </c>
      <c r="I257" s="171"/>
      <c r="J257" s="172">
        <f>ROUND(I257*H257,2)</f>
        <v>0</v>
      </c>
      <c r="K257" s="168" t="s">
        <v>1</v>
      </c>
      <c r="L257" s="173"/>
      <c r="M257" s="174" t="s">
        <v>1</v>
      </c>
      <c r="N257" s="175" t="s">
        <v>42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0</v>
      </c>
      <c r="T257" s="15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185</v>
      </c>
      <c r="AT257" s="155" t="s">
        <v>281</v>
      </c>
      <c r="AU257" s="155" t="s">
        <v>87</v>
      </c>
      <c r="AY257" s="17" t="s">
        <v>144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85</v>
      </c>
      <c r="BK257" s="156">
        <f>ROUND(I257*H257,2)</f>
        <v>0</v>
      </c>
      <c r="BL257" s="17" t="s">
        <v>152</v>
      </c>
      <c r="BM257" s="155" t="s">
        <v>986</v>
      </c>
    </row>
    <row r="258" spans="1:65" s="2" customFormat="1" ht="24.2" customHeight="1">
      <c r="A258" s="32"/>
      <c r="B258" s="143"/>
      <c r="C258" s="144" t="s">
        <v>516</v>
      </c>
      <c r="D258" s="144" t="s">
        <v>147</v>
      </c>
      <c r="E258" s="145" t="s">
        <v>987</v>
      </c>
      <c r="F258" s="146" t="s">
        <v>988</v>
      </c>
      <c r="G258" s="147" t="s">
        <v>235</v>
      </c>
      <c r="H258" s="148">
        <v>4</v>
      </c>
      <c r="I258" s="149"/>
      <c r="J258" s="150">
        <f>ROUND(I258*H258,2)</f>
        <v>0</v>
      </c>
      <c r="K258" s="146" t="s">
        <v>1</v>
      </c>
      <c r="L258" s="33"/>
      <c r="M258" s="151" t="s">
        <v>1</v>
      </c>
      <c r="N258" s="152" t="s">
        <v>42</v>
      </c>
      <c r="O258" s="58"/>
      <c r="P258" s="153">
        <f>O258*H258</f>
        <v>0</v>
      </c>
      <c r="Q258" s="153">
        <v>0</v>
      </c>
      <c r="R258" s="153">
        <f>Q258*H258</f>
        <v>0</v>
      </c>
      <c r="S258" s="153">
        <v>0</v>
      </c>
      <c r="T258" s="15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55" t="s">
        <v>222</v>
      </c>
      <c r="AT258" s="155" t="s">
        <v>147</v>
      </c>
      <c r="AU258" s="155" t="s">
        <v>87</v>
      </c>
      <c r="AY258" s="17" t="s">
        <v>144</v>
      </c>
      <c r="BE258" s="156">
        <f>IF(N258="základní",J258,0)</f>
        <v>0</v>
      </c>
      <c r="BF258" s="156">
        <f>IF(N258="snížená",J258,0)</f>
        <v>0</v>
      </c>
      <c r="BG258" s="156">
        <f>IF(N258="zákl. přenesená",J258,0)</f>
        <v>0</v>
      </c>
      <c r="BH258" s="156">
        <f>IF(N258="sníž. přenesená",J258,0)</f>
        <v>0</v>
      </c>
      <c r="BI258" s="156">
        <f>IF(N258="nulová",J258,0)</f>
        <v>0</v>
      </c>
      <c r="BJ258" s="17" t="s">
        <v>85</v>
      </c>
      <c r="BK258" s="156">
        <f>ROUND(I258*H258,2)</f>
        <v>0</v>
      </c>
      <c r="BL258" s="17" t="s">
        <v>222</v>
      </c>
      <c r="BM258" s="155" t="s">
        <v>989</v>
      </c>
    </row>
    <row r="259" spans="1:65" s="13" customFormat="1" ht="11.25">
      <c r="B259" s="157"/>
      <c r="D259" s="158" t="s">
        <v>154</v>
      </c>
      <c r="E259" s="159" t="s">
        <v>1</v>
      </c>
      <c r="F259" s="160" t="s">
        <v>990</v>
      </c>
      <c r="H259" s="161">
        <v>4</v>
      </c>
      <c r="I259" s="162"/>
      <c r="L259" s="157"/>
      <c r="M259" s="163"/>
      <c r="N259" s="164"/>
      <c r="O259" s="164"/>
      <c r="P259" s="164"/>
      <c r="Q259" s="164"/>
      <c r="R259" s="164"/>
      <c r="S259" s="164"/>
      <c r="T259" s="165"/>
      <c r="AT259" s="159" t="s">
        <v>154</v>
      </c>
      <c r="AU259" s="159" t="s">
        <v>87</v>
      </c>
      <c r="AV259" s="13" t="s">
        <v>87</v>
      </c>
      <c r="AW259" s="13" t="s">
        <v>33</v>
      </c>
      <c r="AX259" s="13" t="s">
        <v>85</v>
      </c>
      <c r="AY259" s="159" t="s">
        <v>144</v>
      </c>
    </row>
    <row r="260" spans="1:65" s="2" customFormat="1" ht="24.2" customHeight="1">
      <c r="A260" s="32"/>
      <c r="B260" s="143"/>
      <c r="C260" s="144" t="s">
        <v>699</v>
      </c>
      <c r="D260" s="144" t="s">
        <v>147</v>
      </c>
      <c r="E260" s="145" t="s">
        <v>991</v>
      </c>
      <c r="F260" s="146" t="s">
        <v>992</v>
      </c>
      <c r="G260" s="147" t="s">
        <v>235</v>
      </c>
      <c r="H260" s="148">
        <v>4</v>
      </c>
      <c r="I260" s="149"/>
      <c r="J260" s="150">
        <f>ROUND(I260*H260,2)</f>
        <v>0</v>
      </c>
      <c r="K260" s="146" t="s">
        <v>1</v>
      </c>
      <c r="L260" s="33"/>
      <c r="M260" s="151" t="s">
        <v>1</v>
      </c>
      <c r="N260" s="152" t="s">
        <v>42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222</v>
      </c>
      <c r="AT260" s="155" t="s">
        <v>147</v>
      </c>
      <c r="AU260" s="155" t="s">
        <v>87</v>
      </c>
      <c r="AY260" s="17" t="s">
        <v>144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85</v>
      </c>
      <c r="BK260" s="156">
        <f>ROUND(I260*H260,2)</f>
        <v>0</v>
      </c>
      <c r="BL260" s="17" t="s">
        <v>222</v>
      </c>
      <c r="BM260" s="155" t="s">
        <v>993</v>
      </c>
    </row>
    <row r="261" spans="1:65" s="13" customFormat="1" ht="11.25">
      <c r="B261" s="157"/>
      <c r="D261" s="158" t="s">
        <v>154</v>
      </c>
      <c r="E261" s="159" t="s">
        <v>1</v>
      </c>
      <c r="F261" s="160" t="s">
        <v>964</v>
      </c>
      <c r="H261" s="161">
        <v>3</v>
      </c>
      <c r="I261" s="162"/>
      <c r="L261" s="157"/>
      <c r="M261" s="163"/>
      <c r="N261" s="164"/>
      <c r="O261" s="164"/>
      <c r="P261" s="164"/>
      <c r="Q261" s="164"/>
      <c r="R261" s="164"/>
      <c r="S261" s="164"/>
      <c r="T261" s="165"/>
      <c r="AT261" s="159" t="s">
        <v>154</v>
      </c>
      <c r="AU261" s="159" t="s">
        <v>87</v>
      </c>
      <c r="AV261" s="13" t="s">
        <v>87</v>
      </c>
      <c r="AW261" s="13" t="s">
        <v>33</v>
      </c>
      <c r="AX261" s="13" t="s">
        <v>77</v>
      </c>
      <c r="AY261" s="159" t="s">
        <v>144</v>
      </c>
    </row>
    <row r="262" spans="1:65" s="13" customFormat="1" ht="11.25">
      <c r="B262" s="157"/>
      <c r="D262" s="158" t="s">
        <v>154</v>
      </c>
      <c r="E262" s="159" t="s">
        <v>1</v>
      </c>
      <c r="F262" s="160" t="s">
        <v>994</v>
      </c>
      <c r="H262" s="161">
        <v>1</v>
      </c>
      <c r="I262" s="162"/>
      <c r="L262" s="157"/>
      <c r="M262" s="163"/>
      <c r="N262" s="164"/>
      <c r="O262" s="164"/>
      <c r="P262" s="164"/>
      <c r="Q262" s="164"/>
      <c r="R262" s="164"/>
      <c r="S262" s="164"/>
      <c r="T262" s="165"/>
      <c r="AT262" s="159" t="s">
        <v>154</v>
      </c>
      <c r="AU262" s="159" t="s">
        <v>87</v>
      </c>
      <c r="AV262" s="13" t="s">
        <v>87</v>
      </c>
      <c r="AW262" s="13" t="s">
        <v>33</v>
      </c>
      <c r="AX262" s="13" t="s">
        <v>77</v>
      </c>
      <c r="AY262" s="159" t="s">
        <v>144</v>
      </c>
    </row>
    <row r="263" spans="1:65" s="14" customFormat="1" ht="11.25">
      <c r="B263" s="189"/>
      <c r="D263" s="158" t="s">
        <v>154</v>
      </c>
      <c r="E263" s="190" t="s">
        <v>1</v>
      </c>
      <c r="F263" s="191" t="s">
        <v>949</v>
      </c>
      <c r="H263" s="192">
        <v>4</v>
      </c>
      <c r="I263" s="193"/>
      <c r="L263" s="189"/>
      <c r="M263" s="194"/>
      <c r="N263" s="195"/>
      <c r="O263" s="195"/>
      <c r="P263" s="195"/>
      <c r="Q263" s="195"/>
      <c r="R263" s="195"/>
      <c r="S263" s="195"/>
      <c r="T263" s="196"/>
      <c r="AT263" s="190" t="s">
        <v>154</v>
      </c>
      <c r="AU263" s="190" t="s">
        <v>87</v>
      </c>
      <c r="AV263" s="14" t="s">
        <v>152</v>
      </c>
      <c r="AW263" s="14" t="s">
        <v>33</v>
      </c>
      <c r="AX263" s="14" t="s">
        <v>85</v>
      </c>
      <c r="AY263" s="190" t="s">
        <v>144</v>
      </c>
    </row>
    <row r="264" spans="1:65" s="2" customFormat="1" ht="24.2" customHeight="1">
      <c r="A264" s="32"/>
      <c r="B264" s="143"/>
      <c r="C264" s="144" t="s">
        <v>584</v>
      </c>
      <c r="D264" s="144" t="s">
        <v>147</v>
      </c>
      <c r="E264" s="145" t="s">
        <v>995</v>
      </c>
      <c r="F264" s="146" t="s">
        <v>996</v>
      </c>
      <c r="G264" s="147" t="s">
        <v>235</v>
      </c>
      <c r="H264" s="148">
        <v>3</v>
      </c>
      <c r="I264" s="149"/>
      <c r="J264" s="150">
        <f>ROUND(I264*H264,2)</f>
        <v>0</v>
      </c>
      <c r="K264" s="146" t="s">
        <v>1</v>
      </c>
      <c r="L264" s="33"/>
      <c r="M264" s="151" t="s">
        <v>1</v>
      </c>
      <c r="N264" s="152" t="s">
        <v>42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222</v>
      </c>
      <c r="AT264" s="155" t="s">
        <v>147</v>
      </c>
      <c r="AU264" s="155" t="s">
        <v>87</v>
      </c>
      <c r="AY264" s="17" t="s">
        <v>144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85</v>
      </c>
      <c r="BK264" s="156">
        <f>ROUND(I264*H264,2)</f>
        <v>0</v>
      </c>
      <c r="BL264" s="17" t="s">
        <v>222</v>
      </c>
      <c r="BM264" s="155" t="s">
        <v>997</v>
      </c>
    </row>
    <row r="265" spans="1:65" s="13" customFormat="1" ht="11.25">
      <c r="B265" s="157"/>
      <c r="D265" s="158" t="s">
        <v>154</v>
      </c>
      <c r="E265" s="159" t="s">
        <v>1</v>
      </c>
      <c r="F265" s="160" t="s">
        <v>964</v>
      </c>
      <c r="H265" s="161">
        <v>3</v>
      </c>
      <c r="I265" s="162"/>
      <c r="L265" s="157"/>
      <c r="M265" s="163"/>
      <c r="N265" s="164"/>
      <c r="O265" s="164"/>
      <c r="P265" s="164"/>
      <c r="Q265" s="164"/>
      <c r="R265" s="164"/>
      <c r="S265" s="164"/>
      <c r="T265" s="165"/>
      <c r="AT265" s="159" t="s">
        <v>154</v>
      </c>
      <c r="AU265" s="159" t="s">
        <v>87</v>
      </c>
      <c r="AV265" s="13" t="s">
        <v>87</v>
      </c>
      <c r="AW265" s="13" t="s">
        <v>33</v>
      </c>
      <c r="AX265" s="13" t="s">
        <v>85</v>
      </c>
      <c r="AY265" s="159" t="s">
        <v>144</v>
      </c>
    </row>
    <row r="266" spans="1:65" s="2" customFormat="1" ht="14.45" customHeight="1">
      <c r="A266" s="32"/>
      <c r="B266" s="143"/>
      <c r="C266" s="144" t="s">
        <v>707</v>
      </c>
      <c r="D266" s="144" t="s">
        <v>147</v>
      </c>
      <c r="E266" s="145" t="s">
        <v>998</v>
      </c>
      <c r="F266" s="146" t="s">
        <v>999</v>
      </c>
      <c r="G266" s="147" t="s">
        <v>235</v>
      </c>
      <c r="H266" s="148">
        <v>2</v>
      </c>
      <c r="I266" s="149"/>
      <c r="J266" s="150">
        <f>ROUND(I266*H266,2)</f>
        <v>0</v>
      </c>
      <c r="K266" s="146" t="s">
        <v>1</v>
      </c>
      <c r="L266" s="33"/>
      <c r="M266" s="151" t="s">
        <v>1</v>
      </c>
      <c r="N266" s="152" t="s">
        <v>42</v>
      </c>
      <c r="O266" s="58"/>
      <c r="P266" s="153">
        <f>O266*H266</f>
        <v>0</v>
      </c>
      <c r="Q266" s="153">
        <v>9.0000000000000006E-5</v>
      </c>
      <c r="R266" s="153">
        <f>Q266*H266</f>
        <v>1.8000000000000001E-4</v>
      </c>
      <c r="S266" s="153">
        <v>0</v>
      </c>
      <c r="T266" s="15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152</v>
      </c>
      <c r="AT266" s="155" t="s">
        <v>147</v>
      </c>
      <c r="AU266" s="155" t="s">
        <v>87</v>
      </c>
      <c r="AY266" s="17" t="s">
        <v>144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85</v>
      </c>
      <c r="BK266" s="156">
        <f>ROUND(I266*H266,2)</f>
        <v>0</v>
      </c>
      <c r="BL266" s="17" t="s">
        <v>152</v>
      </c>
      <c r="BM266" s="155" t="s">
        <v>1000</v>
      </c>
    </row>
    <row r="267" spans="1:65" s="12" customFormat="1" ht="22.9" customHeight="1">
      <c r="B267" s="130"/>
      <c r="D267" s="131" t="s">
        <v>76</v>
      </c>
      <c r="E267" s="141" t="s">
        <v>1001</v>
      </c>
      <c r="F267" s="141" t="s">
        <v>1002</v>
      </c>
      <c r="I267" s="133"/>
      <c r="J267" s="142">
        <f>BK267</f>
        <v>0</v>
      </c>
      <c r="L267" s="130"/>
      <c r="M267" s="135"/>
      <c r="N267" s="136"/>
      <c r="O267" s="136"/>
      <c r="P267" s="137">
        <f>P268</f>
        <v>0</v>
      </c>
      <c r="Q267" s="136"/>
      <c r="R267" s="137">
        <f>R268</f>
        <v>3.73E-2</v>
      </c>
      <c r="S267" s="136"/>
      <c r="T267" s="138">
        <f>T268</f>
        <v>0</v>
      </c>
      <c r="AR267" s="131" t="s">
        <v>87</v>
      </c>
      <c r="AT267" s="139" t="s">
        <v>76</v>
      </c>
      <c r="AU267" s="139" t="s">
        <v>85</v>
      </c>
      <c r="AY267" s="131" t="s">
        <v>144</v>
      </c>
      <c r="BK267" s="140">
        <f>BK268</f>
        <v>0</v>
      </c>
    </row>
    <row r="268" spans="1:65" s="2" customFormat="1" ht="24.2" customHeight="1">
      <c r="A268" s="32"/>
      <c r="B268" s="143"/>
      <c r="C268" s="144" t="s">
        <v>588</v>
      </c>
      <c r="D268" s="144" t="s">
        <v>147</v>
      </c>
      <c r="E268" s="145" t="s">
        <v>1003</v>
      </c>
      <c r="F268" s="146" t="s">
        <v>1004</v>
      </c>
      <c r="G268" s="147" t="s">
        <v>343</v>
      </c>
      <c r="H268" s="148">
        <v>2</v>
      </c>
      <c r="I268" s="149"/>
      <c r="J268" s="150">
        <f>ROUND(I268*H268,2)</f>
        <v>0</v>
      </c>
      <c r="K268" s="146" t="s">
        <v>1</v>
      </c>
      <c r="L268" s="33"/>
      <c r="M268" s="184" t="s">
        <v>1</v>
      </c>
      <c r="N268" s="185" t="s">
        <v>42</v>
      </c>
      <c r="O268" s="186"/>
      <c r="P268" s="187">
        <f>O268*H268</f>
        <v>0</v>
      </c>
      <c r="Q268" s="187">
        <v>1.865E-2</v>
      </c>
      <c r="R268" s="187">
        <f>Q268*H268</f>
        <v>3.73E-2</v>
      </c>
      <c r="S268" s="187">
        <v>0</v>
      </c>
      <c r="T268" s="188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222</v>
      </c>
      <c r="AT268" s="155" t="s">
        <v>147</v>
      </c>
      <c r="AU268" s="155" t="s">
        <v>87</v>
      </c>
      <c r="AY268" s="17" t="s">
        <v>144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85</v>
      </c>
      <c r="BK268" s="156">
        <f>ROUND(I268*H268,2)</f>
        <v>0</v>
      </c>
      <c r="BL268" s="17" t="s">
        <v>222</v>
      </c>
      <c r="BM268" s="155" t="s">
        <v>1005</v>
      </c>
    </row>
    <row r="269" spans="1:65" s="2" customFormat="1" ht="6.95" customHeight="1">
      <c r="A269" s="32"/>
      <c r="B269" s="47"/>
      <c r="C269" s="48"/>
      <c r="D269" s="48"/>
      <c r="E269" s="48"/>
      <c r="F269" s="48"/>
      <c r="G269" s="48"/>
      <c r="H269" s="48"/>
      <c r="I269" s="48"/>
      <c r="J269" s="48"/>
      <c r="K269" s="48"/>
      <c r="L269" s="33"/>
      <c r="M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</row>
  </sheetData>
  <autoFilter ref="C126:K26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96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hidden="1" customHeight="1">
      <c r="B4" s="20"/>
      <c r="D4" s="21" t="s">
        <v>104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46" t="str">
        <f>'Rekapitulace stavby'!K6</f>
        <v>Vybudování multifunkční učebny a zřízení bezbariérovosti v ZŠ Bezručova - stavba</v>
      </c>
      <c r="F7" s="247"/>
      <c r="G7" s="247"/>
      <c r="H7" s="247"/>
      <c r="L7" s="20"/>
    </row>
    <row r="8" spans="1:46" s="2" customFormat="1" ht="12" hidden="1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07" t="s">
        <v>1006</v>
      </c>
      <c r="F9" s="248"/>
      <c r="G9" s="248"/>
      <c r="H9" s="24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522</v>
      </c>
      <c r="G12" s="32"/>
      <c r="H12" s="32"/>
      <c r="I12" s="27" t="s">
        <v>23</v>
      </c>
      <c r="J12" s="55" t="str">
        <f>'Rekapitulace stavby'!AN8</f>
        <v>3. 1. 2018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tr">
        <f>IF('Rekapitulace stavby'!E11="","",'Rekapitulace stavby'!E11)</f>
        <v>ZŠ Bezručova Bohumín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49" t="str">
        <f>'Rekapitulace stavby'!E14</f>
        <v>Vyplň údaj</v>
      </c>
      <c r="F18" s="229"/>
      <c r="G18" s="229"/>
      <c r="H18" s="22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tr">
        <f>IF('Rekapitulace stavby'!E20="","",'Rekapitulace stavby'!E20)</f>
        <v xml:space="preserve">Barbora Kyšková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ROUND(J141,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41</v>
      </c>
      <c r="E33" s="27" t="s">
        <v>42</v>
      </c>
      <c r="F33" s="99">
        <f>ROUND((SUM(BE141:BE407)),  2)</f>
        <v>0</v>
      </c>
      <c r="G33" s="32"/>
      <c r="H33" s="32"/>
      <c r="I33" s="100">
        <v>0.21</v>
      </c>
      <c r="J33" s="99">
        <f>ROUND(((SUM(BE141:BE407))*I33),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9">
        <f>ROUND((SUM(BF141:BF407)),  2)</f>
        <v>0</v>
      </c>
      <c r="G34" s="32"/>
      <c r="H34" s="32"/>
      <c r="I34" s="100">
        <v>0.15</v>
      </c>
      <c r="J34" s="99">
        <f>ROUND(((SUM(BF141:BF407))*I34),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ROUND((SUM(BG141:BG407)),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ROUND((SUM(BH141:BH407)),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ROUND((SUM(BI141:BI407)),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6" t="str">
        <f>E7</f>
        <v>Vybudování multifunkční učebny a zřízení bezbariérovosti v ZŠ Bezručova - stavba</v>
      </c>
      <c r="F85" s="247"/>
      <c r="G85" s="247"/>
      <c r="H85" s="247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7" t="str">
        <f>E9</f>
        <v xml:space="preserve">004 - Bezbariérovost </v>
      </c>
      <c r="F87" s="248"/>
      <c r="G87" s="248"/>
      <c r="H87" s="24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 xml:space="preserve"> </v>
      </c>
      <c r="G89" s="32"/>
      <c r="H89" s="32"/>
      <c r="I89" s="27" t="s">
        <v>23</v>
      </c>
      <c r="J89" s="55" t="str">
        <f>IF(J12="","",J12)</f>
        <v>3. 1. 2018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>ZŠ Bezručova Bohumín</v>
      </c>
      <c r="G91" s="32"/>
      <c r="H91" s="32"/>
      <c r="I91" s="27" t="s">
        <v>31</v>
      </c>
      <c r="J91" s="30" t="str">
        <f>E21</f>
        <v>ATRIS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 xml:space="preserve">Barbora Kyšková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108</v>
      </c>
      <c r="D94" s="101"/>
      <c r="E94" s="101"/>
      <c r="F94" s="101"/>
      <c r="G94" s="101"/>
      <c r="H94" s="101"/>
      <c r="I94" s="101"/>
      <c r="J94" s="110" t="s">
        <v>109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110</v>
      </c>
      <c r="D96" s="32"/>
      <c r="E96" s="32"/>
      <c r="F96" s="32"/>
      <c r="G96" s="32"/>
      <c r="H96" s="32"/>
      <c r="I96" s="32"/>
      <c r="J96" s="71">
        <f>J141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111</v>
      </c>
    </row>
    <row r="97" spans="2:12" s="9" customFormat="1" ht="24.95" customHeight="1">
      <c r="B97" s="112"/>
      <c r="D97" s="113" t="s">
        <v>112</v>
      </c>
      <c r="E97" s="114"/>
      <c r="F97" s="114"/>
      <c r="G97" s="114"/>
      <c r="H97" s="114"/>
      <c r="I97" s="114"/>
      <c r="J97" s="115">
        <f>J142</f>
        <v>0</v>
      </c>
      <c r="L97" s="112"/>
    </row>
    <row r="98" spans="2:12" s="10" customFormat="1" ht="19.899999999999999" customHeight="1">
      <c r="B98" s="116"/>
      <c r="D98" s="117" t="s">
        <v>1007</v>
      </c>
      <c r="E98" s="118"/>
      <c r="F98" s="118"/>
      <c r="G98" s="118"/>
      <c r="H98" s="118"/>
      <c r="I98" s="118"/>
      <c r="J98" s="119">
        <f>J143</f>
        <v>0</v>
      </c>
      <c r="L98" s="116"/>
    </row>
    <row r="99" spans="2:12" s="10" customFormat="1" ht="19.899999999999999" customHeight="1">
      <c r="B99" s="116"/>
      <c r="D99" s="117" t="s">
        <v>1008</v>
      </c>
      <c r="E99" s="118"/>
      <c r="F99" s="118"/>
      <c r="G99" s="118"/>
      <c r="H99" s="118"/>
      <c r="I99" s="118"/>
      <c r="J99" s="119">
        <f>J163</f>
        <v>0</v>
      </c>
      <c r="L99" s="116"/>
    </row>
    <row r="100" spans="2:12" s="10" customFormat="1" ht="19.899999999999999" customHeight="1">
      <c r="B100" s="116"/>
      <c r="D100" s="117" t="s">
        <v>1009</v>
      </c>
      <c r="E100" s="118"/>
      <c r="F100" s="118"/>
      <c r="G100" s="118"/>
      <c r="H100" s="118"/>
      <c r="I100" s="118"/>
      <c r="J100" s="119">
        <f>J175</f>
        <v>0</v>
      </c>
      <c r="L100" s="116"/>
    </row>
    <row r="101" spans="2:12" s="10" customFormat="1" ht="19.899999999999999" customHeight="1">
      <c r="B101" s="116"/>
      <c r="D101" s="117" t="s">
        <v>1010</v>
      </c>
      <c r="E101" s="118"/>
      <c r="F101" s="118"/>
      <c r="G101" s="118"/>
      <c r="H101" s="118"/>
      <c r="I101" s="118"/>
      <c r="J101" s="119">
        <f>J180</f>
        <v>0</v>
      </c>
      <c r="L101" s="116"/>
    </row>
    <row r="102" spans="2:12" s="10" customFormat="1" ht="19.899999999999999" customHeight="1">
      <c r="B102" s="116"/>
      <c r="D102" s="117" t="s">
        <v>113</v>
      </c>
      <c r="E102" s="118"/>
      <c r="F102" s="118"/>
      <c r="G102" s="118"/>
      <c r="H102" s="118"/>
      <c r="I102" s="118"/>
      <c r="J102" s="119">
        <f>J189</f>
        <v>0</v>
      </c>
      <c r="L102" s="116"/>
    </row>
    <row r="103" spans="2:12" s="10" customFormat="1" ht="19.899999999999999" customHeight="1">
      <c r="B103" s="116"/>
      <c r="D103" s="117" t="s">
        <v>114</v>
      </c>
      <c r="E103" s="118"/>
      <c r="F103" s="118"/>
      <c r="G103" s="118"/>
      <c r="H103" s="118"/>
      <c r="I103" s="118"/>
      <c r="J103" s="119">
        <f>J228</f>
        <v>0</v>
      </c>
      <c r="L103" s="116"/>
    </row>
    <row r="104" spans="2:12" s="10" customFormat="1" ht="19.899999999999999" customHeight="1">
      <c r="B104" s="116"/>
      <c r="D104" s="117" t="s">
        <v>115</v>
      </c>
      <c r="E104" s="118"/>
      <c r="F104" s="118"/>
      <c r="G104" s="118"/>
      <c r="H104" s="118"/>
      <c r="I104" s="118"/>
      <c r="J104" s="119">
        <f>J259</f>
        <v>0</v>
      </c>
      <c r="L104" s="116"/>
    </row>
    <row r="105" spans="2:12" s="10" customFormat="1" ht="19.899999999999999" customHeight="1">
      <c r="B105" s="116"/>
      <c r="D105" s="117" t="s">
        <v>116</v>
      </c>
      <c r="E105" s="118"/>
      <c r="F105" s="118"/>
      <c r="G105" s="118"/>
      <c r="H105" s="118"/>
      <c r="I105" s="118"/>
      <c r="J105" s="119">
        <f>J267</f>
        <v>0</v>
      </c>
      <c r="L105" s="116"/>
    </row>
    <row r="106" spans="2:12" s="9" customFormat="1" ht="24.95" customHeight="1">
      <c r="B106" s="112"/>
      <c r="D106" s="113" t="s">
        <v>117</v>
      </c>
      <c r="E106" s="114"/>
      <c r="F106" s="114"/>
      <c r="G106" s="114"/>
      <c r="H106" s="114"/>
      <c r="I106" s="114"/>
      <c r="J106" s="115">
        <f>J270</f>
        <v>0</v>
      </c>
      <c r="L106" s="112"/>
    </row>
    <row r="107" spans="2:12" s="10" customFormat="1" ht="19.899999999999999" customHeight="1">
      <c r="B107" s="116"/>
      <c r="D107" s="117" t="s">
        <v>118</v>
      </c>
      <c r="E107" s="118"/>
      <c r="F107" s="118"/>
      <c r="G107" s="118"/>
      <c r="H107" s="118"/>
      <c r="I107" s="118"/>
      <c r="J107" s="119">
        <f>J271</f>
        <v>0</v>
      </c>
      <c r="L107" s="116"/>
    </row>
    <row r="108" spans="2:12" s="10" customFormat="1" ht="19.899999999999999" customHeight="1">
      <c r="B108" s="116"/>
      <c r="D108" s="117" t="s">
        <v>119</v>
      </c>
      <c r="E108" s="118"/>
      <c r="F108" s="118"/>
      <c r="G108" s="118"/>
      <c r="H108" s="118"/>
      <c r="I108" s="118"/>
      <c r="J108" s="119">
        <f>J287</f>
        <v>0</v>
      </c>
      <c r="L108" s="116"/>
    </row>
    <row r="109" spans="2:12" s="10" customFormat="1" ht="19.899999999999999" customHeight="1">
      <c r="B109" s="116"/>
      <c r="D109" s="117" t="s">
        <v>120</v>
      </c>
      <c r="E109" s="118"/>
      <c r="F109" s="118"/>
      <c r="G109" s="118"/>
      <c r="H109" s="118"/>
      <c r="I109" s="118"/>
      <c r="J109" s="119">
        <f>J300</f>
        <v>0</v>
      </c>
      <c r="L109" s="116"/>
    </row>
    <row r="110" spans="2:12" s="10" customFormat="1" ht="19.899999999999999" customHeight="1">
      <c r="B110" s="116"/>
      <c r="D110" s="117" t="s">
        <v>1011</v>
      </c>
      <c r="E110" s="118"/>
      <c r="F110" s="118"/>
      <c r="G110" s="118"/>
      <c r="H110" s="118"/>
      <c r="I110" s="118"/>
      <c r="J110" s="119">
        <f>J306</f>
        <v>0</v>
      </c>
      <c r="L110" s="116"/>
    </row>
    <row r="111" spans="2:12" s="10" customFormat="1" ht="19.899999999999999" customHeight="1">
      <c r="B111" s="116"/>
      <c r="D111" s="117" t="s">
        <v>121</v>
      </c>
      <c r="E111" s="118"/>
      <c r="F111" s="118"/>
      <c r="G111" s="118"/>
      <c r="H111" s="118"/>
      <c r="I111" s="118"/>
      <c r="J111" s="119">
        <f>J308</f>
        <v>0</v>
      </c>
      <c r="L111" s="116"/>
    </row>
    <row r="112" spans="2:12" s="10" customFormat="1" ht="19.899999999999999" customHeight="1">
      <c r="B112" s="116"/>
      <c r="D112" s="117" t="s">
        <v>122</v>
      </c>
      <c r="E112" s="118"/>
      <c r="F112" s="118"/>
      <c r="G112" s="118"/>
      <c r="H112" s="118"/>
      <c r="I112" s="118"/>
      <c r="J112" s="119">
        <f>J315</f>
        <v>0</v>
      </c>
      <c r="L112" s="116"/>
    </row>
    <row r="113" spans="1:31" s="10" customFormat="1" ht="19.899999999999999" customHeight="1">
      <c r="B113" s="116"/>
      <c r="D113" s="117" t="s">
        <v>1012</v>
      </c>
      <c r="E113" s="118"/>
      <c r="F113" s="118"/>
      <c r="G113" s="118"/>
      <c r="H113" s="118"/>
      <c r="I113" s="118"/>
      <c r="J113" s="119">
        <f>J329</f>
        <v>0</v>
      </c>
      <c r="L113" s="116"/>
    </row>
    <row r="114" spans="1:31" s="10" customFormat="1" ht="19.899999999999999" customHeight="1">
      <c r="B114" s="116"/>
      <c r="D114" s="117" t="s">
        <v>123</v>
      </c>
      <c r="E114" s="118"/>
      <c r="F114" s="118"/>
      <c r="G114" s="118"/>
      <c r="H114" s="118"/>
      <c r="I114" s="118"/>
      <c r="J114" s="119">
        <f>J344</f>
        <v>0</v>
      </c>
      <c r="L114" s="116"/>
    </row>
    <row r="115" spans="1:31" s="10" customFormat="1" ht="19.899999999999999" customHeight="1">
      <c r="B115" s="116"/>
      <c r="D115" s="117" t="s">
        <v>124</v>
      </c>
      <c r="E115" s="118"/>
      <c r="F115" s="118"/>
      <c r="G115" s="118"/>
      <c r="H115" s="118"/>
      <c r="I115" s="118"/>
      <c r="J115" s="119">
        <f>J359</f>
        <v>0</v>
      </c>
      <c r="L115" s="116"/>
    </row>
    <row r="116" spans="1:31" s="10" customFormat="1" ht="19.899999999999999" customHeight="1">
      <c r="B116" s="116"/>
      <c r="D116" s="117" t="s">
        <v>125</v>
      </c>
      <c r="E116" s="118"/>
      <c r="F116" s="118"/>
      <c r="G116" s="118"/>
      <c r="H116" s="118"/>
      <c r="I116" s="118"/>
      <c r="J116" s="119">
        <f>J361</f>
        <v>0</v>
      </c>
      <c r="L116" s="116"/>
    </row>
    <row r="117" spans="1:31" s="10" customFormat="1" ht="19.899999999999999" customHeight="1">
      <c r="B117" s="116"/>
      <c r="D117" s="117" t="s">
        <v>126</v>
      </c>
      <c r="E117" s="118"/>
      <c r="F117" s="118"/>
      <c r="G117" s="118"/>
      <c r="H117" s="118"/>
      <c r="I117" s="118"/>
      <c r="J117" s="119">
        <f>J366</f>
        <v>0</v>
      </c>
      <c r="L117" s="116"/>
    </row>
    <row r="118" spans="1:31" s="10" customFormat="1" ht="19.899999999999999" customHeight="1">
      <c r="B118" s="116"/>
      <c r="D118" s="117" t="s">
        <v>127</v>
      </c>
      <c r="E118" s="118"/>
      <c r="F118" s="118"/>
      <c r="G118" s="118"/>
      <c r="H118" s="118"/>
      <c r="I118" s="118"/>
      <c r="J118" s="119">
        <f>J389</f>
        <v>0</v>
      </c>
      <c r="L118" s="116"/>
    </row>
    <row r="119" spans="1:31" s="10" customFormat="1" ht="19.899999999999999" customHeight="1">
      <c r="B119" s="116"/>
      <c r="D119" s="117" t="s">
        <v>128</v>
      </c>
      <c r="E119" s="118"/>
      <c r="F119" s="118"/>
      <c r="G119" s="118"/>
      <c r="H119" s="118"/>
      <c r="I119" s="118"/>
      <c r="J119" s="119">
        <f>J391</f>
        <v>0</v>
      </c>
      <c r="L119" s="116"/>
    </row>
    <row r="120" spans="1:31" s="9" customFormat="1" ht="24.95" customHeight="1">
      <c r="B120" s="112"/>
      <c r="D120" s="113" t="s">
        <v>1013</v>
      </c>
      <c r="E120" s="114"/>
      <c r="F120" s="114"/>
      <c r="G120" s="114"/>
      <c r="H120" s="114"/>
      <c r="I120" s="114"/>
      <c r="J120" s="115">
        <f>J405</f>
        <v>0</v>
      </c>
      <c r="L120" s="112"/>
    </row>
    <row r="121" spans="1:31" s="10" customFormat="1" ht="19.899999999999999" customHeight="1">
      <c r="B121" s="116"/>
      <c r="D121" s="117" t="s">
        <v>1014</v>
      </c>
      <c r="E121" s="118"/>
      <c r="F121" s="118"/>
      <c r="G121" s="118"/>
      <c r="H121" s="118"/>
      <c r="I121" s="118"/>
      <c r="J121" s="119">
        <f>J406</f>
        <v>0</v>
      </c>
      <c r="L121" s="116"/>
    </row>
    <row r="122" spans="1:31" s="2" customFormat="1" ht="21.75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6.95" customHeight="1">
      <c r="A123" s="32"/>
      <c r="B123" s="47"/>
      <c r="C123" s="48"/>
      <c r="D123" s="48"/>
      <c r="E123" s="48"/>
      <c r="F123" s="48"/>
      <c r="G123" s="48"/>
      <c r="H123" s="48"/>
      <c r="I123" s="48"/>
      <c r="J123" s="48"/>
      <c r="K123" s="48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7" spans="1:31" s="2" customFormat="1" ht="6.95" customHeight="1">
      <c r="A127" s="32"/>
      <c r="B127" s="49"/>
      <c r="C127" s="50"/>
      <c r="D127" s="50"/>
      <c r="E127" s="50"/>
      <c r="F127" s="50"/>
      <c r="G127" s="50"/>
      <c r="H127" s="50"/>
      <c r="I127" s="50"/>
      <c r="J127" s="50"/>
      <c r="K127" s="50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24.95" customHeight="1">
      <c r="A128" s="32"/>
      <c r="B128" s="33"/>
      <c r="C128" s="21" t="s">
        <v>129</v>
      </c>
      <c r="D128" s="32"/>
      <c r="E128" s="32"/>
      <c r="F128" s="32"/>
      <c r="G128" s="32"/>
      <c r="H128" s="32"/>
      <c r="I128" s="32"/>
      <c r="J128" s="32"/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5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2" customHeight="1">
      <c r="A130" s="32"/>
      <c r="B130" s="33"/>
      <c r="C130" s="27" t="s">
        <v>16</v>
      </c>
      <c r="D130" s="32"/>
      <c r="E130" s="32"/>
      <c r="F130" s="32"/>
      <c r="G130" s="32"/>
      <c r="H130" s="32"/>
      <c r="I130" s="32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26.25" customHeight="1">
      <c r="A131" s="32"/>
      <c r="B131" s="33"/>
      <c r="C131" s="32"/>
      <c r="D131" s="32"/>
      <c r="E131" s="246" t="str">
        <f>E7</f>
        <v>Vybudování multifunkční učebny a zřízení bezbariérovosti v ZŠ Bezručova - stavba</v>
      </c>
      <c r="F131" s="247"/>
      <c r="G131" s="247"/>
      <c r="H131" s="247"/>
      <c r="I131" s="32"/>
      <c r="J131" s="32"/>
      <c r="K131" s="32"/>
      <c r="L131" s="4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2" customHeight="1">
      <c r="A132" s="32"/>
      <c r="B132" s="33"/>
      <c r="C132" s="27" t="s">
        <v>105</v>
      </c>
      <c r="D132" s="32"/>
      <c r="E132" s="32"/>
      <c r="F132" s="32"/>
      <c r="G132" s="32"/>
      <c r="H132" s="32"/>
      <c r="I132" s="32"/>
      <c r="J132" s="32"/>
      <c r="K132" s="32"/>
      <c r="L132" s="4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2" customFormat="1" ht="16.5" customHeight="1">
      <c r="A133" s="32"/>
      <c r="B133" s="33"/>
      <c r="C133" s="32"/>
      <c r="D133" s="32"/>
      <c r="E133" s="207" t="str">
        <f>E9</f>
        <v xml:space="preserve">004 - Bezbariérovost </v>
      </c>
      <c r="F133" s="248"/>
      <c r="G133" s="248"/>
      <c r="H133" s="248"/>
      <c r="I133" s="32"/>
      <c r="J133" s="32"/>
      <c r="K133" s="32"/>
      <c r="L133" s="4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</row>
    <row r="134" spans="1:65" s="2" customFormat="1" ht="6.95" customHeight="1">
      <c r="A134" s="32"/>
      <c r="B134" s="33"/>
      <c r="C134" s="32"/>
      <c r="D134" s="32"/>
      <c r="E134" s="32"/>
      <c r="F134" s="32"/>
      <c r="G134" s="32"/>
      <c r="H134" s="32"/>
      <c r="I134" s="32"/>
      <c r="J134" s="32"/>
      <c r="K134" s="32"/>
      <c r="L134" s="4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</row>
    <row r="135" spans="1:65" s="2" customFormat="1" ht="12" customHeight="1">
      <c r="A135" s="32"/>
      <c r="B135" s="33"/>
      <c r="C135" s="27" t="s">
        <v>21</v>
      </c>
      <c r="D135" s="32"/>
      <c r="E135" s="32"/>
      <c r="F135" s="25" t="str">
        <f>F12</f>
        <v xml:space="preserve"> </v>
      </c>
      <c r="G135" s="32"/>
      <c r="H135" s="32"/>
      <c r="I135" s="27" t="s">
        <v>23</v>
      </c>
      <c r="J135" s="55" t="str">
        <f>IF(J12="","",J12)</f>
        <v>3. 1. 2018</v>
      </c>
      <c r="K135" s="32"/>
      <c r="L135" s="4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</row>
    <row r="136" spans="1:65" s="2" customFormat="1" ht="6.95" customHeight="1">
      <c r="A136" s="32"/>
      <c r="B136" s="33"/>
      <c r="C136" s="32"/>
      <c r="D136" s="32"/>
      <c r="E136" s="32"/>
      <c r="F136" s="32"/>
      <c r="G136" s="32"/>
      <c r="H136" s="32"/>
      <c r="I136" s="32"/>
      <c r="J136" s="32"/>
      <c r="K136" s="32"/>
      <c r="L136" s="4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  <row r="137" spans="1:65" s="2" customFormat="1" ht="15.2" customHeight="1">
      <c r="A137" s="32"/>
      <c r="B137" s="33"/>
      <c r="C137" s="27" t="s">
        <v>25</v>
      </c>
      <c r="D137" s="32"/>
      <c r="E137" s="32"/>
      <c r="F137" s="25" t="str">
        <f>E15</f>
        <v>ZŠ Bezručova Bohumín</v>
      </c>
      <c r="G137" s="32"/>
      <c r="H137" s="32"/>
      <c r="I137" s="27" t="s">
        <v>31</v>
      </c>
      <c r="J137" s="30" t="str">
        <f>E21</f>
        <v>ATRIS s.r.o.</v>
      </c>
      <c r="K137" s="32"/>
      <c r="L137" s="4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  <row r="138" spans="1:65" s="2" customFormat="1" ht="15.2" customHeight="1">
      <c r="A138" s="32"/>
      <c r="B138" s="33"/>
      <c r="C138" s="27" t="s">
        <v>29</v>
      </c>
      <c r="D138" s="32"/>
      <c r="E138" s="32"/>
      <c r="F138" s="25" t="str">
        <f>IF(E18="","",E18)</f>
        <v>Vyplň údaj</v>
      </c>
      <c r="G138" s="32"/>
      <c r="H138" s="32"/>
      <c r="I138" s="27" t="s">
        <v>34</v>
      </c>
      <c r="J138" s="30" t="str">
        <f>E24</f>
        <v xml:space="preserve">Barbora Kyšková </v>
      </c>
      <c r="K138" s="32"/>
      <c r="L138" s="4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</row>
    <row r="139" spans="1:65" s="2" customFormat="1" ht="10.35" customHeight="1">
      <c r="A139" s="32"/>
      <c r="B139" s="33"/>
      <c r="C139" s="32"/>
      <c r="D139" s="32"/>
      <c r="E139" s="32"/>
      <c r="F139" s="32"/>
      <c r="G139" s="32"/>
      <c r="H139" s="32"/>
      <c r="I139" s="32"/>
      <c r="J139" s="32"/>
      <c r="K139" s="32"/>
      <c r="L139" s="4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  <row r="140" spans="1:65" s="11" customFormat="1" ht="29.25" customHeight="1">
      <c r="A140" s="120"/>
      <c r="B140" s="121"/>
      <c r="C140" s="122" t="s">
        <v>130</v>
      </c>
      <c r="D140" s="123" t="s">
        <v>62</v>
      </c>
      <c r="E140" s="123" t="s">
        <v>58</v>
      </c>
      <c r="F140" s="123" t="s">
        <v>59</v>
      </c>
      <c r="G140" s="123" t="s">
        <v>131</v>
      </c>
      <c r="H140" s="123" t="s">
        <v>132</v>
      </c>
      <c r="I140" s="123" t="s">
        <v>133</v>
      </c>
      <c r="J140" s="123" t="s">
        <v>109</v>
      </c>
      <c r="K140" s="124" t="s">
        <v>134</v>
      </c>
      <c r="L140" s="125"/>
      <c r="M140" s="62" t="s">
        <v>1</v>
      </c>
      <c r="N140" s="63" t="s">
        <v>41</v>
      </c>
      <c r="O140" s="63" t="s">
        <v>135</v>
      </c>
      <c r="P140" s="63" t="s">
        <v>136</v>
      </c>
      <c r="Q140" s="63" t="s">
        <v>137</v>
      </c>
      <c r="R140" s="63" t="s">
        <v>138</v>
      </c>
      <c r="S140" s="63" t="s">
        <v>139</v>
      </c>
      <c r="T140" s="64" t="s">
        <v>140</v>
      </c>
      <c r="U140" s="120"/>
      <c r="V140" s="120"/>
      <c r="W140" s="120"/>
      <c r="X140" s="120"/>
      <c r="Y140" s="120"/>
      <c r="Z140" s="120"/>
      <c r="AA140" s="120"/>
      <c r="AB140" s="120"/>
      <c r="AC140" s="120"/>
      <c r="AD140" s="120"/>
      <c r="AE140" s="120"/>
    </row>
    <row r="141" spans="1:65" s="2" customFormat="1" ht="22.9" customHeight="1">
      <c r="A141" s="32"/>
      <c r="B141" s="33"/>
      <c r="C141" s="69" t="s">
        <v>141</v>
      </c>
      <c r="D141" s="32"/>
      <c r="E141" s="32"/>
      <c r="F141" s="32"/>
      <c r="G141" s="32"/>
      <c r="H141" s="32"/>
      <c r="I141" s="32"/>
      <c r="J141" s="126">
        <f>BK141</f>
        <v>0</v>
      </c>
      <c r="K141" s="32"/>
      <c r="L141" s="33"/>
      <c r="M141" s="65"/>
      <c r="N141" s="56"/>
      <c r="O141" s="66"/>
      <c r="P141" s="127">
        <f>P142+P270+P405</f>
        <v>0</v>
      </c>
      <c r="Q141" s="66"/>
      <c r="R141" s="127">
        <f>R142+R270+R405</f>
        <v>57.538629140000005</v>
      </c>
      <c r="S141" s="66"/>
      <c r="T141" s="128">
        <f>T142+T270+T405</f>
        <v>56.035697999999996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76</v>
      </c>
      <c r="AU141" s="17" t="s">
        <v>111</v>
      </c>
      <c r="BK141" s="129">
        <f>BK142+BK270+BK405</f>
        <v>0</v>
      </c>
    </row>
    <row r="142" spans="1:65" s="12" customFormat="1" ht="25.9" customHeight="1">
      <c r="B142" s="130"/>
      <c r="D142" s="131" t="s">
        <v>76</v>
      </c>
      <c r="E142" s="132" t="s">
        <v>142</v>
      </c>
      <c r="F142" s="132" t="s">
        <v>143</v>
      </c>
      <c r="I142" s="133"/>
      <c r="J142" s="134">
        <f>BK142</f>
        <v>0</v>
      </c>
      <c r="L142" s="130"/>
      <c r="M142" s="135"/>
      <c r="N142" s="136"/>
      <c r="O142" s="136"/>
      <c r="P142" s="137">
        <f>P143+P163+P175+P180+P189+P228+P259+P267</f>
        <v>0</v>
      </c>
      <c r="Q142" s="136"/>
      <c r="R142" s="137">
        <f>R143+R163+R175+R180+R189+R228+R259+R267</f>
        <v>56.244574310000004</v>
      </c>
      <c r="S142" s="136"/>
      <c r="T142" s="138">
        <f>T143+T163+T175+T180+T189+T228+T259+T267</f>
        <v>55.801397999999999</v>
      </c>
      <c r="AR142" s="131" t="s">
        <v>85</v>
      </c>
      <c r="AT142" s="139" t="s">
        <v>76</v>
      </c>
      <c r="AU142" s="139" t="s">
        <v>77</v>
      </c>
      <c r="AY142" s="131" t="s">
        <v>144</v>
      </c>
      <c r="BK142" s="140">
        <f>BK143+BK163+BK175+BK180+BK189+BK228+BK259+BK267</f>
        <v>0</v>
      </c>
    </row>
    <row r="143" spans="1:65" s="12" customFormat="1" ht="22.9" customHeight="1">
      <c r="B143" s="130"/>
      <c r="D143" s="131" t="s">
        <v>76</v>
      </c>
      <c r="E143" s="141" t="s">
        <v>85</v>
      </c>
      <c r="F143" s="141" t="s">
        <v>1015</v>
      </c>
      <c r="I143" s="133"/>
      <c r="J143" s="142">
        <f>BK143</f>
        <v>0</v>
      </c>
      <c r="L143" s="130"/>
      <c r="M143" s="135"/>
      <c r="N143" s="136"/>
      <c r="O143" s="136"/>
      <c r="P143" s="137">
        <f>SUM(P144:P162)</f>
        <v>0</v>
      </c>
      <c r="Q143" s="136"/>
      <c r="R143" s="137">
        <f>SUM(R144:R162)</f>
        <v>0</v>
      </c>
      <c r="S143" s="136"/>
      <c r="T143" s="138">
        <f>SUM(T144:T162)</f>
        <v>34.59375</v>
      </c>
      <c r="AR143" s="131" t="s">
        <v>85</v>
      </c>
      <c r="AT143" s="139" t="s">
        <v>76</v>
      </c>
      <c r="AU143" s="139" t="s">
        <v>85</v>
      </c>
      <c r="AY143" s="131" t="s">
        <v>144</v>
      </c>
      <c r="BK143" s="140">
        <f>SUM(BK144:BK162)</f>
        <v>0</v>
      </c>
    </row>
    <row r="144" spans="1:65" s="2" customFormat="1" ht="24.2" customHeight="1">
      <c r="A144" s="32"/>
      <c r="B144" s="143"/>
      <c r="C144" s="144" t="s">
        <v>85</v>
      </c>
      <c r="D144" s="144" t="s">
        <v>147</v>
      </c>
      <c r="E144" s="145" t="s">
        <v>1016</v>
      </c>
      <c r="F144" s="146" t="s">
        <v>1017</v>
      </c>
      <c r="G144" s="147" t="s">
        <v>150</v>
      </c>
      <c r="H144" s="148">
        <v>33.75</v>
      </c>
      <c r="I144" s="149"/>
      <c r="J144" s="150">
        <f>ROUND(I144*H144,2)</f>
        <v>0</v>
      </c>
      <c r="K144" s="146" t="s">
        <v>151</v>
      </c>
      <c r="L144" s="33"/>
      <c r="M144" s="151" t="s">
        <v>1</v>
      </c>
      <c r="N144" s="152" t="s">
        <v>42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0.255</v>
      </c>
      <c r="T144" s="154">
        <f>S144*H144</f>
        <v>8.6062499999999993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152</v>
      </c>
      <c r="AT144" s="155" t="s">
        <v>147</v>
      </c>
      <c r="AU144" s="155" t="s">
        <v>87</v>
      </c>
      <c r="AY144" s="17" t="s">
        <v>144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85</v>
      </c>
      <c r="BK144" s="156">
        <f>ROUND(I144*H144,2)</f>
        <v>0</v>
      </c>
      <c r="BL144" s="17" t="s">
        <v>152</v>
      </c>
      <c r="BM144" s="155" t="s">
        <v>1018</v>
      </c>
    </row>
    <row r="145" spans="1:65" s="13" customFormat="1" ht="11.25">
      <c r="B145" s="157"/>
      <c r="D145" s="158" t="s">
        <v>154</v>
      </c>
      <c r="E145" s="159" t="s">
        <v>1</v>
      </c>
      <c r="F145" s="160" t="s">
        <v>1019</v>
      </c>
      <c r="H145" s="161">
        <v>33.75</v>
      </c>
      <c r="I145" s="162"/>
      <c r="L145" s="157"/>
      <c r="M145" s="163"/>
      <c r="N145" s="164"/>
      <c r="O145" s="164"/>
      <c r="P145" s="164"/>
      <c r="Q145" s="164"/>
      <c r="R145" s="164"/>
      <c r="S145" s="164"/>
      <c r="T145" s="165"/>
      <c r="AT145" s="159" t="s">
        <v>154</v>
      </c>
      <c r="AU145" s="159" t="s">
        <v>87</v>
      </c>
      <c r="AV145" s="13" t="s">
        <v>87</v>
      </c>
      <c r="AW145" s="13" t="s">
        <v>33</v>
      </c>
      <c r="AX145" s="13" t="s">
        <v>85</v>
      </c>
      <c r="AY145" s="159" t="s">
        <v>144</v>
      </c>
    </row>
    <row r="146" spans="1:65" s="2" customFormat="1" ht="24.2" customHeight="1">
      <c r="A146" s="32"/>
      <c r="B146" s="143"/>
      <c r="C146" s="144" t="s">
        <v>87</v>
      </c>
      <c r="D146" s="144" t="s">
        <v>147</v>
      </c>
      <c r="E146" s="145" t="s">
        <v>1020</v>
      </c>
      <c r="F146" s="146" t="s">
        <v>1021</v>
      </c>
      <c r="G146" s="147" t="s">
        <v>150</v>
      </c>
      <c r="H146" s="148">
        <v>33.75</v>
      </c>
      <c r="I146" s="149"/>
      <c r="J146" s="150">
        <f>ROUND(I146*H146,2)</f>
        <v>0</v>
      </c>
      <c r="K146" s="146" t="s">
        <v>151</v>
      </c>
      <c r="L146" s="33"/>
      <c r="M146" s="151" t="s">
        <v>1</v>
      </c>
      <c r="N146" s="152" t="s">
        <v>42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0.44</v>
      </c>
      <c r="T146" s="154">
        <f>S146*H146</f>
        <v>14.85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152</v>
      </c>
      <c r="AT146" s="155" t="s">
        <v>147</v>
      </c>
      <c r="AU146" s="155" t="s">
        <v>87</v>
      </c>
      <c r="AY146" s="17" t="s">
        <v>144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85</v>
      </c>
      <c r="BK146" s="156">
        <f>ROUND(I146*H146,2)</f>
        <v>0</v>
      </c>
      <c r="BL146" s="17" t="s">
        <v>152</v>
      </c>
      <c r="BM146" s="155" t="s">
        <v>1022</v>
      </c>
    </row>
    <row r="147" spans="1:65" s="13" customFormat="1" ht="11.25">
      <c r="B147" s="157"/>
      <c r="D147" s="158" t="s">
        <v>154</v>
      </c>
      <c r="E147" s="159" t="s">
        <v>1</v>
      </c>
      <c r="F147" s="160" t="s">
        <v>1019</v>
      </c>
      <c r="H147" s="161">
        <v>33.75</v>
      </c>
      <c r="I147" s="162"/>
      <c r="L147" s="157"/>
      <c r="M147" s="163"/>
      <c r="N147" s="164"/>
      <c r="O147" s="164"/>
      <c r="P147" s="164"/>
      <c r="Q147" s="164"/>
      <c r="R147" s="164"/>
      <c r="S147" s="164"/>
      <c r="T147" s="165"/>
      <c r="AT147" s="159" t="s">
        <v>154</v>
      </c>
      <c r="AU147" s="159" t="s">
        <v>87</v>
      </c>
      <c r="AV147" s="13" t="s">
        <v>87</v>
      </c>
      <c r="AW147" s="13" t="s">
        <v>33</v>
      </c>
      <c r="AX147" s="13" t="s">
        <v>85</v>
      </c>
      <c r="AY147" s="159" t="s">
        <v>144</v>
      </c>
    </row>
    <row r="148" spans="1:65" s="2" customFormat="1" ht="24.2" customHeight="1">
      <c r="A148" s="32"/>
      <c r="B148" s="143"/>
      <c r="C148" s="144" t="s">
        <v>161</v>
      </c>
      <c r="D148" s="144" t="s">
        <v>147</v>
      </c>
      <c r="E148" s="145" t="s">
        <v>1023</v>
      </c>
      <c r="F148" s="146" t="s">
        <v>1024</v>
      </c>
      <c r="G148" s="147" t="s">
        <v>150</v>
      </c>
      <c r="H148" s="148">
        <v>33.75</v>
      </c>
      <c r="I148" s="149"/>
      <c r="J148" s="150">
        <f>ROUND(I148*H148,2)</f>
        <v>0</v>
      </c>
      <c r="K148" s="146" t="s">
        <v>151</v>
      </c>
      <c r="L148" s="33"/>
      <c r="M148" s="151" t="s">
        <v>1</v>
      </c>
      <c r="N148" s="152" t="s">
        <v>42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0.33</v>
      </c>
      <c r="T148" s="154">
        <f>S148*H148</f>
        <v>11.137500000000001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152</v>
      </c>
      <c r="AT148" s="155" t="s">
        <v>147</v>
      </c>
      <c r="AU148" s="155" t="s">
        <v>87</v>
      </c>
      <c r="AY148" s="17" t="s">
        <v>144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85</v>
      </c>
      <c r="BK148" s="156">
        <f>ROUND(I148*H148,2)</f>
        <v>0</v>
      </c>
      <c r="BL148" s="17" t="s">
        <v>152</v>
      </c>
      <c r="BM148" s="155" t="s">
        <v>1025</v>
      </c>
    </row>
    <row r="149" spans="1:65" s="13" customFormat="1" ht="11.25">
      <c r="B149" s="157"/>
      <c r="D149" s="158" t="s">
        <v>154</v>
      </c>
      <c r="E149" s="159" t="s">
        <v>1</v>
      </c>
      <c r="F149" s="160" t="s">
        <v>1019</v>
      </c>
      <c r="H149" s="161">
        <v>33.75</v>
      </c>
      <c r="I149" s="162"/>
      <c r="L149" s="157"/>
      <c r="M149" s="163"/>
      <c r="N149" s="164"/>
      <c r="O149" s="164"/>
      <c r="P149" s="164"/>
      <c r="Q149" s="164"/>
      <c r="R149" s="164"/>
      <c r="S149" s="164"/>
      <c r="T149" s="165"/>
      <c r="AT149" s="159" t="s">
        <v>154</v>
      </c>
      <c r="AU149" s="159" t="s">
        <v>87</v>
      </c>
      <c r="AV149" s="13" t="s">
        <v>87</v>
      </c>
      <c r="AW149" s="13" t="s">
        <v>33</v>
      </c>
      <c r="AX149" s="13" t="s">
        <v>85</v>
      </c>
      <c r="AY149" s="159" t="s">
        <v>144</v>
      </c>
    </row>
    <row r="150" spans="1:65" s="2" customFormat="1" ht="24.2" customHeight="1">
      <c r="A150" s="32"/>
      <c r="B150" s="143"/>
      <c r="C150" s="144" t="s">
        <v>152</v>
      </c>
      <c r="D150" s="144" t="s">
        <v>147</v>
      </c>
      <c r="E150" s="145" t="s">
        <v>1026</v>
      </c>
      <c r="F150" s="146" t="s">
        <v>1027</v>
      </c>
      <c r="G150" s="147" t="s">
        <v>207</v>
      </c>
      <c r="H150" s="148">
        <v>21.15</v>
      </c>
      <c r="I150" s="149"/>
      <c r="J150" s="150">
        <f>ROUND(I150*H150,2)</f>
        <v>0</v>
      </c>
      <c r="K150" s="146" t="s">
        <v>764</v>
      </c>
      <c r="L150" s="33"/>
      <c r="M150" s="151" t="s">
        <v>1</v>
      </c>
      <c r="N150" s="152" t="s">
        <v>42</v>
      </c>
      <c r="O150" s="58"/>
      <c r="P150" s="153">
        <f>O150*H150</f>
        <v>0</v>
      </c>
      <c r="Q150" s="153">
        <v>0</v>
      </c>
      <c r="R150" s="153">
        <f>Q150*H150</f>
        <v>0</v>
      </c>
      <c r="S150" s="153">
        <v>0</v>
      </c>
      <c r="T150" s="15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55" t="s">
        <v>152</v>
      </c>
      <c r="AT150" s="155" t="s">
        <v>147</v>
      </c>
      <c r="AU150" s="155" t="s">
        <v>87</v>
      </c>
      <c r="AY150" s="17" t="s">
        <v>144</v>
      </c>
      <c r="BE150" s="156">
        <f>IF(N150="základní",J150,0)</f>
        <v>0</v>
      </c>
      <c r="BF150" s="156">
        <f>IF(N150="snížená",J150,0)</f>
        <v>0</v>
      </c>
      <c r="BG150" s="156">
        <f>IF(N150="zákl. přenesená",J150,0)</f>
        <v>0</v>
      </c>
      <c r="BH150" s="156">
        <f>IF(N150="sníž. přenesená",J150,0)</f>
        <v>0</v>
      </c>
      <c r="BI150" s="156">
        <f>IF(N150="nulová",J150,0)</f>
        <v>0</v>
      </c>
      <c r="BJ150" s="17" t="s">
        <v>85</v>
      </c>
      <c r="BK150" s="156">
        <f>ROUND(I150*H150,2)</f>
        <v>0</v>
      </c>
      <c r="BL150" s="17" t="s">
        <v>152</v>
      </c>
      <c r="BM150" s="155" t="s">
        <v>1028</v>
      </c>
    </row>
    <row r="151" spans="1:65" s="13" customFormat="1" ht="11.25">
      <c r="B151" s="157"/>
      <c r="D151" s="158" t="s">
        <v>154</v>
      </c>
      <c r="E151" s="159" t="s">
        <v>1</v>
      </c>
      <c r="F151" s="160" t="s">
        <v>1029</v>
      </c>
      <c r="H151" s="161">
        <v>21.15</v>
      </c>
      <c r="I151" s="162"/>
      <c r="L151" s="157"/>
      <c r="M151" s="163"/>
      <c r="N151" s="164"/>
      <c r="O151" s="164"/>
      <c r="P151" s="164"/>
      <c r="Q151" s="164"/>
      <c r="R151" s="164"/>
      <c r="S151" s="164"/>
      <c r="T151" s="165"/>
      <c r="AT151" s="159" t="s">
        <v>154</v>
      </c>
      <c r="AU151" s="159" t="s">
        <v>87</v>
      </c>
      <c r="AV151" s="13" t="s">
        <v>87</v>
      </c>
      <c r="AW151" s="13" t="s">
        <v>33</v>
      </c>
      <c r="AX151" s="13" t="s">
        <v>85</v>
      </c>
      <c r="AY151" s="159" t="s">
        <v>144</v>
      </c>
    </row>
    <row r="152" spans="1:65" s="2" customFormat="1" ht="24.2" customHeight="1">
      <c r="A152" s="32"/>
      <c r="B152" s="143"/>
      <c r="C152" s="144" t="s">
        <v>170</v>
      </c>
      <c r="D152" s="144" t="s">
        <v>147</v>
      </c>
      <c r="E152" s="145" t="s">
        <v>1030</v>
      </c>
      <c r="F152" s="146" t="s">
        <v>1031</v>
      </c>
      <c r="G152" s="147" t="s">
        <v>207</v>
      </c>
      <c r="H152" s="148">
        <v>21.15</v>
      </c>
      <c r="I152" s="149"/>
      <c r="J152" s="150">
        <f>ROUND(I152*H152,2)</f>
        <v>0</v>
      </c>
      <c r="K152" s="146" t="s">
        <v>764</v>
      </c>
      <c r="L152" s="33"/>
      <c r="M152" s="151" t="s">
        <v>1</v>
      </c>
      <c r="N152" s="152" t="s">
        <v>42</v>
      </c>
      <c r="O152" s="58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152</v>
      </c>
      <c r="AT152" s="155" t="s">
        <v>147</v>
      </c>
      <c r="AU152" s="155" t="s">
        <v>87</v>
      </c>
      <c r="AY152" s="17" t="s">
        <v>144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85</v>
      </c>
      <c r="BK152" s="156">
        <f>ROUND(I152*H152,2)</f>
        <v>0</v>
      </c>
      <c r="BL152" s="17" t="s">
        <v>152</v>
      </c>
      <c r="BM152" s="155" t="s">
        <v>1032</v>
      </c>
    </row>
    <row r="153" spans="1:65" s="2" customFormat="1" ht="24.2" customHeight="1">
      <c r="A153" s="32"/>
      <c r="B153" s="143"/>
      <c r="C153" s="144" t="s">
        <v>145</v>
      </c>
      <c r="D153" s="144" t="s">
        <v>147</v>
      </c>
      <c r="E153" s="145" t="s">
        <v>1033</v>
      </c>
      <c r="F153" s="146" t="s">
        <v>1034</v>
      </c>
      <c r="G153" s="147" t="s">
        <v>207</v>
      </c>
      <c r="H153" s="148">
        <v>7.7220000000000004</v>
      </c>
      <c r="I153" s="149"/>
      <c r="J153" s="150">
        <f>ROUND(I153*H153,2)</f>
        <v>0</v>
      </c>
      <c r="K153" s="146" t="s">
        <v>764</v>
      </c>
      <c r="L153" s="33"/>
      <c r="M153" s="151" t="s">
        <v>1</v>
      </c>
      <c r="N153" s="152" t="s">
        <v>42</v>
      </c>
      <c r="O153" s="58"/>
      <c r="P153" s="153">
        <f>O153*H153</f>
        <v>0</v>
      </c>
      <c r="Q153" s="153">
        <v>0</v>
      </c>
      <c r="R153" s="153">
        <f>Q153*H153</f>
        <v>0</v>
      </c>
      <c r="S153" s="153">
        <v>0</v>
      </c>
      <c r="T153" s="154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5" t="s">
        <v>152</v>
      </c>
      <c r="AT153" s="155" t="s">
        <v>147</v>
      </c>
      <c r="AU153" s="155" t="s">
        <v>87</v>
      </c>
      <c r="AY153" s="17" t="s">
        <v>144</v>
      </c>
      <c r="BE153" s="156">
        <f>IF(N153="základní",J153,0)</f>
        <v>0</v>
      </c>
      <c r="BF153" s="156">
        <f>IF(N153="snížená",J153,0)</f>
        <v>0</v>
      </c>
      <c r="BG153" s="156">
        <f>IF(N153="zákl. přenesená",J153,0)</f>
        <v>0</v>
      </c>
      <c r="BH153" s="156">
        <f>IF(N153="sníž. přenesená",J153,0)</f>
        <v>0</v>
      </c>
      <c r="BI153" s="156">
        <f>IF(N153="nulová",J153,0)</f>
        <v>0</v>
      </c>
      <c r="BJ153" s="17" t="s">
        <v>85</v>
      </c>
      <c r="BK153" s="156">
        <f>ROUND(I153*H153,2)</f>
        <v>0</v>
      </c>
      <c r="BL153" s="17" t="s">
        <v>152</v>
      </c>
      <c r="BM153" s="155" t="s">
        <v>1035</v>
      </c>
    </row>
    <row r="154" spans="1:65" s="13" customFormat="1" ht="11.25">
      <c r="B154" s="157"/>
      <c r="D154" s="158" t="s">
        <v>154</v>
      </c>
      <c r="E154" s="159" t="s">
        <v>1</v>
      </c>
      <c r="F154" s="160" t="s">
        <v>1036</v>
      </c>
      <c r="H154" s="161">
        <v>7.7220000000000004</v>
      </c>
      <c r="I154" s="162"/>
      <c r="L154" s="157"/>
      <c r="M154" s="163"/>
      <c r="N154" s="164"/>
      <c r="O154" s="164"/>
      <c r="P154" s="164"/>
      <c r="Q154" s="164"/>
      <c r="R154" s="164"/>
      <c r="S154" s="164"/>
      <c r="T154" s="165"/>
      <c r="AT154" s="159" t="s">
        <v>154</v>
      </c>
      <c r="AU154" s="159" t="s">
        <v>87</v>
      </c>
      <c r="AV154" s="13" t="s">
        <v>87</v>
      </c>
      <c r="AW154" s="13" t="s">
        <v>33</v>
      </c>
      <c r="AX154" s="13" t="s">
        <v>85</v>
      </c>
      <c r="AY154" s="159" t="s">
        <v>144</v>
      </c>
    </row>
    <row r="155" spans="1:65" s="2" customFormat="1" ht="24.2" customHeight="1">
      <c r="A155" s="32"/>
      <c r="B155" s="143"/>
      <c r="C155" s="144" t="s">
        <v>180</v>
      </c>
      <c r="D155" s="144" t="s">
        <v>147</v>
      </c>
      <c r="E155" s="145" t="s">
        <v>1037</v>
      </c>
      <c r="F155" s="146" t="s">
        <v>1038</v>
      </c>
      <c r="G155" s="147" t="s">
        <v>207</v>
      </c>
      <c r="H155" s="148">
        <v>38.61</v>
      </c>
      <c r="I155" s="149"/>
      <c r="J155" s="150">
        <f>ROUND(I155*H155,2)</f>
        <v>0</v>
      </c>
      <c r="K155" s="146" t="s">
        <v>764</v>
      </c>
      <c r="L155" s="33"/>
      <c r="M155" s="151" t="s">
        <v>1</v>
      </c>
      <c r="N155" s="152" t="s">
        <v>42</v>
      </c>
      <c r="O155" s="58"/>
      <c r="P155" s="153">
        <f>O155*H155</f>
        <v>0</v>
      </c>
      <c r="Q155" s="153">
        <v>0</v>
      </c>
      <c r="R155" s="153">
        <f>Q155*H155</f>
        <v>0</v>
      </c>
      <c r="S155" s="153">
        <v>0</v>
      </c>
      <c r="T155" s="15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55" t="s">
        <v>152</v>
      </c>
      <c r="AT155" s="155" t="s">
        <v>147</v>
      </c>
      <c r="AU155" s="155" t="s">
        <v>87</v>
      </c>
      <c r="AY155" s="17" t="s">
        <v>144</v>
      </c>
      <c r="BE155" s="156">
        <f>IF(N155="základní",J155,0)</f>
        <v>0</v>
      </c>
      <c r="BF155" s="156">
        <f>IF(N155="snížená",J155,0)</f>
        <v>0</v>
      </c>
      <c r="BG155" s="156">
        <f>IF(N155="zákl. přenesená",J155,0)</f>
        <v>0</v>
      </c>
      <c r="BH155" s="156">
        <f>IF(N155="sníž. přenesená",J155,0)</f>
        <v>0</v>
      </c>
      <c r="BI155" s="156">
        <f>IF(N155="nulová",J155,0)</f>
        <v>0</v>
      </c>
      <c r="BJ155" s="17" t="s">
        <v>85</v>
      </c>
      <c r="BK155" s="156">
        <f>ROUND(I155*H155,2)</f>
        <v>0</v>
      </c>
      <c r="BL155" s="17" t="s">
        <v>152</v>
      </c>
      <c r="BM155" s="155" t="s">
        <v>1039</v>
      </c>
    </row>
    <row r="156" spans="1:65" s="13" customFormat="1" ht="11.25">
      <c r="B156" s="157"/>
      <c r="D156" s="158" t="s">
        <v>154</v>
      </c>
      <c r="E156" s="159" t="s">
        <v>1</v>
      </c>
      <c r="F156" s="160" t="s">
        <v>1040</v>
      </c>
      <c r="H156" s="161">
        <v>38.61</v>
      </c>
      <c r="I156" s="162"/>
      <c r="L156" s="157"/>
      <c r="M156" s="163"/>
      <c r="N156" s="164"/>
      <c r="O156" s="164"/>
      <c r="P156" s="164"/>
      <c r="Q156" s="164"/>
      <c r="R156" s="164"/>
      <c r="S156" s="164"/>
      <c r="T156" s="165"/>
      <c r="AT156" s="159" t="s">
        <v>154</v>
      </c>
      <c r="AU156" s="159" t="s">
        <v>87</v>
      </c>
      <c r="AV156" s="13" t="s">
        <v>87</v>
      </c>
      <c r="AW156" s="13" t="s">
        <v>33</v>
      </c>
      <c r="AX156" s="13" t="s">
        <v>85</v>
      </c>
      <c r="AY156" s="159" t="s">
        <v>144</v>
      </c>
    </row>
    <row r="157" spans="1:65" s="2" customFormat="1" ht="14.45" customHeight="1">
      <c r="A157" s="32"/>
      <c r="B157" s="143"/>
      <c r="C157" s="144" t="s">
        <v>185</v>
      </c>
      <c r="D157" s="144" t="s">
        <v>147</v>
      </c>
      <c r="E157" s="145" t="s">
        <v>1041</v>
      </c>
      <c r="F157" s="146" t="s">
        <v>1042</v>
      </c>
      <c r="G157" s="147" t="s">
        <v>207</v>
      </c>
      <c r="H157" s="148">
        <v>7.7220000000000004</v>
      </c>
      <c r="I157" s="149"/>
      <c r="J157" s="150">
        <f>ROUND(I157*H157,2)</f>
        <v>0</v>
      </c>
      <c r="K157" s="146" t="s">
        <v>764</v>
      </c>
      <c r="L157" s="33"/>
      <c r="M157" s="151" t="s">
        <v>1</v>
      </c>
      <c r="N157" s="152" t="s">
        <v>42</v>
      </c>
      <c r="O157" s="58"/>
      <c r="P157" s="153">
        <f>O157*H157</f>
        <v>0</v>
      </c>
      <c r="Q157" s="153">
        <v>0</v>
      </c>
      <c r="R157" s="153">
        <f>Q157*H157</f>
        <v>0</v>
      </c>
      <c r="S157" s="153">
        <v>0</v>
      </c>
      <c r="T157" s="15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55" t="s">
        <v>152</v>
      </c>
      <c r="AT157" s="155" t="s">
        <v>147</v>
      </c>
      <c r="AU157" s="155" t="s">
        <v>87</v>
      </c>
      <c r="AY157" s="17" t="s">
        <v>144</v>
      </c>
      <c r="BE157" s="156">
        <f>IF(N157="základní",J157,0)</f>
        <v>0</v>
      </c>
      <c r="BF157" s="156">
        <f>IF(N157="snížená",J157,0)</f>
        <v>0</v>
      </c>
      <c r="BG157" s="156">
        <f>IF(N157="zákl. přenesená",J157,0)</f>
        <v>0</v>
      </c>
      <c r="BH157" s="156">
        <f>IF(N157="sníž. přenesená",J157,0)</f>
        <v>0</v>
      </c>
      <c r="BI157" s="156">
        <f>IF(N157="nulová",J157,0)</f>
        <v>0</v>
      </c>
      <c r="BJ157" s="17" t="s">
        <v>85</v>
      </c>
      <c r="BK157" s="156">
        <f>ROUND(I157*H157,2)</f>
        <v>0</v>
      </c>
      <c r="BL157" s="17" t="s">
        <v>152</v>
      </c>
      <c r="BM157" s="155" t="s">
        <v>1043</v>
      </c>
    </row>
    <row r="158" spans="1:65" s="2" customFormat="1" ht="14.45" customHeight="1">
      <c r="A158" s="32"/>
      <c r="B158" s="143"/>
      <c r="C158" s="144" t="s">
        <v>190</v>
      </c>
      <c r="D158" s="144" t="s">
        <v>147</v>
      </c>
      <c r="E158" s="145" t="s">
        <v>1044</v>
      </c>
      <c r="F158" s="146" t="s">
        <v>1045</v>
      </c>
      <c r="G158" s="147" t="s">
        <v>207</v>
      </c>
      <c r="H158" s="148">
        <v>7.7220000000000004</v>
      </c>
      <c r="I158" s="149"/>
      <c r="J158" s="150">
        <f>ROUND(I158*H158,2)</f>
        <v>0</v>
      </c>
      <c r="K158" s="146" t="s">
        <v>764</v>
      </c>
      <c r="L158" s="33"/>
      <c r="M158" s="151" t="s">
        <v>1</v>
      </c>
      <c r="N158" s="152" t="s">
        <v>42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152</v>
      </c>
      <c r="AT158" s="155" t="s">
        <v>147</v>
      </c>
      <c r="AU158" s="155" t="s">
        <v>87</v>
      </c>
      <c r="AY158" s="17" t="s">
        <v>144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85</v>
      </c>
      <c r="BK158" s="156">
        <f>ROUND(I158*H158,2)</f>
        <v>0</v>
      </c>
      <c r="BL158" s="17" t="s">
        <v>152</v>
      </c>
      <c r="BM158" s="155" t="s">
        <v>1046</v>
      </c>
    </row>
    <row r="159" spans="1:65" s="2" customFormat="1" ht="24.2" customHeight="1">
      <c r="A159" s="32"/>
      <c r="B159" s="143"/>
      <c r="C159" s="144" t="s">
        <v>196</v>
      </c>
      <c r="D159" s="144" t="s">
        <v>147</v>
      </c>
      <c r="E159" s="145" t="s">
        <v>1047</v>
      </c>
      <c r="F159" s="146" t="s">
        <v>1048</v>
      </c>
      <c r="G159" s="147" t="s">
        <v>242</v>
      </c>
      <c r="H159" s="148">
        <v>13.9</v>
      </c>
      <c r="I159" s="149"/>
      <c r="J159" s="150">
        <f>ROUND(I159*H159,2)</f>
        <v>0</v>
      </c>
      <c r="K159" s="146" t="s">
        <v>764</v>
      </c>
      <c r="L159" s="33"/>
      <c r="M159" s="151" t="s">
        <v>1</v>
      </c>
      <c r="N159" s="152" t="s">
        <v>42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152</v>
      </c>
      <c r="AT159" s="155" t="s">
        <v>147</v>
      </c>
      <c r="AU159" s="155" t="s">
        <v>87</v>
      </c>
      <c r="AY159" s="17" t="s">
        <v>144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85</v>
      </c>
      <c r="BK159" s="156">
        <f>ROUND(I159*H159,2)</f>
        <v>0</v>
      </c>
      <c r="BL159" s="17" t="s">
        <v>152</v>
      </c>
      <c r="BM159" s="155" t="s">
        <v>1049</v>
      </c>
    </row>
    <row r="160" spans="1:65" s="13" customFormat="1" ht="11.25">
      <c r="B160" s="157"/>
      <c r="D160" s="158" t="s">
        <v>154</v>
      </c>
      <c r="E160" s="159" t="s">
        <v>1</v>
      </c>
      <c r="F160" s="160" t="s">
        <v>1050</v>
      </c>
      <c r="H160" s="161">
        <v>13.9</v>
      </c>
      <c r="I160" s="162"/>
      <c r="L160" s="157"/>
      <c r="M160" s="163"/>
      <c r="N160" s="164"/>
      <c r="O160" s="164"/>
      <c r="P160" s="164"/>
      <c r="Q160" s="164"/>
      <c r="R160" s="164"/>
      <c r="S160" s="164"/>
      <c r="T160" s="165"/>
      <c r="AT160" s="159" t="s">
        <v>154</v>
      </c>
      <c r="AU160" s="159" t="s">
        <v>87</v>
      </c>
      <c r="AV160" s="13" t="s">
        <v>87</v>
      </c>
      <c r="AW160" s="13" t="s">
        <v>33</v>
      </c>
      <c r="AX160" s="13" t="s">
        <v>85</v>
      </c>
      <c r="AY160" s="159" t="s">
        <v>144</v>
      </c>
    </row>
    <row r="161" spans="1:65" s="2" customFormat="1" ht="14.45" customHeight="1">
      <c r="A161" s="32"/>
      <c r="B161" s="143"/>
      <c r="C161" s="144" t="s">
        <v>200</v>
      </c>
      <c r="D161" s="144" t="s">
        <v>147</v>
      </c>
      <c r="E161" s="145" t="s">
        <v>1051</v>
      </c>
      <c r="F161" s="146" t="s">
        <v>1052</v>
      </c>
      <c r="G161" s="147" t="s">
        <v>207</v>
      </c>
      <c r="H161" s="148">
        <v>13.428000000000001</v>
      </c>
      <c r="I161" s="149"/>
      <c r="J161" s="150">
        <f>ROUND(I161*H161,2)</f>
        <v>0</v>
      </c>
      <c r="K161" s="146" t="s">
        <v>764</v>
      </c>
      <c r="L161" s="33"/>
      <c r="M161" s="151" t="s">
        <v>1</v>
      </c>
      <c r="N161" s="152" t="s">
        <v>42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152</v>
      </c>
      <c r="AT161" s="155" t="s">
        <v>147</v>
      </c>
      <c r="AU161" s="155" t="s">
        <v>87</v>
      </c>
      <c r="AY161" s="17" t="s">
        <v>144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85</v>
      </c>
      <c r="BK161" s="156">
        <f>ROUND(I161*H161,2)</f>
        <v>0</v>
      </c>
      <c r="BL161" s="17" t="s">
        <v>152</v>
      </c>
      <c r="BM161" s="155" t="s">
        <v>1053</v>
      </c>
    </row>
    <row r="162" spans="1:65" s="13" customFormat="1" ht="11.25">
      <c r="B162" s="157"/>
      <c r="D162" s="158" t="s">
        <v>154</v>
      </c>
      <c r="E162" s="159" t="s">
        <v>1</v>
      </c>
      <c r="F162" s="160" t="s">
        <v>1054</v>
      </c>
      <c r="H162" s="161">
        <v>13.428000000000001</v>
      </c>
      <c r="I162" s="162"/>
      <c r="L162" s="157"/>
      <c r="M162" s="163"/>
      <c r="N162" s="164"/>
      <c r="O162" s="164"/>
      <c r="P162" s="164"/>
      <c r="Q162" s="164"/>
      <c r="R162" s="164"/>
      <c r="S162" s="164"/>
      <c r="T162" s="165"/>
      <c r="AT162" s="159" t="s">
        <v>154</v>
      </c>
      <c r="AU162" s="159" t="s">
        <v>87</v>
      </c>
      <c r="AV162" s="13" t="s">
        <v>87</v>
      </c>
      <c r="AW162" s="13" t="s">
        <v>33</v>
      </c>
      <c r="AX162" s="13" t="s">
        <v>85</v>
      </c>
      <c r="AY162" s="159" t="s">
        <v>144</v>
      </c>
    </row>
    <row r="163" spans="1:65" s="12" customFormat="1" ht="22.9" customHeight="1">
      <c r="B163" s="130"/>
      <c r="D163" s="131" t="s">
        <v>76</v>
      </c>
      <c r="E163" s="141" t="s">
        <v>87</v>
      </c>
      <c r="F163" s="141" t="s">
        <v>1055</v>
      </c>
      <c r="I163" s="133"/>
      <c r="J163" s="142">
        <f>BK163</f>
        <v>0</v>
      </c>
      <c r="L163" s="130"/>
      <c r="M163" s="135"/>
      <c r="N163" s="136"/>
      <c r="O163" s="136"/>
      <c r="P163" s="137">
        <f>SUM(P164:P174)</f>
        <v>0</v>
      </c>
      <c r="Q163" s="136"/>
      <c r="R163" s="137">
        <f>SUM(R164:R174)</f>
        <v>19.24036443</v>
      </c>
      <c r="S163" s="136"/>
      <c r="T163" s="138">
        <f>SUM(T164:T174)</f>
        <v>0</v>
      </c>
      <c r="AR163" s="131" t="s">
        <v>85</v>
      </c>
      <c r="AT163" s="139" t="s">
        <v>76</v>
      </c>
      <c r="AU163" s="139" t="s">
        <v>85</v>
      </c>
      <c r="AY163" s="131" t="s">
        <v>144</v>
      </c>
      <c r="BK163" s="140">
        <f>SUM(BK164:BK174)</f>
        <v>0</v>
      </c>
    </row>
    <row r="164" spans="1:65" s="2" customFormat="1" ht="14.45" customHeight="1">
      <c r="A164" s="32"/>
      <c r="B164" s="143"/>
      <c r="C164" s="144" t="s">
        <v>204</v>
      </c>
      <c r="D164" s="144" t="s">
        <v>147</v>
      </c>
      <c r="E164" s="145" t="s">
        <v>1056</v>
      </c>
      <c r="F164" s="146" t="s">
        <v>1057</v>
      </c>
      <c r="G164" s="147" t="s">
        <v>207</v>
      </c>
      <c r="H164" s="148">
        <v>0.85799999999999998</v>
      </c>
      <c r="I164" s="149"/>
      <c r="J164" s="150">
        <f>ROUND(I164*H164,2)</f>
        <v>0</v>
      </c>
      <c r="K164" s="146" t="s">
        <v>764</v>
      </c>
      <c r="L164" s="33"/>
      <c r="M164" s="151" t="s">
        <v>1</v>
      </c>
      <c r="N164" s="152" t="s">
        <v>42</v>
      </c>
      <c r="O164" s="58"/>
      <c r="P164" s="153">
        <f>O164*H164</f>
        <v>0</v>
      </c>
      <c r="Q164" s="153">
        <v>2.2563399999999998</v>
      </c>
      <c r="R164" s="153">
        <f>Q164*H164</f>
        <v>1.9359397199999997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152</v>
      </c>
      <c r="AT164" s="155" t="s">
        <v>147</v>
      </c>
      <c r="AU164" s="155" t="s">
        <v>87</v>
      </c>
      <c r="AY164" s="17" t="s">
        <v>144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85</v>
      </c>
      <c r="BK164" s="156">
        <f>ROUND(I164*H164,2)</f>
        <v>0</v>
      </c>
      <c r="BL164" s="17" t="s">
        <v>152</v>
      </c>
      <c r="BM164" s="155" t="s">
        <v>1058</v>
      </c>
    </row>
    <row r="165" spans="1:65" s="13" customFormat="1" ht="22.5">
      <c r="B165" s="157"/>
      <c r="D165" s="158" t="s">
        <v>154</v>
      </c>
      <c r="E165" s="159" t="s">
        <v>1</v>
      </c>
      <c r="F165" s="160" t="s">
        <v>1059</v>
      </c>
      <c r="H165" s="161">
        <v>0.85799999999999998</v>
      </c>
      <c r="I165" s="162"/>
      <c r="L165" s="157"/>
      <c r="M165" s="163"/>
      <c r="N165" s="164"/>
      <c r="O165" s="164"/>
      <c r="P165" s="164"/>
      <c r="Q165" s="164"/>
      <c r="R165" s="164"/>
      <c r="S165" s="164"/>
      <c r="T165" s="165"/>
      <c r="AT165" s="159" t="s">
        <v>154</v>
      </c>
      <c r="AU165" s="159" t="s">
        <v>87</v>
      </c>
      <c r="AV165" s="13" t="s">
        <v>87</v>
      </c>
      <c r="AW165" s="13" t="s">
        <v>33</v>
      </c>
      <c r="AX165" s="13" t="s">
        <v>85</v>
      </c>
      <c r="AY165" s="159" t="s">
        <v>144</v>
      </c>
    </row>
    <row r="166" spans="1:65" s="2" customFormat="1" ht="24.2" customHeight="1">
      <c r="A166" s="32"/>
      <c r="B166" s="143"/>
      <c r="C166" s="144" t="s">
        <v>210</v>
      </c>
      <c r="D166" s="144" t="s">
        <v>147</v>
      </c>
      <c r="E166" s="145" t="s">
        <v>1060</v>
      </c>
      <c r="F166" s="146" t="s">
        <v>1061</v>
      </c>
      <c r="G166" s="147" t="s">
        <v>207</v>
      </c>
      <c r="H166" s="148">
        <v>6.8639999999999999</v>
      </c>
      <c r="I166" s="149"/>
      <c r="J166" s="150">
        <f>ROUND(I166*H166,2)</f>
        <v>0</v>
      </c>
      <c r="K166" s="146" t="s">
        <v>764</v>
      </c>
      <c r="L166" s="33"/>
      <c r="M166" s="151" t="s">
        <v>1</v>
      </c>
      <c r="N166" s="152" t="s">
        <v>42</v>
      </c>
      <c r="O166" s="58"/>
      <c r="P166" s="153">
        <f>O166*H166</f>
        <v>0</v>
      </c>
      <c r="Q166" s="153">
        <v>2.45329</v>
      </c>
      <c r="R166" s="153">
        <f>Q166*H166</f>
        <v>16.839382560000001</v>
      </c>
      <c r="S166" s="153">
        <v>0</v>
      </c>
      <c r="T166" s="15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152</v>
      </c>
      <c r="AT166" s="155" t="s">
        <v>147</v>
      </c>
      <c r="AU166" s="155" t="s">
        <v>87</v>
      </c>
      <c r="AY166" s="17" t="s">
        <v>144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7" t="s">
        <v>85</v>
      </c>
      <c r="BK166" s="156">
        <f>ROUND(I166*H166,2)</f>
        <v>0</v>
      </c>
      <c r="BL166" s="17" t="s">
        <v>152</v>
      </c>
      <c r="BM166" s="155" t="s">
        <v>1062</v>
      </c>
    </row>
    <row r="167" spans="1:65" s="13" customFormat="1" ht="22.5">
      <c r="B167" s="157"/>
      <c r="D167" s="158" t="s">
        <v>154</v>
      </c>
      <c r="E167" s="159" t="s">
        <v>1</v>
      </c>
      <c r="F167" s="160" t="s">
        <v>1063</v>
      </c>
      <c r="H167" s="161">
        <v>6.8639999999999999</v>
      </c>
      <c r="I167" s="162"/>
      <c r="L167" s="157"/>
      <c r="M167" s="163"/>
      <c r="N167" s="164"/>
      <c r="O167" s="164"/>
      <c r="P167" s="164"/>
      <c r="Q167" s="164"/>
      <c r="R167" s="164"/>
      <c r="S167" s="164"/>
      <c r="T167" s="165"/>
      <c r="AT167" s="159" t="s">
        <v>154</v>
      </c>
      <c r="AU167" s="159" t="s">
        <v>87</v>
      </c>
      <c r="AV167" s="13" t="s">
        <v>87</v>
      </c>
      <c r="AW167" s="13" t="s">
        <v>33</v>
      </c>
      <c r="AX167" s="13" t="s">
        <v>85</v>
      </c>
      <c r="AY167" s="159" t="s">
        <v>144</v>
      </c>
    </row>
    <row r="168" spans="1:65" s="2" customFormat="1" ht="14.45" customHeight="1">
      <c r="A168" s="32"/>
      <c r="B168" s="143"/>
      <c r="C168" s="144" t="s">
        <v>215</v>
      </c>
      <c r="D168" s="144" t="s">
        <v>147</v>
      </c>
      <c r="E168" s="145" t="s">
        <v>1064</v>
      </c>
      <c r="F168" s="146" t="s">
        <v>1065</v>
      </c>
      <c r="G168" s="147" t="s">
        <v>150</v>
      </c>
      <c r="H168" s="148">
        <v>25.56</v>
      </c>
      <c r="I168" s="149"/>
      <c r="J168" s="150">
        <f>ROUND(I168*H168,2)</f>
        <v>0</v>
      </c>
      <c r="K168" s="146" t="s">
        <v>764</v>
      </c>
      <c r="L168" s="33"/>
      <c r="M168" s="151" t="s">
        <v>1</v>
      </c>
      <c r="N168" s="152" t="s">
        <v>42</v>
      </c>
      <c r="O168" s="58"/>
      <c r="P168" s="153">
        <f>O168*H168</f>
        <v>0</v>
      </c>
      <c r="Q168" s="153">
        <v>2.64E-3</v>
      </c>
      <c r="R168" s="153">
        <f>Q168*H168</f>
        <v>6.7478399999999994E-2</v>
      </c>
      <c r="S168" s="153">
        <v>0</v>
      </c>
      <c r="T168" s="15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55" t="s">
        <v>152</v>
      </c>
      <c r="AT168" s="155" t="s">
        <v>147</v>
      </c>
      <c r="AU168" s="155" t="s">
        <v>87</v>
      </c>
      <c r="AY168" s="17" t="s">
        <v>144</v>
      </c>
      <c r="BE168" s="156">
        <f>IF(N168="základní",J168,0)</f>
        <v>0</v>
      </c>
      <c r="BF168" s="156">
        <f>IF(N168="snížená",J168,0)</f>
        <v>0</v>
      </c>
      <c r="BG168" s="156">
        <f>IF(N168="zákl. přenesená",J168,0)</f>
        <v>0</v>
      </c>
      <c r="BH168" s="156">
        <f>IF(N168="sníž. přenesená",J168,0)</f>
        <v>0</v>
      </c>
      <c r="BI168" s="156">
        <f>IF(N168="nulová",J168,0)</f>
        <v>0</v>
      </c>
      <c r="BJ168" s="17" t="s">
        <v>85</v>
      </c>
      <c r="BK168" s="156">
        <f>ROUND(I168*H168,2)</f>
        <v>0</v>
      </c>
      <c r="BL168" s="17" t="s">
        <v>152</v>
      </c>
      <c r="BM168" s="155" t="s">
        <v>1066</v>
      </c>
    </row>
    <row r="169" spans="1:65" s="13" customFormat="1" ht="11.25">
      <c r="B169" s="157"/>
      <c r="D169" s="158" t="s">
        <v>154</v>
      </c>
      <c r="E169" s="159" t="s">
        <v>1</v>
      </c>
      <c r="F169" s="160" t="s">
        <v>1067</v>
      </c>
      <c r="H169" s="161">
        <v>12.96</v>
      </c>
      <c r="I169" s="162"/>
      <c r="L169" s="157"/>
      <c r="M169" s="163"/>
      <c r="N169" s="164"/>
      <c r="O169" s="164"/>
      <c r="P169" s="164"/>
      <c r="Q169" s="164"/>
      <c r="R169" s="164"/>
      <c r="S169" s="164"/>
      <c r="T169" s="165"/>
      <c r="AT169" s="159" t="s">
        <v>154</v>
      </c>
      <c r="AU169" s="159" t="s">
        <v>87</v>
      </c>
      <c r="AV169" s="13" t="s">
        <v>87</v>
      </c>
      <c r="AW169" s="13" t="s">
        <v>33</v>
      </c>
      <c r="AX169" s="13" t="s">
        <v>77</v>
      </c>
      <c r="AY169" s="159" t="s">
        <v>144</v>
      </c>
    </row>
    <row r="170" spans="1:65" s="13" customFormat="1" ht="11.25">
      <c r="B170" s="157"/>
      <c r="D170" s="158" t="s">
        <v>154</v>
      </c>
      <c r="E170" s="159" t="s">
        <v>1</v>
      </c>
      <c r="F170" s="160" t="s">
        <v>1068</v>
      </c>
      <c r="H170" s="161">
        <v>12.6</v>
      </c>
      <c r="I170" s="162"/>
      <c r="L170" s="157"/>
      <c r="M170" s="163"/>
      <c r="N170" s="164"/>
      <c r="O170" s="164"/>
      <c r="P170" s="164"/>
      <c r="Q170" s="164"/>
      <c r="R170" s="164"/>
      <c r="S170" s="164"/>
      <c r="T170" s="165"/>
      <c r="AT170" s="159" t="s">
        <v>154</v>
      </c>
      <c r="AU170" s="159" t="s">
        <v>87</v>
      </c>
      <c r="AV170" s="13" t="s">
        <v>87</v>
      </c>
      <c r="AW170" s="13" t="s">
        <v>33</v>
      </c>
      <c r="AX170" s="13" t="s">
        <v>77</v>
      </c>
      <c r="AY170" s="159" t="s">
        <v>144</v>
      </c>
    </row>
    <row r="171" spans="1:65" s="14" customFormat="1" ht="11.25">
      <c r="B171" s="189"/>
      <c r="D171" s="158" t="s">
        <v>154</v>
      </c>
      <c r="E171" s="190" t="s">
        <v>1</v>
      </c>
      <c r="F171" s="191" t="s">
        <v>949</v>
      </c>
      <c r="H171" s="192">
        <v>25.560000000000002</v>
      </c>
      <c r="I171" s="193"/>
      <c r="L171" s="189"/>
      <c r="M171" s="194"/>
      <c r="N171" s="195"/>
      <c r="O171" s="195"/>
      <c r="P171" s="195"/>
      <c r="Q171" s="195"/>
      <c r="R171" s="195"/>
      <c r="S171" s="195"/>
      <c r="T171" s="196"/>
      <c r="AT171" s="190" t="s">
        <v>154</v>
      </c>
      <c r="AU171" s="190" t="s">
        <v>87</v>
      </c>
      <c r="AV171" s="14" t="s">
        <v>152</v>
      </c>
      <c r="AW171" s="14" t="s">
        <v>33</v>
      </c>
      <c r="AX171" s="14" t="s">
        <v>85</v>
      </c>
      <c r="AY171" s="190" t="s">
        <v>144</v>
      </c>
    </row>
    <row r="172" spans="1:65" s="2" customFormat="1" ht="14.45" customHeight="1">
      <c r="A172" s="32"/>
      <c r="B172" s="143"/>
      <c r="C172" s="144" t="s">
        <v>8</v>
      </c>
      <c r="D172" s="144" t="s">
        <v>147</v>
      </c>
      <c r="E172" s="145" t="s">
        <v>1069</v>
      </c>
      <c r="F172" s="146" t="s">
        <v>1070</v>
      </c>
      <c r="G172" s="147" t="s">
        <v>150</v>
      </c>
      <c r="H172" s="148">
        <v>25.56</v>
      </c>
      <c r="I172" s="149"/>
      <c r="J172" s="150">
        <f>ROUND(I172*H172,2)</f>
        <v>0</v>
      </c>
      <c r="K172" s="146" t="s">
        <v>764</v>
      </c>
      <c r="L172" s="33"/>
      <c r="M172" s="151" t="s">
        <v>1</v>
      </c>
      <c r="N172" s="152" t="s">
        <v>42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152</v>
      </c>
      <c r="AT172" s="155" t="s">
        <v>147</v>
      </c>
      <c r="AU172" s="155" t="s">
        <v>87</v>
      </c>
      <c r="AY172" s="17" t="s">
        <v>144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85</v>
      </c>
      <c r="BK172" s="156">
        <f>ROUND(I172*H172,2)</f>
        <v>0</v>
      </c>
      <c r="BL172" s="17" t="s">
        <v>152</v>
      </c>
      <c r="BM172" s="155" t="s">
        <v>1071</v>
      </c>
    </row>
    <row r="173" spans="1:65" s="2" customFormat="1" ht="14.45" customHeight="1">
      <c r="A173" s="32"/>
      <c r="B173" s="143"/>
      <c r="C173" s="144" t="s">
        <v>222</v>
      </c>
      <c r="D173" s="144" t="s">
        <v>147</v>
      </c>
      <c r="E173" s="145" t="s">
        <v>1072</v>
      </c>
      <c r="F173" s="146" t="s">
        <v>1073</v>
      </c>
      <c r="G173" s="147" t="s">
        <v>242</v>
      </c>
      <c r="H173" s="148">
        <v>0.375</v>
      </c>
      <c r="I173" s="149"/>
      <c r="J173" s="150">
        <f>ROUND(I173*H173,2)</f>
        <v>0</v>
      </c>
      <c r="K173" s="146" t="s">
        <v>764</v>
      </c>
      <c r="L173" s="33"/>
      <c r="M173" s="151" t="s">
        <v>1</v>
      </c>
      <c r="N173" s="152" t="s">
        <v>42</v>
      </c>
      <c r="O173" s="58"/>
      <c r="P173" s="153">
        <f>O173*H173</f>
        <v>0</v>
      </c>
      <c r="Q173" s="153">
        <v>1.0601700000000001</v>
      </c>
      <c r="R173" s="153">
        <f>Q173*H173</f>
        <v>0.39756374999999999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152</v>
      </c>
      <c r="AT173" s="155" t="s">
        <v>147</v>
      </c>
      <c r="AU173" s="155" t="s">
        <v>87</v>
      </c>
      <c r="AY173" s="17" t="s">
        <v>144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85</v>
      </c>
      <c r="BK173" s="156">
        <f>ROUND(I173*H173,2)</f>
        <v>0</v>
      </c>
      <c r="BL173" s="17" t="s">
        <v>152</v>
      </c>
      <c r="BM173" s="155" t="s">
        <v>1074</v>
      </c>
    </row>
    <row r="174" spans="1:65" s="13" customFormat="1" ht="11.25">
      <c r="B174" s="157"/>
      <c r="D174" s="158" t="s">
        <v>154</v>
      </c>
      <c r="E174" s="159" t="s">
        <v>1</v>
      </c>
      <c r="F174" s="160" t="s">
        <v>1075</v>
      </c>
      <c r="H174" s="161">
        <v>0.375</v>
      </c>
      <c r="I174" s="162"/>
      <c r="L174" s="157"/>
      <c r="M174" s="163"/>
      <c r="N174" s="164"/>
      <c r="O174" s="164"/>
      <c r="P174" s="164"/>
      <c r="Q174" s="164"/>
      <c r="R174" s="164"/>
      <c r="S174" s="164"/>
      <c r="T174" s="165"/>
      <c r="AT174" s="159" t="s">
        <v>154</v>
      </c>
      <c r="AU174" s="159" t="s">
        <v>87</v>
      </c>
      <c r="AV174" s="13" t="s">
        <v>87</v>
      </c>
      <c r="AW174" s="13" t="s">
        <v>33</v>
      </c>
      <c r="AX174" s="13" t="s">
        <v>85</v>
      </c>
      <c r="AY174" s="159" t="s">
        <v>144</v>
      </c>
    </row>
    <row r="175" spans="1:65" s="12" customFormat="1" ht="22.9" customHeight="1">
      <c r="B175" s="130"/>
      <c r="D175" s="131" t="s">
        <v>76</v>
      </c>
      <c r="E175" s="141" t="s">
        <v>161</v>
      </c>
      <c r="F175" s="141" t="s">
        <v>1076</v>
      </c>
      <c r="I175" s="133"/>
      <c r="J175" s="142">
        <f>BK175</f>
        <v>0</v>
      </c>
      <c r="L175" s="130"/>
      <c r="M175" s="135"/>
      <c r="N175" s="136"/>
      <c r="O175" s="136"/>
      <c r="P175" s="137">
        <f>SUM(P176:P179)</f>
        <v>0</v>
      </c>
      <c r="Q175" s="136"/>
      <c r="R175" s="137">
        <f>SUM(R176:R179)</f>
        <v>0.39426425999999998</v>
      </c>
      <c r="S175" s="136"/>
      <c r="T175" s="138">
        <f>SUM(T176:T179)</f>
        <v>0</v>
      </c>
      <c r="AR175" s="131" t="s">
        <v>85</v>
      </c>
      <c r="AT175" s="139" t="s">
        <v>76</v>
      </c>
      <c r="AU175" s="139" t="s">
        <v>85</v>
      </c>
      <c r="AY175" s="131" t="s">
        <v>144</v>
      </c>
      <c r="BK175" s="140">
        <f>SUM(BK176:BK179)</f>
        <v>0</v>
      </c>
    </row>
    <row r="176" spans="1:65" s="2" customFormat="1" ht="24.2" customHeight="1">
      <c r="A176" s="32"/>
      <c r="B176" s="143"/>
      <c r="C176" s="144" t="s">
        <v>227</v>
      </c>
      <c r="D176" s="144" t="s">
        <v>147</v>
      </c>
      <c r="E176" s="145" t="s">
        <v>1077</v>
      </c>
      <c r="F176" s="146" t="s">
        <v>1078</v>
      </c>
      <c r="G176" s="147" t="s">
        <v>150</v>
      </c>
      <c r="H176" s="148">
        <v>3.7829999999999999</v>
      </c>
      <c r="I176" s="149"/>
      <c r="J176" s="150">
        <f>ROUND(I176*H176,2)</f>
        <v>0</v>
      </c>
      <c r="K176" s="146" t="s">
        <v>151</v>
      </c>
      <c r="L176" s="33"/>
      <c r="M176" s="151" t="s">
        <v>1</v>
      </c>
      <c r="N176" s="152" t="s">
        <v>42</v>
      </c>
      <c r="O176" s="58"/>
      <c r="P176" s="153">
        <f>O176*H176</f>
        <v>0</v>
      </c>
      <c r="Q176" s="153">
        <v>0.10421999999999999</v>
      </c>
      <c r="R176" s="153">
        <f>Q176*H176</f>
        <v>0.39426425999999998</v>
      </c>
      <c r="S176" s="153">
        <v>0</v>
      </c>
      <c r="T176" s="15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5" t="s">
        <v>152</v>
      </c>
      <c r="AT176" s="155" t="s">
        <v>147</v>
      </c>
      <c r="AU176" s="155" t="s">
        <v>87</v>
      </c>
      <c r="AY176" s="17" t="s">
        <v>144</v>
      </c>
      <c r="BE176" s="156">
        <f>IF(N176="základní",J176,0)</f>
        <v>0</v>
      </c>
      <c r="BF176" s="156">
        <f>IF(N176="snížená",J176,0)</f>
        <v>0</v>
      </c>
      <c r="BG176" s="156">
        <f>IF(N176="zákl. přenesená",J176,0)</f>
        <v>0</v>
      </c>
      <c r="BH176" s="156">
        <f>IF(N176="sníž. přenesená",J176,0)</f>
        <v>0</v>
      </c>
      <c r="BI176" s="156">
        <f>IF(N176="nulová",J176,0)</f>
        <v>0</v>
      </c>
      <c r="BJ176" s="17" t="s">
        <v>85</v>
      </c>
      <c r="BK176" s="156">
        <f>ROUND(I176*H176,2)</f>
        <v>0</v>
      </c>
      <c r="BL176" s="17" t="s">
        <v>152</v>
      </c>
      <c r="BM176" s="155" t="s">
        <v>1079</v>
      </c>
    </row>
    <row r="177" spans="1:65" s="13" customFormat="1" ht="11.25">
      <c r="B177" s="157"/>
      <c r="D177" s="158" t="s">
        <v>154</v>
      </c>
      <c r="E177" s="159" t="s">
        <v>1</v>
      </c>
      <c r="F177" s="160" t="s">
        <v>1080</v>
      </c>
      <c r="H177" s="161">
        <v>3.7829999999999999</v>
      </c>
      <c r="I177" s="162"/>
      <c r="L177" s="157"/>
      <c r="M177" s="163"/>
      <c r="N177" s="164"/>
      <c r="O177" s="164"/>
      <c r="P177" s="164"/>
      <c r="Q177" s="164"/>
      <c r="R177" s="164"/>
      <c r="S177" s="164"/>
      <c r="T177" s="165"/>
      <c r="AT177" s="159" t="s">
        <v>154</v>
      </c>
      <c r="AU177" s="159" t="s">
        <v>87</v>
      </c>
      <c r="AV177" s="13" t="s">
        <v>87</v>
      </c>
      <c r="AW177" s="13" t="s">
        <v>33</v>
      </c>
      <c r="AX177" s="13" t="s">
        <v>85</v>
      </c>
      <c r="AY177" s="159" t="s">
        <v>144</v>
      </c>
    </row>
    <row r="178" spans="1:65" s="2" customFormat="1" ht="14.45" customHeight="1">
      <c r="A178" s="32"/>
      <c r="B178" s="143"/>
      <c r="C178" s="144" t="s">
        <v>232</v>
      </c>
      <c r="D178" s="144" t="s">
        <v>147</v>
      </c>
      <c r="E178" s="145" t="s">
        <v>1081</v>
      </c>
      <c r="F178" s="146" t="s">
        <v>1082</v>
      </c>
      <c r="G178" s="147" t="s">
        <v>281</v>
      </c>
      <c r="H178" s="148">
        <v>10.5</v>
      </c>
      <c r="I178" s="149"/>
      <c r="J178" s="150">
        <f>ROUND(I178*H178,2)</f>
        <v>0</v>
      </c>
      <c r="K178" s="146" t="s">
        <v>1</v>
      </c>
      <c r="L178" s="33"/>
      <c r="M178" s="151" t="s">
        <v>1</v>
      </c>
      <c r="N178" s="152" t="s">
        <v>42</v>
      </c>
      <c r="O178" s="58"/>
      <c r="P178" s="153">
        <f>O178*H178</f>
        <v>0</v>
      </c>
      <c r="Q178" s="153">
        <v>0</v>
      </c>
      <c r="R178" s="153">
        <f>Q178*H178</f>
        <v>0</v>
      </c>
      <c r="S178" s="153">
        <v>0</v>
      </c>
      <c r="T178" s="15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5" t="s">
        <v>152</v>
      </c>
      <c r="AT178" s="155" t="s">
        <v>147</v>
      </c>
      <c r="AU178" s="155" t="s">
        <v>87</v>
      </c>
      <c r="AY178" s="17" t="s">
        <v>144</v>
      </c>
      <c r="BE178" s="156">
        <f>IF(N178="základní",J178,0)</f>
        <v>0</v>
      </c>
      <c r="BF178" s="156">
        <f>IF(N178="snížená",J178,0)</f>
        <v>0</v>
      </c>
      <c r="BG178" s="156">
        <f>IF(N178="zákl. přenesená",J178,0)</f>
        <v>0</v>
      </c>
      <c r="BH178" s="156">
        <f>IF(N178="sníž. přenesená",J178,0)</f>
        <v>0</v>
      </c>
      <c r="BI178" s="156">
        <f>IF(N178="nulová",J178,0)</f>
        <v>0</v>
      </c>
      <c r="BJ178" s="17" t="s">
        <v>85</v>
      </c>
      <c r="BK178" s="156">
        <f>ROUND(I178*H178,2)</f>
        <v>0</v>
      </c>
      <c r="BL178" s="17" t="s">
        <v>152</v>
      </c>
      <c r="BM178" s="155" t="s">
        <v>1083</v>
      </c>
    </row>
    <row r="179" spans="1:65" s="13" customFormat="1" ht="11.25">
      <c r="B179" s="157"/>
      <c r="D179" s="158" t="s">
        <v>154</v>
      </c>
      <c r="E179" s="159" t="s">
        <v>1</v>
      </c>
      <c r="F179" s="160" t="s">
        <v>1084</v>
      </c>
      <c r="H179" s="161">
        <v>10.5</v>
      </c>
      <c r="I179" s="162"/>
      <c r="L179" s="157"/>
      <c r="M179" s="163"/>
      <c r="N179" s="164"/>
      <c r="O179" s="164"/>
      <c r="P179" s="164"/>
      <c r="Q179" s="164"/>
      <c r="R179" s="164"/>
      <c r="S179" s="164"/>
      <c r="T179" s="165"/>
      <c r="AT179" s="159" t="s">
        <v>154</v>
      </c>
      <c r="AU179" s="159" t="s">
        <v>87</v>
      </c>
      <c r="AV179" s="13" t="s">
        <v>87</v>
      </c>
      <c r="AW179" s="13" t="s">
        <v>33</v>
      </c>
      <c r="AX179" s="13" t="s">
        <v>85</v>
      </c>
      <c r="AY179" s="159" t="s">
        <v>144</v>
      </c>
    </row>
    <row r="180" spans="1:65" s="12" customFormat="1" ht="22.9" customHeight="1">
      <c r="B180" s="130"/>
      <c r="D180" s="131" t="s">
        <v>76</v>
      </c>
      <c r="E180" s="141" t="s">
        <v>170</v>
      </c>
      <c r="F180" s="141" t="s">
        <v>1085</v>
      </c>
      <c r="I180" s="133"/>
      <c r="J180" s="142">
        <f>BK180</f>
        <v>0</v>
      </c>
      <c r="L180" s="130"/>
      <c r="M180" s="135"/>
      <c r="N180" s="136"/>
      <c r="O180" s="136"/>
      <c r="P180" s="137">
        <f>SUM(P181:P188)</f>
        <v>0</v>
      </c>
      <c r="Q180" s="136"/>
      <c r="R180" s="137">
        <f>SUM(R181:R188)</f>
        <v>29.073316500000001</v>
      </c>
      <c r="S180" s="136"/>
      <c r="T180" s="138">
        <f>SUM(T181:T188)</f>
        <v>0</v>
      </c>
      <c r="AR180" s="131" t="s">
        <v>85</v>
      </c>
      <c r="AT180" s="139" t="s">
        <v>76</v>
      </c>
      <c r="AU180" s="139" t="s">
        <v>85</v>
      </c>
      <c r="AY180" s="131" t="s">
        <v>144</v>
      </c>
      <c r="BK180" s="140">
        <f>SUM(BK181:BK188)</f>
        <v>0</v>
      </c>
    </row>
    <row r="181" spans="1:65" s="2" customFormat="1" ht="14.45" customHeight="1">
      <c r="A181" s="32"/>
      <c r="B181" s="143"/>
      <c r="C181" s="144" t="s">
        <v>239</v>
      </c>
      <c r="D181" s="144" t="s">
        <v>147</v>
      </c>
      <c r="E181" s="145" t="s">
        <v>1086</v>
      </c>
      <c r="F181" s="146" t="s">
        <v>1087</v>
      </c>
      <c r="G181" s="147" t="s">
        <v>150</v>
      </c>
      <c r="H181" s="148">
        <v>33.75</v>
      </c>
      <c r="I181" s="149"/>
      <c r="J181" s="150">
        <f>ROUND(I181*H181,2)</f>
        <v>0</v>
      </c>
      <c r="K181" s="146" t="s">
        <v>764</v>
      </c>
      <c r="L181" s="33"/>
      <c r="M181" s="151" t="s">
        <v>1</v>
      </c>
      <c r="N181" s="152" t="s">
        <v>42</v>
      </c>
      <c r="O181" s="58"/>
      <c r="P181" s="153">
        <f>O181*H181</f>
        <v>0</v>
      </c>
      <c r="Q181" s="153">
        <v>8.0030000000000004E-2</v>
      </c>
      <c r="R181" s="153">
        <f>Q181*H181</f>
        <v>2.7010125</v>
      </c>
      <c r="S181" s="153">
        <v>0</v>
      </c>
      <c r="T181" s="154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5" t="s">
        <v>152</v>
      </c>
      <c r="AT181" s="155" t="s">
        <v>147</v>
      </c>
      <c r="AU181" s="155" t="s">
        <v>87</v>
      </c>
      <c r="AY181" s="17" t="s">
        <v>144</v>
      </c>
      <c r="BE181" s="156">
        <f>IF(N181="základní",J181,0)</f>
        <v>0</v>
      </c>
      <c r="BF181" s="156">
        <f>IF(N181="snížená",J181,0)</f>
        <v>0</v>
      </c>
      <c r="BG181" s="156">
        <f>IF(N181="zákl. přenesená",J181,0)</f>
        <v>0</v>
      </c>
      <c r="BH181" s="156">
        <f>IF(N181="sníž. přenesená",J181,0)</f>
        <v>0</v>
      </c>
      <c r="BI181" s="156">
        <f>IF(N181="nulová",J181,0)</f>
        <v>0</v>
      </c>
      <c r="BJ181" s="17" t="s">
        <v>85</v>
      </c>
      <c r="BK181" s="156">
        <f>ROUND(I181*H181,2)</f>
        <v>0</v>
      </c>
      <c r="BL181" s="17" t="s">
        <v>152</v>
      </c>
      <c r="BM181" s="155" t="s">
        <v>1088</v>
      </c>
    </row>
    <row r="182" spans="1:65" s="13" customFormat="1" ht="11.25">
      <c r="B182" s="157"/>
      <c r="D182" s="158" t="s">
        <v>154</v>
      </c>
      <c r="E182" s="159" t="s">
        <v>1</v>
      </c>
      <c r="F182" s="160" t="s">
        <v>1089</v>
      </c>
      <c r="H182" s="161">
        <v>33.75</v>
      </c>
      <c r="I182" s="162"/>
      <c r="L182" s="157"/>
      <c r="M182" s="163"/>
      <c r="N182" s="164"/>
      <c r="O182" s="164"/>
      <c r="P182" s="164"/>
      <c r="Q182" s="164"/>
      <c r="R182" s="164"/>
      <c r="S182" s="164"/>
      <c r="T182" s="165"/>
      <c r="AT182" s="159" t="s">
        <v>154</v>
      </c>
      <c r="AU182" s="159" t="s">
        <v>87</v>
      </c>
      <c r="AV182" s="13" t="s">
        <v>87</v>
      </c>
      <c r="AW182" s="13" t="s">
        <v>33</v>
      </c>
      <c r="AX182" s="13" t="s">
        <v>85</v>
      </c>
      <c r="AY182" s="159" t="s">
        <v>144</v>
      </c>
    </row>
    <row r="183" spans="1:65" s="2" customFormat="1" ht="14.45" customHeight="1">
      <c r="A183" s="32"/>
      <c r="B183" s="143"/>
      <c r="C183" s="144" t="s">
        <v>244</v>
      </c>
      <c r="D183" s="144" t="s">
        <v>147</v>
      </c>
      <c r="E183" s="145" t="s">
        <v>1090</v>
      </c>
      <c r="F183" s="146" t="s">
        <v>1091</v>
      </c>
      <c r="G183" s="147" t="s">
        <v>150</v>
      </c>
      <c r="H183" s="148">
        <v>33.75</v>
      </c>
      <c r="I183" s="149"/>
      <c r="J183" s="150">
        <f>ROUND(I183*H183,2)</f>
        <v>0</v>
      </c>
      <c r="K183" s="146" t="s">
        <v>764</v>
      </c>
      <c r="L183" s="33"/>
      <c r="M183" s="151" t="s">
        <v>1</v>
      </c>
      <c r="N183" s="152" t="s">
        <v>42</v>
      </c>
      <c r="O183" s="58"/>
      <c r="P183" s="153">
        <f>O183*H183</f>
        <v>0</v>
      </c>
      <c r="Q183" s="153">
        <v>0.56699999999999995</v>
      </c>
      <c r="R183" s="153">
        <f>Q183*H183</f>
        <v>19.136249999999997</v>
      </c>
      <c r="S183" s="153">
        <v>0</v>
      </c>
      <c r="T183" s="15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55" t="s">
        <v>152</v>
      </c>
      <c r="AT183" s="155" t="s">
        <v>147</v>
      </c>
      <c r="AU183" s="155" t="s">
        <v>87</v>
      </c>
      <c r="AY183" s="17" t="s">
        <v>144</v>
      </c>
      <c r="BE183" s="156">
        <f>IF(N183="základní",J183,0)</f>
        <v>0</v>
      </c>
      <c r="BF183" s="156">
        <f>IF(N183="snížená",J183,0)</f>
        <v>0</v>
      </c>
      <c r="BG183" s="156">
        <f>IF(N183="zákl. přenesená",J183,0)</f>
        <v>0</v>
      </c>
      <c r="BH183" s="156">
        <f>IF(N183="sníž. přenesená",J183,0)</f>
        <v>0</v>
      </c>
      <c r="BI183" s="156">
        <f>IF(N183="nulová",J183,0)</f>
        <v>0</v>
      </c>
      <c r="BJ183" s="17" t="s">
        <v>85</v>
      </c>
      <c r="BK183" s="156">
        <f>ROUND(I183*H183,2)</f>
        <v>0</v>
      </c>
      <c r="BL183" s="17" t="s">
        <v>152</v>
      </c>
      <c r="BM183" s="155" t="s">
        <v>1092</v>
      </c>
    </row>
    <row r="184" spans="1:65" s="13" customFormat="1" ht="11.25">
      <c r="B184" s="157"/>
      <c r="D184" s="158" t="s">
        <v>154</v>
      </c>
      <c r="E184" s="159" t="s">
        <v>1</v>
      </c>
      <c r="F184" s="160" t="s">
        <v>1089</v>
      </c>
      <c r="H184" s="161">
        <v>33.75</v>
      </c>
      <c r="I184" s="162"/>
      <c r="L184" s="157"/>
      <c r="M184" s="163"/>
      <c r="N184" s="164"/>
      <c r="O184" s="164"/>
      <c r="P184" s="164"/>
      <c r="Q184" s="164"/>
      <c r="R184" s="164"/>
      <c r="S184" s="164"/>
      <c r="T184" s="165"/>
      <c r="AT184" s="159" t="s">
        <v>154</v>
      </c>
      <c r="AU184" s="159" t="s">
        <v>87</v>
      </c>
      <c r="AV184" s="13" t="s">
        <v>87</v>
      </c>
      <c r="AW184" s="13" t="s">
        <v>33</v>
      </c>
      <c r="AX184" s="13" t="s">
        <v>85</v>
      </c>
      <c r="AY184" s="159" t="s">
        <v>144</v>
      </c>
    </row>
    <row r="185" spans="1:65" s="2" customFormat="1" ht="24.2" customHeight="1">
      <c r="A185" s="32"/>
      <c r="B185" s="143"/>
      <c r="C185" s="144" t="s">
        <v>7</v>
      </c>
      <c r="D185" s="144" t="s">
        <v>147</v>
      </c>
      <c r="E185" s="145" t="s">
        <v>1093</v>
      </c>
      <c r="F185" s="146" t="s">
        <v>1094</v>
      </c>
      <c r="G185" s="147" t="s">
        <v>150</v>
      </c>
      <c r="H185" s="148">
        <v>33.75</v>
      </c>
      <c r="I185" s="149"/>
      <c r="J185" s="150">
        <f>ROUND(I185*H185,2)</f>
        <v>0</v>
      </c>
      <c r="K185" s="146" t="s">
        <v>764</v>
      </c>
      <c r="L185" s="33"/>
      <c r="M185" s="151" t="s">
        <v>1</v>
      </c>
      <c r="N185" s="152" t="s">
        <v>42</v>
      </c>
      <c r="O185" s="58"/>
      <c r="P185" s="153">
        <f>O185*H185</f>
        <v>0</v>
      </c>
      <c r="Q185" s="153">
        <v>0.10100000000000001</v>
      </c>
      <c r="R185" s="153">
        <f>Q185*H185</f>
        <v>3.4087500000000004</v>
      </c>
      <c r="S185" s="153">
        <v>0</v>
      </c>
      <c r="T185" s="15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55" t="s">
        <v>152</v>
      </c>
      <c r="AT185" s="155" t="s">
        <v>147</v>
      </c>
      <c r="AU185" s="155" t="s">
        <v>87</v>
      </c>
      <c r="AY185" s="17" t="s">
        <v>144</v>
      </c>
      <c r="BE185" s="156">
        <f>IF(N185="základní",J185,0)</f>
        <v>0</v>
      </c>
      <c r="BF185" s="156">
        <f>IF(N185="snížená",J185,0)</f>
        <v>0</v>
      </c>
      <c r="BG185" s="156">
        <f>IF(N185="zákl. přenesená",J185,0)</f>
        <v>0</v>
      </c>
      <c r="BH185" s="156">
        <f>IF(N185="sníž. přenesená",J185,0)</f>
        <v>0</v>
      </c>
      <c r="BI185" s="156">
        <f>IF(N185="nulová",J185,0)</f>
        <v>0</v>
      </c>
      <c r="BJ185" s="17" t="s">
        <v>85</v>
      </c>
      <c r="BK185" s="156">
        <f>ROUND(I185*H185,2)</f>
        <v>0</v>
      </c>
      <c r="BL185" s="17" t="s">
        <v>152</v>
      </c>
      <c r="BM185" s="155" t="s">
        <v>1095</v>
      </c>
    </row>
    <row r="186" spans="1:65" s="13" customFormat="1" ht="11.25">
      <c r="B186" s="157"/>
      <c r="D186" s="158" t="s">
        <v>154</v>
      </c>
      <c r="E186" s="159" t="s">
        <v>1</v>
      </c>
      <c r="F186" s="160" t="s">
        <v>1089</v>
      </c>
      <c r="H186" s="161">
        <v>33.75</v>
      </c>
      <c r="I186" s="162"/>
      <c r="L186" s="157"/>
      <c r="M186" s="163"/>
      <c r="N186" s="164"/>
      <c r="O186" s="164"/>
      <c r="P186" s="164"/>
      <c r="Q186" s="164"/>
      <c r="R186" s="164"/>
      <c r="S186" s="164"/>
      <c r="T186" s="165"/>
      <c r="AT186" s="159" t="s">
        <v>154</v>
      </c>
      <c r="AU186" s="159" t="s">
        <v>87</v>
      </c>
      <c r="AV186" s="13" t="s">
        <v>87</v>
      </c>
      <c r="AW186" s="13" t="s">
        <v>33</v>
      </c>
      <c r="AX186" s="13" t="s">
        <v>85</v>
      </c>
      <c r="AY186" s="159" t="s">
        <v>144</v>
      </c>
    </row>
    <row r="187" spans="1:65" s="2" customFormat="1" ht="14.45" customHeight="1">
      <c r="A187" s="32"/>
      <c r="B187" s="143"/>
      <c r="C187" s="166" t="s">
        <v>252</v>
      </c>
      <c r="D187" s="166" t="s">
        <v>281</v>
      </c>
      <c r="E187" s="167" t="s">
        <v>1096</v>
      </c>
      <c r="F187" s="168" t="s">
        <v>1097</v>
      </c>
      <c r="G187" s="169" t="s">
        <v>150</v>
      </c>
      <c r="H187" s="170">
        <v>35.438000000000002</v>
      </c>
      <c r="I187" s="171"/>
      <c r="J187" s="172">
        <f>ROUND(I187*H187,2)</f>
        <v>0</v>
      </c>
      <c r="K187" s="168" t="s">
        <v>764</v>
      </c>
      <c r="L187" s="173"/>
      <c r="M187" s="174" t="s">
        <v>1</v>
      </c>
      <c r="N187" s="175" t="s">
        <v>42</v>
      </c>
      <c r="O187" s="58"/>
      <c r="P187" s="153">
        <f>O187*H187</f>
        <v>0</v>
      </c>
      <c r="Q187" s="153">
        <v>0.108</v>
      </c>
      <c r="R187" s="153">
        <f>Q187*H187</f>
        <v>3.8273040000000003</v>
      </c>
      <c r="S187" s="153">
        <v>0</v>
      </c>
      <c r="T187" s="15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55" t="s">
        <v>185</v>
      </c>
      <c r="AT187" s="155" t="s">
        <v>281</v>
      </c>
      <c r="AU187" s="155" t="s">
        <v>87</v>
      </c>
      <c r="AY187" s="17" t="s">
        <v>144</v>
      </c>
      <c r="BE187" s="156">
        <f>IF(N187="základní",J187,0)</f>
        <v>0</v>
      </c>
      <c r="BF187" s="156">
        <f>IF(N187="snížená",J187,0)</f>
        <v>0</v>
      </c>
      <c r="BG187" s="156">
        <f>IF(N187="zákl. přenesená",J187,0)</f>
        <v>0</v>
      </c>
      <c r="BH187" s="156">
        <f>IF(N187="sníž. přenesená",J187,0)</f>
        <v>0</v>
      </c>
      <c r="BI187" s="156">
        <f>IF(N187="nulová",J187,0)</f>
        <v>0</v>
      </c>
      <c r="BJ187" s="17" t="s">
        <v>85</v>
      </c>
      <c r="BK187" s="156">
        <f>ROUND(I187*H187,2)</f>
        <v>0</v>
      </c>
      <c r="BL187" s="17" t="s">
        <v>152</v>
      </c>
      <c r="BM187" s="155" t="s">
        <v>1098</v>
      </c>
    </row>
    <row r="188" spans="1:65" s="13" customFormat="1" ht="11.25">
      <c r="B188" s="157"/>
      <c r="D188" s="158" t="s">
        <v>154</v>
      </c>
      <c r="E188" s="159" t="s">
        <v>1</v>
      </c>
      <c r="F188" s="160" t="s">
        <v>1099</v>
      </c>
      <c r="H188" s="161">
        <v>35.438000000000002</v>
      </c>
      <c r="I188" s="162"/>
      <c r="L188" s="157"/>
      <c r="M188" s="163"/>
      <c r="N188" s="164"/>
      <c r="O188" s="164"/>
      <c r="P188" s="164"/>
      <c r="Q188" s="164"/>
      <c r="R188" s="164"/>
      <c r="S188" s="164"/>
      <c r="T188" s="165"/>
      <c r="AT188" s="159" t="s">
        <v>154</v>
      </c>
      <c r="AU188" s="159" t="s">
        <v>87</v>
      </c>
      <c r="AV188" s="13" t="s">
        <v>87</v>
      </c>
      <c r="AW188" s="13" t="s">
        <v>33</v>
      </c>
      <c r="AX188" s="13" t="s">
        <v>85</v>
      </c>
      <c r="AY188" s="159" t="s">
        <v>144</v>
      </c>
    </row>
    <row r="189" spans="1:65" s="12" customFormat="1" ht="22.9" customHeight="1">
      <c r="B189" s="130"/>
      <c r="D189" s="131" t="s">
        <v>76</v>
      </c>
      <c r="E189" s="141" t="s">
        <v>145</v>
      </c>
      <c r="F189" s="141" t="s">
        <v>146</v>
      </c>
      <c r="I189" s="133"/>
      <c r="J189" s="142">
        <f>BK189</f>
        <v>0</v>
      </c>
      <c r="L189" s="130"/>
      <c r="M189" s="135"/>
      <c r="N189" s="136"/>
      <c r="O189" s="136"/>
      <c r="P189" s="137">
        <f>SUM(P190:P227)</f>
        <v>0</v>
      </c>
      <c r="Q189" s="136"/>
      <c r="R189" s="137">
        <f>SUM(R190:R227)</f>
        <v>7.5304291200000009</v>
      </c>
      <c r="S189" s="136"/>
      <c r="T189" s="138">
        <f>SUM(T190:T227)</f>
        <v>0</v>
      </c>
      <c r="AR189" s="131" t="s">
        <v>85</v>
      </c>
      <c r="AT189" s="139" t="s">
        <v>76</v>
      </c>
      <c r="AU189" s="139" t="s">
        <v>85</v>
      </c>
      <c r="AY189" s="131" t="s">
        <v>144</v>
      </c>
      <c r="BK189" s="140">
        <f>SUM(BK190:BK227)</f>
        <v>0</v>
      </c>
    </row>
    <row r="190" spans="1:65" s="2" customFormat="1" ht="24.2" customHeight="1">
      <c r="A190" s="32"/>
      <c r="B190" s="143"/>
      <c r="C190" s="144" t="s">
        <v>257</v>
      </c>
      <c r="D190" s="144" t="s">
        <v>147</v>
      </c>
      <c r="E190" s="145" t="s">
        <v>1100</v>
      </c>
      <c r="F190" s="146" t="s">
        <v>1101</v>
      </c>
      <c r="G190" s="147" t="s">
        <v>150</v>
      </c>
      <c r="H190" s="148">
        <v>72.396000000000001</v>
      </c>
      <c r="I190" s="149"/>
      <c r="J190" s="150">
        <f>ROUND(I190*H190,2)</f>
        <v>0</v>
      </c>
      <c r="K190" s="146" t="s">
        <v>764</v>
      </c>
      <c r="L190" s="33"/>
      <c r="M190" s="151" t="s">
        <v>1</v>
      </c>
      <c r="N190" s="152" t="s">
        <v>42</v>
      </c>
      <c r="O190" s="58"/>
      <c r="P190" s="153">
        <f>O190*H190</f>
        <v>0</v>
      </c>
      <c r="Q190" s="153">
        <v>7.3499999999999998E-3</v>
      </c>
      <c r="R190" s="153">
        <f>Q190*H190</f>
        <v>0.53211059999999999</v>
      </c>
      <c r="S190" s="153">
        <v>0</v>
      </c>
      <c r="T190" s="15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55" t="s">
        <v>152</v>
      </c>
      <c r="AT190" s="155" t="s">
        <v>147</v>
      </c>
      <c r="AU190" s="155" t="s">
        <v>87</v>
      </c>
      <c r="AY190" s="17" t="s">
        <v>144</v>
      </c>
      <c r="BE190" s="156">
        <f>IF(N190="základní",J190,0)</f>
        <v>0</v>
      </c>
      <c r="BF190" s="156">
        <f>IF(N190="snížená",J190,0)</f>
        <v>0</v>
      </c>
      <c r="BG190" s="156">
        <f>IF(N190="zákl. přenesená",J190,0)</f>
        <v>0</v>
      </c>
      <c r="BH190" s="156">
        <f>IF(N190="sníž. přenesená",J190,0)</f>
        <v>0</v>
      </c>
      <c r="BI190" s="156">
        <f>IF(N190="nulová",J190,0)</f>
        <v>0</v>
      </c>
      <c r="BJ190" s="17" t="s">
        <v>85</v>
      </c>
      <c r="BK190" s="156">
        <f>ROUND(I190*H190,2)</f>
        <v>0</v>
      </c>
      <c r="BL190" s="17" t="s">
        <v>152</v>
      </c>
      <c r="BM190" s="155" t="s">
        <v>1102</v>
      </c>
    </row>
    <row r="191" spans="1:65" s="13" customFormat="1" ht="11.25">
      <c r="B191" s="157"/>
      <c r="D191" s="158" t="s">
        <v>154</v>
      </c>
      <c r="E191" s="159" t="s">
        <v>1</v>
      </c>
      <c r="F191" s="160" t="s">
        <v>1103</v>
      </c>
      <c r="H191" s="161">
        <v>15.848000000000001</v>
      </c>
      <c r="I191" s="162"/>
      <c r="L191" s="157"/>
      <c r="M191" s="163"/>
      <c r="N191" s="164"/>
      <c r="O191" s="164"/>
      <c r="P191" s="164"/>
      <c r="Q191" s="164"/>
      <c r="R191" s="164"/>
      <c r="S191" s="164"/>
      <c r="T191" s="165"/>
      <c r="AT191" s="159" t="s">
        <v>154</v>
      </c>
      <c r="AU191" s="159" t="s">
        <v>87</v>
      </c>
      <c r="AV191" s="13" t="s">
        <v>87</v>
      </c>
      <c r="AW191" s="13" t="s">
        <v>33</v>
      </c>
      <c r="AX191" s="13" t="s">
        <v>77</v>
      </c>
      <c r="AY191" s="159" t="s">
        <v>144</v>
      </c>
    </row>
    <row r="192" spans="1:65" s="13" customFormat="1" ht="11.25">
      <c r="B192" s="157"/>
      <c r="D192" s="158" t="s">
        <v>154</v>
      </c>
      <c r="E192" s="159" t="s">
        <v>1</v>
      </c>
      <c r="F192" s="160" t="s">
        <v>1104</v>
      </c>
      <c r="H192" s="161">
        <v>23.4</v>
      </c>
      <c r="I192" s="162"/>
      <c r="L192" s="157"/>
      <c r="M192" s="163"/>
      <c r="N192" s="164"/>
      <c r="O192" s="164"/>
      <c r="P192" s="164"/>
      <c r="Q192" s="164"/>
      <c r="R192" s="164"/>
      <c r="S192" s="164"/>
      <c r="T192" s="165"/>
      <c r="AT192" s="159" t="s">
        <v>154</v>
      </c>
      <c r="AU192" s="159" t="s">
        <v>87</v>
      </c>
      <c r="AV192" s="13" t="s">
        <v>87</v>
      </c>
      <c r="AW192" s="13" t="s">
        <v>33</v>
      </c>
      <c r="AX192" s="13" t="s">
        <v>77</v>
      </c>
      <c r="AY192" s="159" t="s">
        <v>144</v>
      </c>
    </row>
    <row r="193" spans="1:65" s="13" customFormat="1" ht="11.25">
      <c r="B193" s="157"/>
      <c r="D193" s="158" t="s">
        <v>154</v>
      </c>
      <c r="E193" s="159" t="s">
        <v>1</v>
      </c>
      <c r="F193" s="160" t="s">
        <v>1105</v>
      </c>
      <c r="H193" s="161">
        <v>32.728000000000002</v>
      </c>
      <c r="I193" s="162"/>
      <c r="L193" s="157"/>
      <c r="M193" s="163"/>
      <c r="N193" s="164"/>
      <c r="O193" s="164"/>
      <c r="P193" s="164"/>
      <c r="Q193" s="164"/>
      <c r="R193" s="164"/>
      <c r="S193" s="164"/>
      <c r="T193" s="165"/>
      <c r="AT193" s="159" t="s">
        <v>154</v>
      </c>
      <c r="AU193" s="159" t="s">
        <v>87</v>
      </c>
      <c r="AV193" s="13" t="s">
        <v>87</v>
      </c>
      <c r="AW193" s="13" t="s">
        <v>33</v>
      </c>
      <c r="AX193" s="13" t="s">
        <v>77</v>
      </c>
      <c r="AY193" s="159" t="s">
        <v>144</v>
      </c>
    </row>
    <row r="194" spans="1:65" s="13" customFormat="1" ht="11.25">
      <c r="B194" s="157"/>
      <c r="D194" s="158" t="s">
        <v>154</v>
      </c>
      <c r="E194" s="159" t="s">
        <v>1</v>
      </c>
      <c r="F194" s="160" t="s">
        <v>1106</v>
      </c>
      <c r="H194" s="161">
        <v>0.42</v>
      </c>
      <c r="I194" s="162"/>
      <c r="L194" s="157"/>
      <c r="M194" s="163"/>
      <c r="N194" s="164"/>
      <c r="O194" s="164"/>
      <c r="P194" s="164"/>
      <c r="Q194" s="164"/>
      <c r="R194" s="164"/>
      <c r="S194" s="164"/>
      <c r="T194" s="165"/>
      <c r="AT194" s="159" t="s">
        <v>154</v>
      </c>
      <c r="AU194" s="159" t="s">
        <v>87</v>
      </c>
      <c r="AV194" s="13" t="s">
        <v>87</v>
      </c>
      <c r="AW194" s="13" t="s">
        <v>33</v>
      </c>
      <c r="AX194" s="13" t="s">
        <v>77</v>
      </c>
      <c r="AY194" s="159" t="s">
        <v>144</v>
      </c>
    </row>
    <row r="195" spans="1:65" s="14" customFormat="1" ht="11.25">
      <c r="B195" s="189"/>
      <c r="D195" s="158" t="s">
        <v>154</v>
      </c>
      <c r="E195" s="190" t="s">
        <v>1</v>
      </c>
      <c r="F195" s="191" t="s">
        <v>949</v>
      </c>
      <c r="H195" s="192">
        <v>72.396000000000001</v>
      </c>
      <c r="I195" s="193"/>
      <c r="L195" s="189"/>
      <c r="M195" s="194"/>
      <c r="N195" s="195"/>
      <c r="O195" s="195"/>
      <c r="P195" s="195"/>
      <c r="Q195" s="195"/>
      <c r="R195" s="195"/>
      <c r="S195" s="195"/>
      <c r="T195" s="196"/>
      <c r="AT195" s="190" t="s">
        <v>154</v>
      </c>
      <c r="AU195" s="190" t="s">
        <v>87</v>
      </c>
      <c r="AV195" s="14" t="s">
        <v>152</v>
      </c>
      <c r="AW195" s="14" t="s">
        <v>33</v>
      </c>
      <c r="AX195" s="14" t="s">
        <v>85</v>
      </c>
      <c r="AY195" s="190" t="s">
        <v>144</v>
      </c>
    </row>
    <row r="196" spans="1:65" s="2" customFormat="1" ht="14.45" customHeight="1">
      <c r="A196" s="32"/>
      <c r="B196" s="143"/>
      <c r="C196" s="144" t="s">
        <v>263</v>
      </c>
      <c r="D196" s="144" t="s">
        <v>147</v>
      </c>
      <c r="E196" s="145" t="s">
        <v>740</v>
      </c>
      <c r="F196" s="146" t="s">
        <v>741</v>
      </c>
      <c r="G196" s="147" t="s">
        <v>150</v>
      </c>
      <c r="H196" s="148">
        <v>1.26</v>
      </c>
      <c r="I196" s="149"/>
      <c r="J196" s="150">
        <f>ROUND(I196*H196,2)</f>
        <v>0</v>
      </c>
      <c r="K196" s="146" t="s">
        <v>764</v>
      </c>
      <c r="L196" s="33"/>
      <c r="M196" s="151" t="s">
        <v>1</v>
      </c>
      <c r="N196" s="152" t="s">
        <v>42</v>
      </c>
      <c r="O196" s="58"/>
      <c r="P196" s="153">
        <f>O196*H196</f>
        <v>0</v>
      </c>
      <c r="Q196" s="153">
        <v>0.04</v>
      </c>
      <c r="R196" s="153">
        <f>Q196*H196</f>
        <v>5.04E-2</v>
      </c>
      <c r="S196" s="153">
        <v>0</v>
      </c>
      <c r="T196" s="154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55" t="s">
        <v>152</v>
      </c>
      <c r="AT196" s="155" t="s">
        <v>147</v>
      </c>
      <c r="AU196" s="155" t="s">
        <v>87</v>
      </c>
      <c r="AY196" s="17" t="s">
        <v>144</v>
      </c>
      <c r="BE196" s="156">
        <f>IF(N196="základní",J196,0)</f>
        <v>0</v>
      </c>
      <c r="BF196" s="156">
        <f>IF(N196="snížená",J196,0)</f>
        <v>0</v>
      </c>
      <c r="BG196" s="156">
        <f>IF(N196="zákl. přenesená",J196,0)</f>
        <v>0</v>
      </c>
      <c r="BH196" s="156">
        <f>IF(N196="sníž. přenesená",J196,0)</f>
        <v>0</v>
      </c>
      <c r="BI196" s="156">
        <f>IF(N196="nulová",J196,0)</f>
        <v>0</v>
      </c>
      <c r="BJ196" s="17" t="s">
        <v>85</v>
      </c>
      <c r="BK196" s="156">
        <f>ROUND(I196*H196,2)</f>
        <v>0</v>
      </c>
      <c r="BL196" s="17" t="s">
        <v>152</v>
      </c>
      <c r="BM196" s="155" t="s">
        <v>1107</v>
      </c>
    </row>
    <row r="197" spans="1:65" s="13" customFormat="1" ht="11.25">
      <c r="B197" s="157"/>
      <c r="D197" s="158" t="s">
        <v>154</v>
      </c>
      <c r="E197" s="159" t="s">
        <v>1</v>
      </c>
      <c r="F197" s="160" t="s">
        <v>1108</v>
      </c>
      <c r="H197" s="161">
        <v>1.26</v>
      </c>
      <c r="I197" s="162"/>
      <c r="L197" s="157"/>
      <c r="M197" s="163"/>
      <c r="N197" s="164"/>
      <c r="O197" s="164"/>
      <c r="P197" s="164"/>
      <c r="Q197" s="164"/>
      <c r="R197" s="164"/>
      <c r="S197" s="164"/>
      <c r="T197" s="165"/>
      <c r="AT197" s="159" t="s">
        <v>154</v>
      </c>
      <c r="AU197" s="159" t="s">
        <v>87</v>
      </c>
      <c r="AV197" s="13" t="s">
        <v>87</v>
      </c>
      <c r="AW197" s="13" t="s">
        <v>33</v>
      </c>
      <c r="AX197" s="13" t="s">
        <v>85</v>
      </c>
      <c r="AY197" s="159" t="s">
        <v>144</v>
      </c>
    </row>
    <row r="198" spans="1:65" s="2" customFormat="1" ht="24.2" customHeight="1">
      <c r="A198" s="32"/>
      <c r="B198" s="143"/>
      <c r="C198" s="144" t="s">
        <v>267</v>
      </c>
      <c r="D198" s="144" t="s">
        <v>147</v>
      </c>
      <c r="E198" s="145" t="s">
        <v>1109</v>
      </c>
      <c r="F198" s="146" t="s">
        <v>1110</v>
      </c>
      <c r="G198" s="147" t="s">
        <v>150</v>
      </c>
      <c r="H198" s="148">
        <v>52.781999999999996</v>
      </c>
      <c r="I198" s="149"/>
      <c r="J198" s="150">
        <f>ROUND(I198*H198,2)</f>
        <v>0</v>
      </c>
      <c r="K198" s="146" t="s">
        <v>764</v>
      </c>
      <c r="L198" s="33"/>
      <c r="M198" s="151" t="s">
        <v>1</v>
      </c>
      <c r="N198" s="152" t="s">
        <v>42</v>
      </c>
      <c r="O198" s="58"/>
      <c r="P198" s="153">
        <f>O198*H198</f>
        <v>0</v>
      </c>
      <c r="Q198" s="153">
        <v>1.54E-2</v>
      </c>
      <c r="R198" s="153">
        <f>Q198*H198</f>
        <v>0.81284279999999998</v>
      </c>
      <c r="S198" s="153">
        <v>0</v>
      </c>
      <c r="T198" s="15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55" t="s">
        <v>152</v>
      </c>
      <c r="AT198" s="155" t="s">
        <v>147</v>
      </c>
      <c r="AU198" s="155" t="s">
        <v>87</v>
      </c>
      <c r="AY198" s="17" t="s">
        <v>144</v>
      </c>
      <c r="BE198" s="156">
        <f>IF(N198="základní",J198,0)</f>
        <v>0</v>
      </c>
      <c r="BF198" s="156">
        <f>IF(N198="snížená",J198,0)</f>
        <v>0</v>
      </c>
      <c r="BG198" s="156">
        <f>IF(N198="zákl. přenesená",J198,0)</f>
        <v>0</v>
      </c>
      <c r="BH198" s="156">
        <f>IF(N198="sníž. přenesená",J198,0)</f>
        <v>0</v>
      </c>
      <c r="BI198" s="156">
        <f>IF(N198="nulová",J198,0)</f>
        <v>0</v>
      </c>
      <c r="BJ198" s="17" t="s">
        <v>85</v>
      </c>
      <c r="BK198" s="156">
        <f>ROUND(I198*H198,2)</f>
        <v>0</v>
      </c>
      <c r="BL198" s="17" t="s">
        <v>152</v>
      </c>
      <c r="BM198" s="155" t="s">
        <v>1111</v>
      </c>
    </row>
    <row r="199" spans="1:65" s="15" customFormat="1" ht="11.25">
      <c r="B199" s="197"/>
      <c r="D199" s="158" t="s">
        <v>154</v>
      </c>
      <c r="E199" s="198" t="s">
        <v>1</v>
      </c>
      <c r="F199" s="199" t="s">
        <v>1112</v>
      </c>
      <c r="H199" s="198" t="s">
        <v>1</v>
      </c>
      <c r="I199" s="200"/>
      <c r="L199" s="197"/>
      <c r="M199" s="201"/>
      <c r="N199" s="202"/>
      <c r="O199" s="202"/>
      <c r="P199" s="202"/>
      <c r="Q199" s="202"/>
      <c r="R199" s="202"/>
      <c r="S199" s="202"/>
      <c r="T199" s="203"/>
      <c r="AT199" s="198" t="s">
        <v>154</v>
      </c>
      <c r="AU199" s="198" t="s">
        <v>87</v>
      </c>
      <c r="AV199" s="15" t="s">
        <v>85</v>
      </c>
      <c r="AW199" s="15" t="s">
        <v>33</v>
      </c>
      <c r="AX199" s="15" t="s">
        <v>77</v>
      </c>
      <c r="AY199" s="198" t="s">
        <v>144</v>
      </c>
    </row>
    <row r="200" spans="1:65" s="13" customFormat="1" ht="11.25">
      <c r="B200" s="157"/>
      <c r="D200" s="158" t="s">
        <v>154</v>
      </c>
      <c r="E200" s="159" t="s">
        <v>1</v>
      </c>
      <c r="F200" s="160" t="s">
        <v>1113</v>
      </c>
      <c r="H200" s="161">
        <v>11.536</v>
      </c>
      <c r="I200" s="162"/>
      <c r="L200" s="157"/>
      <c r="M200" s="163"/>
      <c r="N200" s="164"/>
      <c r="O200" s="164"/>
      <c r="P200" s="164"/>
      <c r="Q200" s="164"/>
      <c r="R200" s="164"/>
      <c r="S200" s="164"/>
      <c r="T200" s="165"/>
      <c r="AT200" s="159" t="s">
        <v>154</v>
      </c>
      <c r="AU200" s="159" t="s">
        <v>87</v>
      </c>
      <c r="AV200" s="13" t="s">
        <v>87</v>
      </c>
      <c r="AW200" s="13" t="s">
        <v>33</v>
      </c>
      <c r="AX200" s="13" t="s">
        <v>77</v>
      </c>
      <c r="AY200" s="159" t="s">
        <v>144</v>
      </c>
    </row>
    <row r="201" spans="1:65" s="13" customFormat="1" ht="11.25">
      <c r="B201" s="157"/>
      <c r="D201" s="158" t="s">
        <v>154</v>
      </c>
      <c r="E201" s="159" t="s">
        <v>1</v>
      </c>
      <c r="F201" s="160" t="s">
        <v>1114</v>
      </c>
      <c r="H201" s="161">
        <v>17.100000000000001</v>
      </c>
      <c r="I201" s="162"/>
      <c r="L201" s="157"/>
      <c r="M201" s="163"/>
      <c r="N201" s="164"/>
      <c r="O201" s="164"/>
      <c r="P201" s="164"/>
      <c r="Q201" s="164"/>
      <c r="R201" s="164"/>
      <c r="S201" s="164"/>
      <c r="T201" s="165"/>
      <c r="AT201" s="159" t="s">
        <v>154</v>
      </c>
      <c r="AU201" s="159" t="s">
        <v>87</v>
      </c>
      <c r="AV201" s="13" t="s">
        <v>87</v>
      </c>
      <c r="AW201" s="13" t="s">
        <v>33</v>
      </c>
      <c r="AX201" s="13" t="s">
        <v>77</v>
      </c>
      <c r="AY201" s="159" t="s">
        <v>144</v>
      </c>
    </row>
    <row r="202" spans="1:65" s="13" customFormat="1" ht="11.25">
      <c r="B202" s="157"/>
      <c r="D202" s="158" t="s">
        <v>154</v>
      </c>
      <c r="E202" s="159" t="s">
        <v>1</v>
      </c>
      <c r="F202" s="160" t="s">
        <v>1115</v>
      </c>
      <c r="H202" s="161">
        <v>24.146000000000001</v>
      </c>
      <c r="I202" s="162"/>
      <c r="L202" s="157"/>
      <c r="M202" s="163"/>
      <c r="N202" s="164"/>
      <c r="O202" s="164"/>
      <c r="P202" s="164"/>
      <c r="Q202" s="164"/>
      <c r="R202" s="164"/>
      <c r="S202" s="164"/>
      <c r="T202" s="165"/>
      <c r="AT202" s="159" t="s">
        <v>154</v>
      </c>
      <c r="AU202" s="159" t="s">
        <v>87</v>
      </c>
      <c r="AV202" s="13" t="s">
        <v>87</v>
      </c>
      <c r="AW202" s="13" t="s">
        <v>33</v>
      </c>
      <c r="AX202" s="13" t="s">
        <v>77</v>
      </c>
      <c r="AY202" s="159" t="s">
        <v>144</v>
      </c>
    </row>
    <row r="203" spans="1:65" s="14" customFormat="1" ht="11.25">
      <c r="B203" s="189"/>
      <c r="D203" s="158" t="s">
        <v>154</v>
      </c>
      <c r="E203" s="190" t="s">
        <v>1</v>
      </c>
      <c r="F203" s="191" t="s">
        <v>949</v>
      </c>
      <c r="H203" s="192">
        <v>52.782000000000004</v>
      </c>
      <c r="I203" s="193"/>
      <c r="L203" s="189"/>
      <c r="M203" s="194"/>
      <c r="N203" s="195"/>
      <c r="O203" s="195"/>
      <c r="P203" s="195"/>
      <c r="Q203" s="195"/>
      <c r="R203" s="195"/>
      <c r="S203" s="195"/>
      <c r="T203" s="196"/>
      <c r="AT203" s="190" t="s">
        <v>154</v>
      </c>
      <c r="AU203" s="190" t="s">
        <v>87</v>
      </c>
      <c r="AV203" s="14" t="s">
        <v>152</v>
      </c>
      <c r="AW203" s="14" t="s">
        <v>33</v>
      </c>
      <c r="AX203" s="14" t="s">
        <v>85</v>
      </c>
      <c r="AY203" s="190" t="s">
        <v>144</v>
      </c>
    </row>
    <row r="204" spans="1:65" s="2" customFormat="1" ht="24.2" customHeight="1">
      <c r="A204" s="32"/>
      <c r="B204" s="143"/>
      <c r="C204" s="144" t="s">
        <v>275</v>
      </c>
      <c r="D204" s="144" t="s">
        <v>147</v>
      </c>
      <c r="E204" s="145" t="s">
        <v>1116</v>
      </c>
      <c r="F204" s="146" t="s">
        <v>1117</v>
      </c>
      <c r="G204" s="147" t="s">
        <v>150</v>
      </c>
      <c r="H204" s="148">
        <v>19.614000000000001</v>
      </c>
      <c r="I204" s="149"/>
      <c r="J204" s="150">
        <f>ROUND(I204*H204,2)</f>
        <v>0</v>
      </c>
      <c r="K204" s="146" t="s">
        <v>151</v>
      </c>
      <c r="L204" s="33"/>
      <c r="M204" s="151" t="s">
        <v>1</v>
      </c>
      <c r="N204" s="152" t="s">
        <v>42</v>
      </c>
      <c r="O204" s="58"/>
      <c r="P204" s="153">
        <f>O204*H204</f>
        <v>0</v>
      </c>
      <c r="Q204" s="153">
        <v>1.8380000000000001E-2</v>
      </c>
      <c r="R204" s="153">
        <f>Q204*H204</f>
        <v>0.36050532000000002</v>
      </c>
      <c r="S204" s="153">
        <v>0</v>
      </c>
      <c r="T204" s="15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55" t="s">
        <v>152</v>
      </c>
      <c r="AT204" s="155" t="s">
        <v>147</v>
      </c>
      <c r="AU204" s="155" t="s">
        <v>87</v>
      </c>
      <c r="AY204" s="17" t="s">
        <v>144</v>
      </c>
      <c r="BE204" s="156">
        <f>IF(N204="základní",J204,0)</f>
        <v>0</v>
      </c>
      <c r="BF204" s="156">
        <f>IF(N204="snížená",J204,0)</f>
        <v>0</v>
      </c>
      <c r="BG204" s="156">
        <f>IF(N204="zákl. přenesená",J204,0)</f>
        <v>0</v>
      </c>
      <c r="BH204" s="156">
        <f>IF(N204="sníž. přenesená",J204,0)</f>
        <v>0</v>
      </c>
      <c r="BI204" s="156">
        <f>IF(N204="nulová",J204,0)</f>
        <v>0</v>
      </c>
      <c r="BJ204" s="17" t="s">
        <v>85</v>
      </c>
      <c r="BK204" s="156">
        <f>ROUND(I204*H204,2)</f>
        <v>0</v>
      </c>
      <c r="BL204" s="17" t="s">
        <v>152</v>
      </c>
      <c r="BM204" s="155" t="s">
        <v>1118</v>
      </c>
    </row>
    <row r="205" spans="1:65" s="13" customFormat="1" ht="11.25">
      <c r="B205" s="157"/>
      <c r="D205" s="158" t="s">
        <v>154</v>
      </c>
      <c r="E205" s="159" t="s">
        <v>1</v>
      </c>
      <c r="F205" s="160" t="s">
        <v>1119</v>
      </c>
      <c r="H205" s="161">
        <v>4.3120000000000003</v>
      </c>
      <c r="I205" s="162"/>
      <c r="L205" s="157"/>
      <c r="M205" s="163"/>
      <c r="N205" s="164"/>
      <c r="O205" s="164"/>
      <c r="P205" s="164"/>
      <c r="Q205" s="164"/>
      <c r="R205" s="164"/>
      <c r="S205" s="164"/>
      <c r="T205" s="165"/>
      <c r="AT205" s="159" t="s">
        <v>154</v>
      </c>
      <c r="AU205" s="159" t="s">
        <v>87</v>
      </c>
      <c r="AV205" s="13" t="s">
        <v>87</v>
      </c>
      <c r="AW205" s="13" t="s">
        <v>33</v>
      </c>
      <c r="AX205" s="13" t="s">
        <v>77</v>
      </c>
      <c r="AY205" s="159" t="s">
        <v>144</v>
      </c>
    </row>
    <row r="206" spans="1:65" s="13" customFormat="1" ht="11.25">
      <c r="B206" s="157"/>
      <c r="D206" s="158" t="s">
        <v>154</v>
      </c>
      <c r="E206" s="159" t="s">
        <v>1</v>
      </c>
      <c r="F206" s="160" t="s">
        <v>1120</v>
      </c>
      <c r="H206" s="161">
        <v>6.3</v>
      </c>
      <c r="I206" s="162"/>
      <c r="L206" s="157"/>
      <c r="M206" s="163"/>
      <c r="N206" s="164"/>
      <c r="O206" s="164"/>
      <c r="P206" s="164"/>
      <c r="Q206" s="164"/>
      <c r="R206" s="164"/>
      <c r="S206" s="164"/>
      <c r="T206" s="165"/>
      <c r="AT206" s="159" t="s">
        <v>154</v>
      </c>
      <c r="AU206" s="159" t="s">
        <v>87</v>
      </c>
      <c r="AV206" s="13" t="s">
        <v>87</v>
      </c>
      <c r="AW206" s="13" t="s">
        <v>33</v>
      </c>
      <c r="AX206" s="13" t="s">
        <v>77</v>
      </c>
      <c r="AY206" s="159" t="s">
        <v>144</v>
      </c>
    </row>
    <row r="207" spans="1:65" s="13" customFormat="1" ht="11.25">
      <c r="B207" s="157"/>
      <c r="D207" s="158" t="s">
        <v>154</v>
      </c>
      <c r="E207" s="159" t="s">
        <v>1</v>
      </c>
      <c r="F207" s="160" t="s">
        <v>1121</v>
      </c>
      <c r="H207" s="161">
        <v>8.5820000000000007</v>
      </c>
      <c r="I207" s="162"/>
      <c r="L207" s="157"/>
      <c r="M207" s="163"/>
      <c r="N207" s="164"/>
      <c r="O207" s="164"/>
      <c r="P207" s="164"/>
      <c r="Q207" s="164"/>
      <c r="R207" s="164"/>
      <c r="S207" s="164"/>
      <c r="T207" s="165"/>
      <c r="AT207" s="159" t="s">
        <v>154</v>
      </c>
      <c r="AU207" s="159" t="s">
        <v>87</v>
      </c>
      <c r="AV207" s="13" t="s">
        <v>87</v>
      </c>
      <c r="AW207" s="13" t="s">
        <v>33</v>
      </c>
      <c r="AX207" s="13" t="s">
        <v>77</v>
      </c>
      <c r="AY207" s="159" t="s">
        <v>144</v>
      </c>
    </row>
    <row r="208" spans="1:65" s="13" customFormat="1" ht="11.25">
      <c r="B208" s="157"/>
      <c r="D208" s="158" t="s">
        <v>154</v>
      </c>
      <c r="E208" s="159" t="s">
        <v>1</v>
      </c>
      <c r="F208" s="160" t="s">
        <v>1106</v>
      </c>
      <c r="H208" s="161">
        <v>0.42</v>
      </c>
      <c r="I208" s="162"/>
      <c r="L208" s="157"/>
      <c r="M208" s="163"/>
      <c r="N208" s="164"/>
      <c r="O208" s="164"/>
      <c r="P208" s="164"/>
      <c r="Q208" s="164"/>
      <c r="R208" s="164"/>
      <c r="S208" s="164"/>
      <c r="T208" s="165"/>
      <c r="AT208" s="159" t="s">
        <v>154</v>
      </c>
      <c r="AU208" s="159" t="s">
        <v>87</v>
      </c>
      <c r="AV208" s="13" t="s">
        <v>87</v>
      </c>
      <c r="AW208" s="13" t="s">
        <v>33</v>
      </c>
      <c r="AX208" s="13" t="s">
        <v>77</v>
      </c>
      <c r="AY208" s="159" t="s">
        <v>144</v>
      </c>
    </row>
    <row r="209" spans="1:65" s="14" customFormat="1" ht="11.25">
      <c r="B209" s="189"/>
      <c r="D209" s="158" t="s">
        <v>154</v>
      </c>
      <c r="E209" s="190" t="s">
        <v>1</v>
      </c>
      <c r="F209" s="191" t="s">
        <v>949</v>
      </c>
      <c r="H209" s="192">
        <v>19.614000000000004</v>
      </c>
      <c r="I209" s="193"/>
      <c r="L209" s="189"/>
      <c r="M209" s="194"/>
      <c r="N209" s="195"/>
      <c r="O209" s="195"/>
      <c r="P209" s="195"/>
      <c r="Q209" s="195"/>
      <c r="R209" s="195"/>
      <c r="S209" s="195"/>
      <c r="T209" s="196"/>
      <c r="AT209" s="190" t="s">
        <v>154</v>
      </c>
      <c r="AU209" s="190" t="s">
        <v>87</v>
      </c>
      <c r="AV209" s="14" t="s">
        <v>152</v>
      </c>
      <c r="AW209" s="14" t="s">
        <v>33</v>
      </c>
      <c r="AX209" s="14" t="s">
        <v>85</v>
      </c>
      <c r="AY209" s="190" t="s">
        <v>144</v>
      </c>
    </row>
    <row r="210" spans="1:65" s="2" customFormat="1" ht="24.2" customHeight="1">
      <c r="A210" s="32"/>
      <c r="B210" s="143"/>
      <c r="C210" s="144" t="s">
        <v>280</v>
      </c>
      <c r="D210" s="144" t="s">
        <v>147</v>
      </c>
      <c r="E210" s="145" t="s">
        <v>1122</v>
      </c>
      <c r="F210" s="146" t="s">
        <v>1123</v>
      </c>
      <c r="G210" s="147" t="s">
        <v>150</v>
      </c>
      <c r="H210" s="148">
        <v>434.37599999999998</v>
      </c>
      <c r="I210" s="149"/>
      <c r="J210" s="150">
        <f>ROUND(I210*H210,2)</f>
        <v>0</v>
      </c>
      <c r="K210" s="146" t="s">
        <v>1124</v>
      </c>
      <c r="L210" s="33"/>
      <c r="M210" s="151" t="s">
        <v>1</v>
      </c>
      <c r="N210" s="152" t="s">
        <v>42</v>
      </c>
      <c r="O210" s="58"/>
      <c r="P210" s="153">
        <f>O210*H210</f>
        <v>0</v>
      </c>
      <c r="Q210" s="153">
        <v>7.9000000000000008E-3</v>
      </c>
      <c r="R210" s="153">
        <f>Q210*H210</f>
        <v>3.4315704</v>
      </c>
      <c r="S210" s="153">
        <v>0</v>
      </c>
      <c r="T210" s="154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5" t="s">
        <v>152</v>
      </c>
      <c r="AT210" s="155" t="s">
        <v>147</v>
      </c>
      <c r="AU210" s="155" t="s">
        <v>87</v>
      </c>
      <c r="AY210" s="17" t="s">
        <v>144</v>
      </c>
      <c r="BE210" s="156">
        <f>IF(N210="základní",J210,0)</f>
        <v>0</v>
      </c>
      <c r="BF210" s="156">
        <f>IF(N210="snížená",J210,0)</f>
        <v>0</v>
      </c>
      <c r="BG210" s="156">
        <f>IF(N210="zákl. přenesená",J210,0)</f>
        <v>0</v>
      </c>
      <c r="BH210" s="156">
        <f>IF(N210="sníž. přenesená",J210,0)</f>
        <v>0</v>
      </c>
      <c r="BI210" s="156">
        <f>IF(N210="nulová",J210,0)</f>
        <v>0</v>
      </c>
      <c r="BJ210" s="17" t="s">
        <v>85</v>
      </c>
      <c r="BK210" s="156">
        <f>ROUND(I210*H210,2)</f>
        <v>0</v>
      </c>
      <c r="BL210" s="17" t="s">
        <v>152</v>
      </c>
      <c r="BM210" s="155" t="s">
        <v>1125</v>
      </c>
    </row>
    <row r="211" spans="1:65" s="13" customFormat="1" ht="11.25">
      <c r="B211" s="157"/>
      <c r="D211" s="158" t="s">
        <v>154</v>
      </c>
      <c r="E211" s="159" t="s">
        <v>1</v>
      </c>
      <c r="F211" s="160" t="s">
        <v>1126</v>
      </c>
      <c r="H211" s="161">
        <v>95.087999999999994</v>
      </c>
      <c r="I211" s="162"/>
      <c r="L211" s="157"/>
      <c r="M211" s="163"/>
      <c r="N211" s="164"/>
      <c r="O211" s="164"/>
      <c r="P211" s="164"/>
      <c r="Q211" s="164"/>
      <c r="R211" s="164"/>
      <c r="S211" s="164"/>
      <c r="T211" s="165"/>
      <c r="AT211" s="159" t="s">
        <v>154</v>
      </c>
      <c r="AU211" s="159" t="s">
        <v>87</v>
      </c>
      <c r="AV211" s="13" t="s">
        <v>87</v>
      </c>
      <c r="AW211" s="13" t="s">
        <v>33</v>
      </c>
      <c r="AX211" s="13" t="s">
        <v>77</v>
      </c>
      <c r="AY211" s="159" t="s">
        <v>144</v>
      </c>
    </row>
    <row r="212" spans="1:65" s="13" customFormat="1" ht="11.25">
      <c r="B212" s="157"/>
      <c r="D212" s="158" t="s">
        <v>154</v>
      </c>
      <c r="E212" s="159" t="s">
        <v>1</v>
      </c>
      <c r="F212" s="160" t="s">
        <v>1127</v>
      </c>
      <c r="H212" s="161">
        <v>140.4</v>
      </c>
      <c r="I212" s="162"/>
      <c r="L212" s="157"/>
      <c r="M212" s="163"/>
      <c r="N212" s="164"/>
      <c r="O212" s="164"/>
      <c r="P212" s="164"/>
      <c r="Q212" s="164"/>
      <c r="R212" s="164"/>
      <c r="S212" s="164"/>
      <c r="T212" s="165"/>
      <c r="AT212" s="159" t="s">
        <v>154</v>
      </c>
      <c r="AU212" s="159" t="s">
        <v>87</v>
      </c>
      <c r="AV212" s="13" t="s">
        <v>87</v>
      </c>
      <c r="AW212" s="13" t="s">
        <v>33</v>
      </c>
      <c r="AX212" s="13" t="s">
        <v>77</v>
      </c>
      <c r="AY212" s="159" t="s">
        <v>144</v>
      </c>
    </row>
    <row r="213" spans="1:65" s="13" customFormat="1" ht="11.25">
      <c r="B213" s="157"/>
      <c r="D213" s="158" t="s">
        <v>154</v>
      </c>
      <c r="E213" s="159" t="s">
        <v>1</v>
      </c>
      <c r="F213" s="160" t="s">
        <v>1128</v>
      </c>
      <c r="H213" s="161">
        <v>196.36799999999999</v>
      </c>
      <c r="I213" s="162"/>
      <c r="L213" s="157"/>
      <c r="M213" s="163"/>
      <c r="N213" s="164"/>
      <c r="O213" s="164"/>
      <c r="P213" s="164"/>
      <c r="Q213" s="164"/>
      <c r="R213" s="164"/>
      <c r="S213" s="164"/>
      <c r="T213" s="165"/>
      <c r="AT213" s="159" t="s">
        <v>154</v>
      </c>
      <c r="AU213" s="159" t="s">
        <v>87</v>
      </c>
      <c r="AV213" s="13" t="s">
        <v>87</v>
      </c>
      <c r="AW213" s="13" t="s">
        <v>33</v>
      </c>
      <c r="AX213" s="13" t="s">
        <v>77</v>
      </c>
      <c r="AY213" s="159" t="s">
        <v>144</v>
      </c>
    </row>
    <row r="214" spans="1:65" s="13" customFormat="1" ht="11.25">
      <c r="B214" s="157"/>
      <c r="D214" s="158" t="s">
        <v>154</v>
      </c>
      <c r="E214" s="159" t="s">
        <v>1</v>
      </c>
      <c r="F214" s="160" t="s">
        <v>1129</v>
      </c>
      <c r="H214" s="161">
        <v>2.52</v>
      </c>
      <c r="I214" s="162"/>
      <c r="L214" s="157"/>
      <c r="M214" s="163"/>
      <c r="N214" s="164"/>
      <c r="O214" s="164"/>
      <c r="P214" s="164"/>
      <c r="Q214" s="164"/>
      <c r="R214" s="164"/>
      <c r="S214" s="164"/>
      <c r="T214" s="165"/>
      <c r="AT214" s="159" t="s">
        <v>154</v>
      </c>
      <c r="AU214" s="159" t="s">
        <v>87</v>
      </c>
      <c r="AV214" s="13" t="s">
        <v>87</v>
      </c>
      <c r="AW214" s="13" t="s">
        <v>33</v>
      </c>
      <c r="AX214" s="13" t="s">
        <v>77</v>
      </c>
      <c r="AY214" s="159" t="s">
        <v>144</v>
      </c>
    </row>
    <row r="215" spans="1:65" s="14" customFormat="1" ht="11.25">
      <c r="B215" s="189"/>
      <c r="D215" s="158" t="s">
        <v>154</v>
      </c>
      <c r="E215" s="190" t="s">
        <v>1</v>
      </c>
      <c r="F215" s="191" t="s">
        <v>949</v>
      </c>
      <c r="H215" s="192">
        <v>434.37599999999998</v>
      </c>
      <c r="I215" s="193"/>
      <c r="L215" s="189"/>
      <c r="M215" s="194"/>
      <c r="N215" s="195"/>
      <c r="O215" s="195"/>
      <c r="P215" s="195"/>
      <c r="Q215" s="195"/>
      <c r="R215" s="195"/>
      <c r="S215" s="195"/>
      <c r="T215" s="196"/>
      <c r="AT215" s="190" t="s">
        <v>154</v>
      </c>
      <c r="AU215" s="190" t="s">
        <v>87</v>
      </c>
      <c r="AV215" s="14" t="s">
        <v>152</v>
      </c>
      <c r="AW215" s="14" t="s">
        <v>33</v>
      </c>
      <c r="AX215" s="14" t="s">
        <v>85</v>
      </c>
      <c r="AY215" s="190" t="s">
        <v>144</v>
      </c>
    </row>
    <row r="216" spans="1:65" s="2" customFormat="1" ht="14.45" customHeight="1">
      <c r="A216" s="32"/>
      <c r="B216" s="143"/>
      <c r="C216" s="144" t="s">
        <v>289</v>
      </c>
      <c r="D216" s="144" t="s">
        <v>147</v>
      </c>
      <c r="E216" s="145" t="s">
        <v>166</v>
      </c>
      <c r="F216" s="146" t="s">
        <v>167</v>
      </c>
      <c r="G216" s="147" t="s">
        <v>150</v>
      </c>
      <c r="H216" s="148">
        <v>50</v>
      </c>
      <c r="I216" s="149"/>
      <c r="J216" s="150">
        <f>ROUND(I216*H216,2)</f>
        <v>0</v>
      </c>
      <c r="K216" s="146" t="s">
        <v>151</v>
      </c>
      <c r="L216" s="33"/>
      <c r="M216" s="151" t="s">
        <v>1</v>
      </c>
      <c r="N216" s="152" t="s">
        <v>42</v>
      </c>
      <c r="O216" s="58"/>
      <c r="P216" s="153">
        <f>O216*H216</f>
        <v>0</v>
      </c>
      <c r="Q216" s="153">
        <v>1.2E-4</v>
      </c>
      <c r="R216" s="153">
        <f>Q216*H216</f>
        <v>6.0000000000000001E-3</v>
      </c>
      <c r="S216" s="153">
        <v>0</v>
      </c>
      <c r="T216" s="15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5" t="s">
        <v>152</v>
      </c>
      <c r="AT216" s="155" t="s">
        <v>147</v>
      </c>
      <c r="AU216" s="155" t="s">
        <v>87</v>
      </c>
      <c r="AY216" s="17" t="s">
        <v>144</v>
      </c>
      <c r="BE216" s="156">
        <f>IF(N216="základní",J216,0)</f>
        <v>0</v>
      </c>
      <c r="BF216" s="156">
        <f>IF(N216="snížená",J216,0)</f>
        <v>0</v>
      </c>
      <c r="BG216" s="156">
        <f>IF(N216="zákl. přenesená",J216,0)</f>
        <v>0</v>
      </c>
      <c r="BH216" s="156">
        <f>IF(N216="sníž. přenesená",J216,0)</f>
        <v>0</v>
      </c>
      <c r="BI216" s="156">
        <f>IF(N216="nulová",J216,0)</f>
        <v>0</v>
      </c>
      <c r="BJ216" s="17" t="s">
        <v>85</v>
      </c>
      <c r="BK216" s="156">
        <f>ROUND(I216*H216,2)</f>
        <v>0</v>
      </c>
      <c r="BL216" s="17" t="s">
        <v>152</v>
      </c>
      <c r="BM216" s="155" t="s">
        <v>1130</v>
      </c>
    </row>
    <row r="217" spans="1:65" s="13" customFormat="1" ht="11.25">
      <c r="B217" s="157"/>
      <c r="D217" s="158" t="s">
        <v>154</v>
      </c>
      <c r="E217" s="159" t="s">
        <v>1</v>
      </c>
      <c r="F217" s="160" t="s">
        <v>1131</v>
      </c>
      <c r="H217" s="161">
        <v>50</v>
      </c>
      <c r="I217" s="162"/>
      <c r="L217" s="157"/>
      <c r="M217" s="163"/>
      <c r="N217" s="164"/>
      <c r="O217" s="164"/>
      <c r="P217" s="164"/>
      <c r="Q217" s="164"/>
      <c r="R217" s="164"/>
      <c r="S217" s="164"/>
      <c r="T217" s="165"/>
      <c r="AT217" s="159" t="s">
        <v>154</v>
      </c>
      <c r="AU217" s="159" t="s">
        <v>87</v>
      </c>
      <c r="AV217" s="13" t="s">
        <v>87</v>
      </c>
      <c r="AW217" s="13" t="s">
        <v>33</v>
      </c>
      <c r="AX217" s="13" t="s">
        <v>85</v>
      </c>
      <c r="AY217" s="159" t="s">
        <v>144</v>
      </c>
    </row>
    <row r="218" spans="1:65" s="2" customFormat="1" ht="24.2" customHeight="1">
      <c r="A218" s="32"/>
      <c r="B218" s="143"/>
      <c r="C218" s="144" t="s">
        <v>293</v>
      </c>
      <c r="D218" s="144" t="s">
        <v>147</v>
      </c>
      <c r="E218" s="145" t="s">
        <v>171</v>
      </c>
      <c r="F218" s="146" t="s">
        <v>172</v>
      </c>
      <c r="G218" s="147" t="s">
        <v>173</v>
      </c>
      <c r="H218" s="148">
        <v>26.6</v>
      </c>
      <c r="I218" s="149"/>
      <c r="J218" s="150">
        <f>ROUND(I218*H218,2)</f>
        <v>0</v>
      </c>
      <c r="K218" s="146" t="s">
        <v>158</v>
      </c>
      <c r="L218" s="33"/>
      <c r="M218" s="151" t="s">
        <v>1</v>
      </c>
      <c r="N218" s="152" t="s">
        <v>42</v>
      </c>
      <c r="O218" s="58"/>
      <c r="P218" s="153">
        <f>O218*H218</f>
        <v>0</v>
      </c>
      <c r="Q218" s="153">
        <v>1.5E-3</v>
      </c>
      <c r="R218" s="153">
        <f>Q218*H218</f>
        <v>3.9900000000000005E-2</v>
      </c>
      <c r="S218" s="153">
        <v>0</v>
      </c>
      <c r="T218" s="15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5" t="s">
        <v>152</v>
      </c>
      <c r="AT218" s="155" t="s">
        <v>147</v>
      </c>
      <c r="AU218" s="155" t="s">
        <v>87</v>
      </c>
      <c r="AY218" s="17" t="s">
        <v>144</v>
      </c>
      <c r="BE218" s="156">
        <f>IF(N218="základní",J218,0)</f>
        <v>0</v>
      </c>
      <c r="BF218" s="156">
        <f>IF(N218="snížená",J218,0)</f>
        <v>0</v>
      </c>
      <c r="BG218" s="156">
        <f>IF(N218="zákl. přenesená",J218,0)</f>
        <v>0</v>
      </c>
      <c r="BH218" s="156">
        <f>IF(N218="sníž. přenesená",J218,0)</f>
        <v>0</v>
      </c>
      <c r="BI218" s="156">
        <f>IF(N218="nulová",J218,0)</f>
        <v>0</v>
      </c>
      <c r="BJ218" s="17" t="s">
        <v>85</v>
      </c>
      <c r="BK218" s="156">
        <f>ROUND(I218*H218,2)</f>
        <v>0</v>
      </c>
      <c r="BL218" s="17" t="s">
        <v>152</v>
      </c>
      <c r="BM218" s="155" t="s">
        <v>1132</v>
      </c>
    </row>
    <row r="219" spans="1:65" s="13" customFormat="1" ht="22.5">
      <c r="B219" s="157"/>
      <c r="D219" s="158" t="s">
        <v>154</v>
      </c>
      <c r="E219" s="159" t="s">
        <v>1</v>
      </c>
      <c r="F219" s="160" t="s">
        <v>1133</v>
      </c>
      <c r="H219" s="161">
        <v>26.6</v>
      </c>
      <c r="I219" s="162"/>
      <c r="L219" s="157"/>
      <c r="M219" s="163"/>
      <c r="N219" s="164"/>
      <c r="O219" s="164"/>
      <c r="P219" s="164"/>
      <c r="Q219" s="164"/>
      <c r="R219" s="164"/>
      <c r="S219" s="164"/>
      <c r="T219" s="165"/>
      <c r="AT219" s="159" t="s">
        <v>154</v>
      </c>
      <c r="AU219" s="159" t="s">
        <v>87</v>
      </c>
      <c r="AV219" s="13" t="s">
        <v>87</v>
      </c>
      <c r="AW219" s="13" t="s">
        <v>33</v>
      </c>
      <c r="AX219" s="13" t="s">
        <v>85</v>
      </c>
      <c r="AY219" s="159" t="s">
        <v>144</v>
      </c>
    </row>
    <row r="220" spans="1:65" s="2" customFormat="1" ht="24.2" customHeight="1">
      <c r="A220" s="32"/>
      <c r="B220" s="143"/>
      <c r="C220" s="144" t="s">
        <v>299</v>
      </c>
      <c r="D220" s="144" t="s">
        <v>147</v>
      </c>
      <c r="E220" s="145" t="s">
        <v>181</v>
      </c>
      <c r="F220" s="146" t="s">
        <v>182</v>
      </c>
      <c r="G220" s="147" t="s">
        <v>150</v>
      </c>
      <c r="H220" s="148">
        <v>14.82</v>
      </c>
      <c r="I220" s="149"/>
      <c r="J220" s="150">
        <f>ROUND(I220*H220,2)</f>
        <v>0</v>
      </c>
      <c r="K220" s="146" t="s">
        <v>158</v>
      </c>
      <c r="L220" s="33"/>
      <c r="M220" s="151" t="s">
        <v>1</v>
      </c>
      <c r="N220" s="152" t="s">
        <v>42</v>
      </c>
      <c r="O220" s="58"/>
      <c r="P220" s="153">
        <f>O220*H220</f>
        <v>0</v>
      </c>
      <c r="Q220" s="153">
        <v>0.105</v>
      </c>
      <c r="R220" s="153">
        <f>Q220*H220</f>
        <v>1.5561</v>
      </c>
      <c r="S220" s="153">
        <v>0</v>
      </c>
      <c r="T220" s="15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5" t="s">
        <v>152</v>
      </c>
      <c r="AT220" s="155" t="s">
        <v>147</v>
      </c>
      <c r="AU220" s="155" t="s">
        <v>87</v>
      </c>
      <c r="AY220" s="17" t="s">
        <v>144</v>
      </c>
      <c r="BE220" s="156">
        <f>IF(N220="základní",J220,0)</f>
        <v>0</v>
      </c>
      <c r="BF220" s="156">
        <f>IF(N220="snížená",J220,0)</f>
        <v>0</v>
      </c>
      <c r="BG220" s="156">
        <f>IF(N220="zákl. přenesená",J220,0)</f>
        <v>0</v>
      </c>
      <c r="BH220" s="156">
        <f>IF(N220="sníž. přenesená",J220,0)</f>
        <v>0</v>
      </c>
      <c r="BI220" s="156">
        <f>IF(N220="nulová",J220,0)</f>
        <v>0</v>
      </c>
      <c r="BJ220" s="17" t="s">
        <v>85</v>
      </c>
      <c r="BK220" s="156">
        <f>ROUND(I220*H220,2)</f>
        <v>0</v>
      </c>
      <c r="BL220" s="17" t="s">
        <v>152</v>
      </c>
      <c r="BM220" s="155" t="s">
        <v>1134</v>
      </c>
    </row>
    <row r="221" spans="1:65" s="13" customFormat="1" ht="22.5">
      <c r="B221" s="157"/>
      <c r="D221" s="158" t="s">
        <v>154</v>
      </c>
      <c r="E221" s="159" t="s">
        <v>1</v>
      </c>
      <c r="F221" s="160" t="s">
        <v>1135</v>
      </c>
      <c r="H221" s="161">
        <v>14.82</v>
      </c>
      <c r="I221" s="162"/>
      <c r="L221" s="157"/>
      <c r="M221" s="163"/>
      <c r="N221" s="164"/>
      <c r="O221" s="164"/>
      <c r="P221" s="164"/>
      <c r="Q221" s="164"/>
      <c r="R221" s="164"/>
      <c r="S221" s="164"/>
      <c r="T221" s="165"/>
      <c r="AT221" s="159" t="s">
        <v>154</v>
      </c>
      <c r="AU221" s="159" t="s">
        <v>87</v>
      </c>
      <c r="AV221" s="13" t="s">
        <v>87</v>
      </c>
      <c r="AW221" s="13" t="s">
        <v>33</v>
      </c>
      <c r="AX221" s="13" t="s">
        <v>85</v>
      </c>
      <c r="AY221" s="159" t="s">
        <v>144</v>
      </c>
    </row>
    <row r="222" spans="1:65" s="2" customFormat="1" ht="24.2" customHeight="1">
      <c r="A222" s="32"/>
      <c r="B222" s="143"/>
      <c r="C222" s="144" t="s">
        <v>304</v>
      </c>
      <c r="D222" s="144" t="s">
        <v>147</v>
      </c>
      <c r="E222" s="145" t="s">
        <v>186</v>
      </c>
      <c r="F222" s="146" t="s">
        <v>187</v>
      </c>
      <c r="G222" s="147" t="s">
        <v>150</v>
      </c>
      <c r="H222" s="148">
        <v>4.45</v>
      </c>
      <c r="I222" s="149"/>
      <c r="J222" s="150">
        <f>ROUND(I222*H222,2)</f>
        <v>0</v>
      </c>
      <c r="K222" s="146" t="s">
        <v>1</v>
      </c>
      <c r="L222" s="33"/>
      <c r="M222" s="151" t="s">
        <v>1</v>
      </c>
      <c r="N222" s="152" t="s">
        <v>42</v>
      </c>
      <c r="O222" s="58"/>
      <c r="P222" s="153">
        <f>O222*H222</f>
        <v>0</v>
      </c>
      <c r="Q222" s="153">
        <v>0</v>
      </c>
      <c r="R222" s="153">
        <f>Q222*H222</f>
        <v>0</v>
      </c>
      <c r="S222" s="153">
        <v>0</v>
      </c>
      <c r="T222" s="15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5" t="s">
        <v>152</v>
      </c>
      <c r="AT222" s="155" t="s">
        <v>147</v>
      </c>
      <c r="AU222" s="155" t="s">
        <v>87</v>
      </c>
      <c r="AY222" s="17" t="s">
        <v>144</v>
      </c>
      <c r="BE222" s="156">
        <f>IF(N222="základní",J222,0)</f>
        <v>0</v>
      </c>
      <c r="BF222" s="156">
        <f>IF(N222="snížená",J222,0)</f>
        <v>0</v>
      </c>
      <c r="BG222" s="156">
        <f>IF(N222="zákl. přenesená",J222,0)</f>
        <v>0</v>
      </c>
      <c r="BH222" s="156">
        <f>IF(N222="sníž. přenesená",J222,0)</f>
        <v>0</v>
      </c>
      <c r="BI222" s="156">
        <f>IF(N222="nulová",J222,0)</f>
        <v>0</v>
      </c>
      <c r="BJ222" s="17" t="s">
        <v>85</v>
      </c>
      <c r="BK222" s="156">
        <f>ROUND(I222*H222,2)</f>
        <v>0</v>
      </c>
      <c r="BL222" s="17" t="s">
        <v>152</v>
      </c>
      <c r="BM222" s="155" t="s">
        <v>1136</v>
      </c>
    </row>
    <row r="223" spans="1:65" s="13" customFormat="1" ht="11.25">
      <c r="B223" s="157"/>
      <c r="D223" s="158" t="s">
        <v>154</v>
      </c>
      <c r="E223" s="159" t="s">
        <v>1</v>
      </c>
      <c r="F223" s="160" t="s">
        <v>1137</v>
      </c>
      <c r="H223" s="161">
        <v>4.45</v>
      </c>
      <c r="I223" s="162"/>
      <c r="L223" s="157"/>
      <c r="M223" s="163"/>
      <c r="N223" s="164"/>
      <c r="O223" s="164"/>
      <c r="P223" s="164"/>
      <c r="Q223" s="164"/>
      <c r="R223" s="164"/>
      <c r="S223" s="164"/>
      <c r="T223" s="165"/>
      <c r="AT223" s="159" t="s">
        <v>154</v>
      </c>
      <c r="AU223" s="159" t="s">
        <v>87</v>
      </c>
      <c r="AV223" s="13" t="s">
        <v>87</v>
      </c>
      <c r="AW223" s="13" t="s">
        <v>33</v>
      </c>
      <c r="AX223" s="13" t="s">
        <v>85</v>
      </c>
      <c r="AY223" s="159" t="s">
        <v>144</v>
      </c>
    </row>
    <row r="224" spans="1:65" s="2" customFormat="1" ht="24.2" customHeight="1">
      <c r="A224" s="32"/>
      <c r="B224" s="143"/>
      <c r="C224" s="144" t="s">
        <v>284</v>
      </c>
      <c r="D224" s="144" t="s">
        <v>147</v>
      </c>
      <c r="E224" s="145" t="s">
        <v>1138</v>
      </c>
      <c r="F224" s="146" t="s">
        <v>1139</v>
      </c>
      <c r="G224" s="147" t="s">
        <v>150</v>
      </c>
      <c r="H224" s="148">
        <v>5.85</v>
      </c>
      <c r="I224" s="149"/>
      <c r="J224" s="150">
        <f>ROUND(I224*H224,2)</f>
        <v>0</v>
      </c>
      <c r="K224" s="146" t="s">
        <v>1</v>
      </c>
      <c r="L224" s="33"/>
      <c r="M224" s="151" t="s">
        <v>1</v>
      </c>
      <c r="N224" s="152" t="s">
        <v>42</v>
      </c>
      <c r="O224" s="58"/>
      <c r="P224" s="153">
        <f>O224*H224</f>
        <v>0</v>
      </c>
      <c r="Q224" s="153">
        <v>0</v>
      </c>
      <c r="R224" s="153">
        <f>Q224*H224</f>
        <v>0</v>
      </c>
      <c r="S224" s="153">
        <v>0</v>
      </c>
      <c r="T224" s="15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5" t="s">
        <v>152</v>
      </c>
      <c r="AT224" s="155" t="s">
        <v>147</v>
      </c>
      <c r="AU224" s="155" t="s">
        <v>87</v>
      </c>
      <c r="AY224" s="17" t="s">
        <v>144</v>
      </c>
      <c r="BE224" s="156">
        <f>IF(N224="základní",J224,0)</f>
        <v>0</v>
      </c>
      <c r="BF224" s="156">
        <f>IF(N224="snížená",J224,0)</f>
        <v>0</v>
      </c>
      <c r="BG224" s="156">
        <f>IF(N224="zákl. přenesená",J224,0)</f>
        <v>0</v>
      </c>
      <c r="BH224" s="156">
        <f>IF(N224="sníž. přenesená",J224,0)</f>
        <v>0</v>
      </c>
      <c r="BI224" s="156">
        <f>IF(N224="nulová",J224,0)</f>
        <v>0</v>
      </c>
      <c r="BJ224" s="17" t="s">
        <v>85</v>
      </c>
      <c r="BK224" s="156">
        <f>ROUND(I224*H224,2)</f>
        <v>0</v>
      </c>
      <c r="BL224" s="17" t="s">
        <v>152</v>
      </c>
      <c r="BM224" s="155" t="s">
        <v>1140</v>
      </c>
    </row>
    <row r="225" spans="1:65" s="13" customFormat="1" ht="11.25">
      <c r="B225" s="157"/>
      <c r="D225" s="158" t="s">
        <v>154</v>
      </c>
      <c r="E225" s="159" t="s">
        <v>1</v>
      </c>
      <c r="F225" s="160" t="s">
        <v>1141</v>
      </c>
      <c r="H225" s="161">
        <v>5.85</v>
      </c>
      <c r="I225" s="162"/>
      <c r="L225" s="157"/>
      <c r="M225" s="163"/>
      <c r="N225" s="164"/>
      <c r="O225" s="164"/>
      <c r="P225" s="164"/>
      <c r="Q225" s="164"/>
      <c r="R225" s="164"/>
      <c r="S225" s="164"/>
      <c r="T225" s="165"/>
      <c r="AT225" s="159" t="s">
        <v>154</v>
      </c>
      <c r="AU225" s="159" t="s">
        <v>87</v>
      </c>
      <c r="AV225" s="13" t="s">
        <v>87</v>
      </c>
      <c r="AW225" s="13" t="s">
        <v>33</v>
      </c>
      <c r="AX225" s="13" t="s">
        <v>85</v>
      </c>
      <c r="AY225" s="159" t="s">
        <v>144</v>
      </c>
    </row>
    <row r="226" spans="1:65" s="2" customFormat="1" ht="24.2" customHeight="1">
      <c r="A226" s="32"/>
      <c r="B226" s="143"/>
      <c r="C226" s="144" t="s">
        <v>314</v>
      </c>
      <c r="D226" s="144" t="s">
        <v>147</v>
      </c>
      <c r="E226" s="145" t="s">
        <v>191</v>
      </c>
      <c r="F226" s="146" t="s">
        <v>192</v>
      </c>
      <c r="G226" s="147" t="s">
        <v>150</v>
      </c>
      <c r="H226" s="148">
        <v>14.82</v>
      </c>
      <c r="I226" s="149"/>
      <c r="J226" s="150">
        <f>ROUND(I226*H226,2)</f>
        <v>0</v>
      </c>
      <c r="K226" s="146" t="s">
        <v>1</v>
      </c>
      <c r="L226" s="33"/>
      <c r="M226" s="151" t="s">
        <v>1</v>
      </c>
      <c r="N226" s="152" t="s">
        <v>42</v>
      </c>
      <c r="O226" s="58"/>
      <c r="P226" s="153">
        <f>O226*H226</f>
        <v>0</v>
      </c>
      <c r="Q226" s="153">
        <v>0.05</v>
      </c>
      <c r="R226" s="153">
        <f>Q226*H226</f>
        <v>0.7410000000000001</v>
      </c>
      <c r="S226" s="153">
        <v>0</v>
      </c>
      <c r="T226" s="15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5" t="s">
        <v>152</v>
      </c>
      <c r="AT226" s="155" t="s">
        <v>147</v>
      </c>
      <c r="AU226" s="155" t="s">
        <v>87</v>
      </c>
      <c r="AY226" s="17" t="s">
        <v>144</v>
      </c>
      <c r="BE226" s="156">
        <f>IF(N226="základní",J226,0)</f>
        <v>0</v>
      </c>
      <c r="BF226" s="156">
        <f>IF(N226="snížená",J226,0)</f>
        <v>0</v>
      </c>
      <c r="BG226" s="156">
        <f>IF(N226="zákl. přenesená",J226,0)</f>
        <v>0</v>
      </c>
      <c r="BH226" s="156">
        <f>IF(N226="sníž. přenesená",J226,0)</f>
        <v>0</v>
      </c>
      <c r="BI226" s="156">
        <f>IF(N226="nulová",J226,0)</f>
        <v>0</v>
      </c>
      <c r="BJ226" s="17" t="s">
        <v>85</v>
      </c>
      <c r="BK226" s="156">
        <f>ROUND(I226*H226,2)</f>
        <v>0</v>
      </c>
      <c r="BL226" s="17" t="s">
        <v>152</v>
      </c>
      <c r="BM226" s="155" t="s">
        <v>1142</v>
      </c>
    </row>
    <row r="227" spans="1:65" s="13" customFormat="1" ht="22.5">
      <c r="B227" s="157"/>
      <c r="D227" s="158" t="s">
        <v>154</v>
      </c>
      <c r="E227" s="159" t="s">
        <v>1</v>
      </c>
      <c r="F227" s="160" t="s">
        <v>1135</v>
      </c>
      <c r="H227" s="161">
        <v>14.82</v>
      </c>
      <c r="I227" s="162"/>
      <c r="L227" s="157"/>
      <c r="M227" s="163"/>
      <c r="N227" s="164"/>
      <c r="O227" s="164"/>
      <c r="P227" s="164"/>
      <c r="Q227" s="164"/>
      <c r="R227" s="164"/>
      <c r="S227" s="164"/>
      <c r="T227" s="165"/>
      <c r="AT227" s="159" t="s">
        <v>154</v>
      </c>
      <c r="AU227" s="159" t="s">
        <v>87</v>
      </c>
      <c r="AV227" s="13" t="s">
        <v>87</v>
      </c>
      <c r="AW227" s="13" t="s">
        <v>33</v>
      </c>
      <c r="AX227" s="13" t="s">
        <v>85</v>
      </c>
      <c r="AY227" s="159" t="s">
        <v>144</v>
      </c>
    </row>
    <row r="228" spans="1:65" s="12" customFormat="1" ht="22.9" customHeight="1">
      <c r="B228" s="130"/>
      <c r="D228" s="131" t="s">
        <v>76</v>
      </c>
      <c r="E228" s="141" t="s">
        <v>190</v>
      </c>
      <c r="F228" s="141" t="s">
        <v>195</v>
      </c>
      <c r="I228" s="133"/>
      <c r="J228" s="142">
        <f>BK228</f>
        <v>0</v>
      </c>
      <c r="L228" s="130"/>
      <c r="M228" s="135"/>
      <c r="N228" s="136"/>
      <c r="O228" s="136"/>
      <c r="P228" s="137">
        <f>SUM(P229:P258)</f>
        <v>0</v>
      </c>
      <c r="Q228" s="136"/>
      <c r="R228" s="137">
        <f>SUM(R229:R258)</f>
        <v>6.2000000000000006E-3</v>
      </c>
      <c r="S228" s="136"/>
      <c r="T228" s="138">
        <f>SUM(T229:T258)</f>
        <v>21.207647999999999</v>
      </c>
      <c r="AR228" s="131" t="s">
        <v>85</v>
      </c>
      <c r="AT228" s="139" t="s">
        <v>76</v>
      </c>
      <c r="AU228" s="139" t="s">
        <v>85</v>
      </c>
      <c r="AY228" s="131" t="s">
        <v>144</v>
      </c>
      <c r="BK228" s="140">
        <f>SUM(BK229:BK258)</f>
        <v>0</v>
      </c>
    </row>
    <row r="229" spans="1:65" s="2" customFormat="1" ht="24.2" customHeight="1">
      <c r="A229" s="32"/>
      <c r="B229" s="143"/>
      <c r="C229" s="144" t="s">
        <v>320</v>
      </c>
      <c r="D229" s="144" t="s">
        <v>147</v>
      </c>
      <c r="E229" s="145" t="s">
        <v>197</v>
      </c>
      <c r="F229" s="146" t="s">
        <v>198</v>
      </c>
      <c r="G229" s="147" t="s">
        <v>150</v>
      </c>
      <c r="H229" s="148">
        <v>20</v>
      </c>
      <c r="I229" s="149"/>
      <c r="J229" s="150">
        <f>ROUND(I229*H229,2)</f>
        <v>0</v>
      </c>
      <c r="K229" s="146" t="s">
        <v>158</v>
      </c>
      <c r="L229" s="33"/>
      <c r="M229" s="151" t="s">
        <v>1</v>
      </c>
      <c r="N229" s="152" t="s">
        <v>42</v>
      </c>
      <c r="O229" s="58"/>
      <c r="P229" s="153">
        <f>O229*H229</f>
        <v>0</v>
      </c>
      <c r="Q229" s="153">
        <v>2.1000000000000001E-4</v>
      </c>
      <c r="R229" s="153">
        <f>Q229*H229</f>
        <v>4.2000000000000006E-3</v>
      </c>
      <c r="S229" s="153">
        <v>0</v>
      </c>
      <c r="T229" s="154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5" t="s">
        <v>152</v>
      </c>
      <c r="AT229" s="155" t="s">
        <v>147</v>
      </c>
      <c r="AU229" s="155" t="s">
        <v>87</v>
      </c>
      <c r="AY229" s="17" t="s">
        <v>144</v>
      </c>
      <c r="BE229" s="156">
        <f>IF(N229="základní",J229,0)</f>
        <v>0</v>
      </c>
      <c r="BF229" s="156">
        <f>IF(N229="snížená",J229,0)</f>
        <v>0</v>
      </c>
      <c r="BG229" s="156">
        <f>IF(N229="zákl. přenesená",J229,0)</f>
        <v>0</v>
      </c>
      <c r="BH229" s="156">
        <f>IF(N229="sníž. přenesená",J229,0)</f>
        <v>0</v>
      </c>
      <c r="BI229" s="156">
        <f>IF(N229="nulová",J229,0)</f>
        <v>0</v>
      </c>
      <c r="BJ229" s="17" t="s">
        <v>85</v>
      </c>
      <c r="BK229" s="156">
        <f>ROUND(I229*H229,2)</f>
        <v>0</v>
      </c>
      <c r="BL229" s="17" t="s">
        <v>152</v>
      </c>
      <c r="BM229" s="155" t="s">
        <v>1143</v>
      </c>
    </row>
    <row r="230" spans="1:65" s="13" customFormat="1" ht="11.25">
      <c r="B230" s="157"/>
      <c r="D230" s="158" t="s">
        <v>154</v>
      </c>
      <c r="E230" s="159" t="s">
        <v>1</v>
      </c>
      <c r="F230" s="160" t="s">
        <v>1144</v>
      </c>
      <c r="H230" s="161">
        <v>20</v>
      </c>
      <c r="I230" s="162"/>
      <c r="L230" s="157"/>
      <c r="M230" s="163"/>
      <c r="N230" s="164"/>
      <c r="O230" s="164"/>
      <c r="P230" s="164"/>
      <c r="Q230" s="164"/>
      <c r="R230" s="164"/>
      <c r="S230" s="164"/>
      <c r="T230" s="165"/>
      <c r="AT230" s="159" t="s">
        <v>154</v>
      </c>
      <c r="AU230" s="159" t="s">
        <v>87</v>
      </c>
      <c r="AV230" s="13" t="s">
        <v>87</v>
      </c>
      <c r="AW230" s="13" t="s">
        <v>33</v>
      </c>
      <c r="AX230" s="13" t="s">
        <v>85</v>
      </c>
      <c r="AY230" s="159" t="s">
        <v>144</v>
      </c>
    </row>
    <row r="231" spans="1:65" s="2" customFormat="1" ht="24.2" customHeight="1">
      <c r="A231" s="32"/>
      <c r="B231" s="143"/>
      <c r="C231" s="144" t="s">
        <v>324</v>
      </c>
      <c r="D231" s="144" t="s">
        <v>147</v>
      </c>
      <c r="E231" s="145" t="s">
        <v>201</v>
      </c>
      <c r="F231" s="146" t="s">
        <v>202</v>
      </c>
      <c r="G231" s="147" t="s">
        <v>150</v>
      </c>
      <c r="H231" s="148">
        <v>50</v>
      </c>
      <c r="I231" s="149"/>
      <c r="J231" s="150">
        <f>ROUND(I231*H231,2)</f>
        <v>0</v>
      </c>
      <c r="K231" s="146" t="s">
        <v>158</v>
      </c>
      <c r="L231" s="33"/>
      <c r="M231" s="151" t="s">
        <v>1</v>
      </c>
      <c r="N231" s="152" t="s">
        <v>42</v>
      </c>
      <c r="O231" s="58"/>
      <c r="P231" s="153">
        <f>O231*H231</f>
        <v>0</v>
      </c>
      <c r="Q231" s="153">
        <v>4.0000000000000003E-5</v>
      </c>
      <c r="R231" s="153">
        <f>Q231*H231</f>
        <v>2E-3</v>
      </c>
      <c r="S231" s="153">
        <v>0</v>
      </c>
      <c r="T231" s="15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55" t="s">
        <v>152</v>
      </c>
      <c r="AT231" s="155" t="s">
        <v>147</v>
      </c>
      <c r="AU231" s="155" t="s">
        <v>87</v>
      </c>
      <c r="AY231" s="17" t="s">
        <v>144</v>
      </c>
      <c r="BE231" s="156">
        <f>IF(N231="základní",J231,0)</f>
        <v>0</v>
      </c>
      <c r="BF231" s="156">
        <f>IF(N231="snížená",J231,0)</f>
        <v>0</v>
      </c>
      <c r="BG231" s="156">
        <f>IF(N231="zákl. přenesená",J231,0)</f>
        <v>0</v>
      </c>
      <c r="BH231" s="156">
        <f>IF(N231="sníž. přenesená",J231,0)</f>
        <v>0</v>
      </c>
      <c r="BI231" s="156">
        <f>IF(N231="nulová",J231,0)</f>
        <v>0</v>
      </c>
      <c r="BJ231" s="17" t="s">
        <v>85</v>
      </c>
      <c r="BK231" s="156">
        <f>ROUND(I231*H231,2)</f>
        <v>0</v>
      </c>
      <c r="BL231" s="17" t="s">
        <v>152</v>
      </c>
      <c r="BM231" s="155" t="s">
        <v>1145</v>
      </c>
    </row>
    <row r="232" spans="1:65" s="13" customFormat="1" ht="11.25">
      <c r="B232" s="157"/>
      <c r="D232" s="158" t="s">
        <v>154</v>
      </c>
      <c r="E232" s="159" t="s">
        <v>1</v>
      </c>
      <c r="F232" s="160" t="s">
        <v>1146</v>
      </c>
      <c r="H232" s="161">
        <v>50</v>
      </c>
      <c r="I232" s="162"/>
      <c r="L232" s="157"/>
      <c r="M232" s="163"/>
      <c r="N232" s="164"/>
      <c r="O232" s="164"/>
      <c r="P232" s="164"/>
      <c r="Q232" s="164"/>
      <c r="R232" s="164"/>
      <c r="S232" s="164"/>
      <c r="T232" s="165"/>
      <c r="AT232" s="159" t="s">
        <v>154</v>
      </c>
      <c r="AU232" s="159" t="s">
        <v>87</v>
      </c>
      <c r="AV232" s="13" t="s">
        <v>87</v>
      </c>
      <c r="AW232" s="13" t="s">
        <v>33</v>
      </c>
      <c r="AX232" s="13" t="s">
        <v>85</v>
      </c>
      <c r="AY232" s="159" t="s">
        <v>144</v>
      </c>
    </row>
    <row r="233" spans="1:65" s="2" customFormat="1" ht="14.45" customHeight="1">
      <c r="A233" s="32"/>
      <c r="B233" s="143"/>
      <c r="C233" s="144" t="s">
        <v>330</v>
      </c>
      <c r="D233" s="144" t="s">
        <v>147</v>
      </c>
      <c r="E233" s="145" t="s">
        <v>1147</v>
      </c>
      <c r="F233" s="146" t="s">
        <v>1148</v>
      </c>
      <c r="G233" s="147" t="s">
        <v>150</v>
      </c>
      <c r="H233" s="148">
        <v>6.532</v>
      </c>
      <c r="I233" s="149"/>
      <c r="J233" s="150">
        <f>ROUND(I233*H233,2)</f>
        <v>0</v>
      </c>
      <c r="K233" s="146" t="s">
        <v>151</v>
      </c>
      <c r="L233" s="33"/>
      <c r="M233" s="151" t="s">
        <v>1</v>
      </c>
      <c r="N233" s="152" t="s">
        <v>42</v>
      </c>
      <c r="O233" s="58"/>
      <c r="P233" s="153">
        <f>O233*H233</f>
        <v>0</v>
      </c>
      <c r="Q233" s="153">
        <v>0</v>
      </c>
      <c r="R233" s="153">
        <f>Q233*H233</f>
        <v>0</v>
      </c>
      <c r="S233" s="153">
        <v>0.26100000000000001</v>
      </c>
      <c r="T233" s="154">
        <f>S233*H233</f>
        <v>1.704852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5" t="s">
        <v>152</v>
      </c>
      <c r="AT233" s="155" t="s">
        <v>147</v>
      </c>
      <c r="AU233" s="155" t="s">
        <v>87</v>
      </c>
      <c r="AY233" s="17" t="s">
        <v>144</v>
      </c>
      <c r="BE233" s="156">
        <f>IF(N233="základní",J233,0)</f>
        <v>0</v>
      </c>
      <c r="BF233" s="156">
        <f>IF(N233="snížená",J233,0)</f>
        <v>0</v>
      </c>
      <c r="BG233" s="156">
        <f>IF(N233="zákl. přenesená",J233,0)</f>
        <v>0</v>
      </c>
      <c r="BH233" s="156">
        <f>IF(N233="sníž. přenesená",J233,0)</f>
        <v>0</v>
      </c>
      <c r="BI233" s="156">
        <f>IF(N233="nulová",J233,0)</f>
        <v>0</v>
      </c>
      <c r="BJ233" s="17" t="s">
        <v>85</v>
      </c>
      <c r="BK233" s="156">
        <f>ROUND(I233*H233,2)</f>
        <v>0</v>
      </c>
      <c r="BL233" s="17" t="s">
        <v>152</v>
      </c>
      <c r="BM233" s="155" t="s">
        <v>1149</v>
      </c>
    </row>
    <row r="234" spans="1:65" s="13" customFormat="1" ht="11.25">
      <c r="B234" s="157"/>
      <c r="D234" s="158" t="s">
        <v>154</v>
      </c>
      <c r="E234" s="159" t="s">
        <v>1</v>
      </c>
      <c r="F234" s="160" t="s">
        <v>1150</v>
      </c>
      <c r="H234" s="161">
        <v>6.532</v>
      </c>
      <c r="I234" s="162"/>
      <c r="L234" s="157"/>
      <c r="M234" s="163"/>
      <c r="N234" s="164"/>
      <c r="O234" s="164"/>
      <c r="P234" s="164"/>
      <c r="Q234" s="164"/>
      <c r="R234" s="164"/>
      <c r="S234" s="164"/>
      <c r="T234" s="165"/>
      <c r="AT234" s="159" t="s">
        <v>154</v>
      </c>
      <c r="AU234" s="159" t="s">
        <v>87</v>
      </c>
      <c r="AV234" s="13" t="s">
        <v>87</v>
      </c>
      <c r="AW234" s="13" t="s">
        <v>33</v>
      </c>
      <c r="AX234" s="13" t="s">
        <v>85</v>
      </c>
      <c r="AY234" s="159" t="s">
        <v>144</v>
      </c>
    </row>
    <row r="235" spans="1:65" s="2" customFormat="1" ht="24.2" customHeight="1">
      <c r="A235" s="32"/>
      <c r="B235" s="143"/>
      <c r="C235" s="144" t="s">
        <v>334</v>
      </c>
      <c r="D235" s="144" t="s">
        <v>147</v>
      </c>
      <c r="E235" s="145" t="s">
        <v>1151</v>
      </c>
      <c r="F235" s="146" t="s">
        <v>1152</v>
      </c>
      <c r="G235" s="147" t="s">
        <v>207</v>
      </c>
      <c r="H235" s="148">
        <v>1.458</v>
      </c>
      <c r="I235" s="149"/>
      <c r="J235" s="150">
        <f>ROUND(I235*H235,2)</f>
        <v>0</v>
      </c>
      <c r="K235" s="146" t="s">
        <v>151</v>
      </c>
      <c r="L235" s="33"/>
      <c r="M235" s="151" t="s">
        <v>1</v>
      </c>
      <c r="N235" s="152" t="s">
        <v>42</v>
      </c>
      <c r="O235" s="58"/>
      <c r="P235" s="153">
        <f>O235*H235</f>
        <v>0</v>
      </c>
      <c r="Q235" s="153">
        <v>0</v>
      </c>
      <c r="R235" s="153">
        <f>Q235*H235</f>
        <v>0</v>
      </c>
      <c r="S235" s="153">
        <v>2.2000000000000002</v>
      </c>
      <c r="T235" s="154">
        <f>S235*H235</f>
        <v>3.2076000000000002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55" t="s">
        <v>152</v>
      </c>
      <c r="AT235" s="155" t="s">
        <v>147</v>
      </c>
      <c r="AU235" s="155" t="s">
        <v>87</v>
      </c>
      <c r="AY235" s="17" t="s">
        <v>144</v>
      </c>
      <c r="BE235" s="156">
        <f>IF(N235="základní",J235,0)</f>
        <v>0</v>
      </c>
      <c r="BF235" s="156">
        <f>IF(N235="snížená",J235,0)</f>
        <v>0</v>
      </c>
      <c r="BG235" s="156">
        <f>IF(N235="zákl. přenesená",J235,0)</f>
        <v>0</v>
      </c>
      <c r="BH235" s="156">
        <f>IF(N235="sníž. přenesená",J235,0)</f>
        <v>0</v>
      </c>
      <c r="BI235" s="156">
        <f>IF(N235="nulová",J235,0)</f>
        <v>0</v>
      </c>
      <c r="BJ235" s="17" t="s">
        <v>85</v>
      </c>
      <c r="BK235" s="156">
        <f>ROUND(I235*H235,2)</f>
        <v>0</v>
      </c>
      <c r="BL235" s="17" t="s">
        <v>152</v>
      </c>
      <c r="BM235" s="155" t="s">
        <v>1153</v>
      </c>
    </row>
    <row r="236" spans="1:65" s="13" customFormat="1" ht="11.25">
      <c r="B236" s="157"/>
      <c r="D236" s="158" t="s">
        <v>154</v>
      </c>
      <c r="E236" s="159" t="s">
        <v>1</v>
      </c>
      <c r="F236" s="160" t="s">
        <v>1154</v>
      </c>
      <c r="H236" s="161">
        <v>1.458</v>
      </c>
      <c r="I236" s="162"/>
      <c r="L236" s="157"/>
      <c r="M236" s="163"/>
      <c r="N236" s="164"/>
      <c r="O236" s="164"/>
      <c r="P236" s="164"/>
      <c r="Q236" s="164"/>
      <c r="R236" s="164"/>
      <c r="S236" s="164"/>
      <c r="T236" s="165"/>
      <c r="AT236" s="159" t="s">
        <v>154</v>
      </c>
      <c r="AU236" s="159" t="s">
        <v>87</v>
      </c>
      <c r="AV236" s="13" t="s">
        <v>87</v>
      </c>
      <c r="AW236" s="13" t="s">
        <v>33</v>
      </c>
      <c r="AX236" s="13" t="s">
        <v>85</v>
      </c>
      <c r="AY236" s="159" t="s">
        <v>144</v>
      </c>
    </row>
    <row r="237" spans="1:65" s="2" customFormat="1" ht="24.2" customHeight="1">
      <c r="A237" s="32"/>
      <c r="B237" s="143"/>
      <c r="C237" s="144" t="s">
        <v>340</v>
      </c>
      <c r="D237" s="144" t="s">
        <v>147</v>
      </c>
      <c r="E237" s="145" t="s">
        <v>1155</v>
      </c>
      <c r="F237" s="146" t="s">
        <v>1156</v>
      </c>
      <c r="G237" s="147" t="s">
        <v>150</v>
      </c>
      <c r="H237" s="148">
        <v>14.58</v>
      </c>
      <c r="I237" s="149"/>
      <c r="J237" s="150">
        <f>ROUND(I237*H237,2)</f>
        <v>0</v>
      </c>
      <c r="K237" s="146" t="s">
        <v>151</v>
      </c>
      <c r="L237" s="33"/>
      <c r="M237" s="151" t="s">
        <v>1</v>
      </c>
      <c r="N237" s="152" t="s">
        <v>42</v>
      </c>
      <c r="O237" s="58"/>
      <c r="P237" s="153">
        <f>O237*H237</f>
        <v>0</v>
      </c>
      <c r="Q237" s="153">
        <v>0</v>
      </c>
      <c r="R237" s="153">
        <f>Q237*H237</f>
        <v>0</v>
      </c>
      <c r="S237" s="153">
        <v>3.5000000000000003E-2</v>
      </c>
      <c r="T237" s="154">
        <f>S237*H237</f>
        <v>0.51030000000000009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55" t="s">
        <v>152</v>
      </c>
      <c r="AT237" s="155" t="s">
        <v>147</v>
      </c>
      <c r="AU237" s="155" t="s">
        <v>87</v>
      </c>
      <c r="AY237" s="17" t="s">
        <v>144</v>
      </c>
      <c r="BE237" s="156">
        <f>IF(N237="základní",J237,0)</f>
        <v>0</v>
      </c>
      <c r="BF237" s="156">
        <f>IF(N237="snížená",J237,0)</f>
        <v>0</v>
      </c>
      <c r="BG237" s="156">
        <f>IF(N237="zákl. přenesená",J237,0)</f>
        <v>0</v>
      </c>
      <c r="BH237" s="156">
        <f>IF(N237="sníž. přenesená",J237,0)</f>
        <v>0</v>
      </c>
      <c r="BI237" s="156">
        <f>IF(N237="nulová",J237,0)</f>
        <v>0</v>
      </c>
      <c r="BJ237" s="17" t="s">
        <v>85</v>
      </c>
      <c r="BK237" s="156">
        <f>ROUND(I237*H237,2)</f>
        <v>0</v>
      </c>
      <c r="BL237" s="17" t="s">
        <v>152</v>
      </c>
      <c r="BM237" s="155" t="s">
        <v>1157</v>
      </c>
    </row>
    <row r="238" spans="1:65" s="13" customFormat="1" ht="11.25">
      <c r="B238" s="157"/>
      <c r="D238" s="158" t="s">
        <v>154</v>
      </c>
      <c r="E238" s="159" t="s">
        <v>1</v>
      </c>
      <c r="F238" s="160" t="s">
        <v>1158</v>
      </c>
      <c r="H238" s="161">
        <v>14.58</v>
      </c>
      <c r="I238" s="162"/>
      <c r="L238" s="157"/>
      <c r="M238" s="163"/>
      <c r="N238" s="164"/>
      <c r="O238" s="164"/>
      <c r="P238" s="164"/>
      <c r="Q238" s="164"/>
      <c r="R238" s="164"/>
      <c r="S238" s="164"/>
      <c r="T238" s="165"/>
      <c r="AT238" s="159" t="s">
        <v>154</v>
      </c>
      <c r="AU238" s="159" t="s">
        <v>87</v>
      </c>
      <c r="AV238" s="13" t="s">
        <v>87</v>
      </c>
      <c r="AW238" s="13" t="s">
        <v>33</v>
      </c>
      <c r="AX238" s="13" t="s">
        <v>85</v>
      </c>
      <c r="AY238" s="159" t="s">
        <v>144</v>
      </c>
    </row>
    <row r="239" spans="1:65" s="2" customFormat="1" ht="14.45" customHeight="1">
      <c r="A239" s="32"/>
      <c r="B239" s="143"/>
      <c r="C239" s="144" t="s">
        <v>345</v>
      </c>
      <c r="D239" s="144" t="s">
        <v>147</v>
      </c>
      <c r="E239" s="145" t="s">
        <v>211</v>
      </c>
      <c r="F239" s="146" t="s">
        <v>212</v>
      </c>
      <c r="G239" s="147" t="s">
        <v>150</v>
      </c>
      <c r="H239" s="148">
        <v>10.212999999999999</v>
      </c>
      <c r="I239" s="149"/>
      <c r="J239" s="150">
        <f>ROUND(I239*H239,2)</f>
        <v>0</v>
      </c>
      <c r="K239" s="146" t="s">
        <v>151</v>
      </c>
      <c r="L239" s="33"/>
      <c r="M239" s="151" t="s">
        <v>1</v>
      </c>
      <c r="N239" s="152" t="s">
        <v>42</v>
      </c>
      <c r="O239" s="58"/>
      <c r="P239" s="153">
        <f>O239*H239</f>
        <v>0</v>
      </c>
      <c r="Q239" s="153">
        <v>0</v>
      </c>
      <c r="R239" s="153">
        <f>Q239*H239</f>
        <v>0</v>
      </c>
      <c r="S239" s="153">
        <v>7.5999999999999998E-2</v>
      </c>
      <c r="T239" s="154">
        <f>S239*H239</f>
        <v>0.77618799999999988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5" t="s">
        <v>152</v>
      </c>
      <c r="AT239" s="155" t="s">
        <v>147</v>
      </c>
      <c r="AU239" s="155" t="s">
        <v>87</v>
      </c>
      <c r="AY239" s="17" t="s">
        <v>144</v>
      </c>
      <c r="BE239" s="156">
        <f>IF(N239="základní",J239,0)</f>
        <v>0</v>
      </c>
      <c r="BF239" s="156">
        <f>IF(N239="snížená",J239,0)</f>
        <v>0</v>
      </c>
      <c r="BG239" s="156">
        <f>IF(N239="zákl. přenesená",J239,0)</f>
        <v>0</v>
      </c>
      <c r="BH239" s="156">
        <f>IF(N239="sníž. přenesená",J239,0)</f>
        <v>0</v>
      </c>
      <c r="BI239" s="156">
        <f>IF(N239="nulová",J239,0)</f>
        <v>0</v>
      </c>
      <c r="BJ239" s="17" t="s">
        <v>85</v>
      </c>
      <c r="BK239" s="156">
        <f>ROUND(I239*H239,2)</f>
        <v>0</v>
      </c>
      <c r="BL239" s="17" t="s">
        <v>152</v>
      </c>
      <c r="BM239" s="155" t="s">
        <v>1159</v>
      </c>
    </row>
    <row r="240" spans="1:65" s="13" customFormat="1" ht="11.25">
      <c r="B240" s="157"/>
      <c r="D240" s="158" t="s">
        <v>154</v>
      </c>
      <c r="E240" s="159" t="s">
        <v>1</v>
      </c>
      <c r="F240" s="160" t="s">
        <v>1160</v>
      </c>
      <c r="H240" s="161">
        <v>10.212999999999999</v>
      </c>
      <c r="I240" s="162"/>
      <c r="L240" s="157"/>
      <c r="M240" s="163"/>
      <c r="N240" s="164"/>
      <c r="O240" s="164"/>
      <c r="P240" s="164"/>
      <c r="Q240" s="164"/>
      <c r="R240" s="164"/>
      <c r="S240" s="164"/>
      <c r="T240" s="165"/>
      <c r="AT240" s="159" t="s">
        <v>154</v>
      </c>
      <c r="AU240" s="159" t="s">
        <v>87</v>
      </c>
      <c r="AV240" s="13" t="s">
        <v>87</v>
      </c>
      <c r="AW240" s="13" t="s">
        <v>33</v>
      </c>
      <c r="AX240" s="13" t="s">
        <v>85</v>
      </c>
      <c r="AY240" s="159" t="s">
        <v>144</v>
      </c>
    </row>
    <row r="241" spans="1:65" s="2" customFormat="1" ht="14.45" customHeight="1">
      <c r="A241" s="32"/>
      <c r="B241" s="143"/>
      <c r="C241" s="144" t="s">
        <v>351</v>
      </c>
      <c r="D241" s="144" t="s">
        <v>147</v>
      </c>
      <c r="E241" s="145" t="s">
        <v>1161</v>
      </c>
      <c r="F241" s="146" t="s">
        <v>1162</v>
      </c>
      <c r="G241" s="147" t="s">
        <v>150</v>
      </c>
      <c r="H241" s="148">
        <v>2.94</v>
      </c>
      <c r="I241" s="149"/>
      <c r="J241" s="150">
        <f>ROUND(I241*H241,2)</f>
        <v>0</v>
      </c>
      <c r="K241" s="146" t="s">
        <v>151</v>
      </c>
      <c r="L241" s="33"/>
      <c r="M241" s="151" t="s">
        <v>1</v>
      </c>
      <c r="N241" s="152" t="s">
        <v>42</v>
      </c>
      <c r="O241" s="58"/>
      <c r="P241" s="153">
        <f>O241*H241</f>
        <v>0</v>
      </c>
      <c r="Q241" s="153">
        <v>0</v>
      </c>
      <c r="R241" s="153">
        <f>Q241*H241</f>
        <v>0</v>
      </c>
      <c r="S241" s="153">
        <v>6.2E-2</v>
      </c>
      <c r="T241" s="154">
        <f>S241*H241</f>
        <v>0.18228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55" t="s">
        <v>152</v>
      </c>
      <c r="AT241" s="155" t="s">
        <v>147</v>
      </c>
      <c r="AU241" s="155" t="s">
        <v>87</v>
      </c>
      <c r="AY241" s="17" t="s">
        <v>144</v>
      </c>
      <c r="BE241" s="156">
        <f>IF(N241="základní",J241,0)</f>
        <v>0</v>
      </c>
      <c r="BF241" s="156">
        <f>IF(N241="snížená",J241,0)</f>
        <v>0</v>
      </c>
      <c r="BG241" s="156">
        <f>IF(N241="zákl. přenesená",J241,0)</f>
        <v>0</v>
      </c>
      <c r="BH241" s="156">
        <f>IF(N241="sníž. přenesená",J241,0)</f>
        <v>0</v>
      </c>
      <c r="BI241" s="156">
        <f>IF(N241="nulová",J241,0)</f>
        <v>0</v>
      </c>
      <c r="BJ241" s="17" t="s">
        <v>85</v>
      </c>
      <c r="BK241" s="156">
        <f>ROUND(I241*H241,2)</f>
        <v>0</v>
      </c>
      <c r="BL241" s="17" t="s">
        <v>152</v>
      </c>
      <c r="BM241" s="155" t="s">
        <v>1163</v>
      </c>
    </row>
    <row r="242" spans="1:65" s="13" customFormat="1" ht="11.25">
      <c r="B242" s="157"/>
      <c r="D242" s="158" t="s">
        <v>154</v>
      </c>
      <c r="E242" s="159" t="s">
        <v>1</v>
      </c>
      <c r="F242" s="160" t="s">
        <v>1164</v>
      </c>
      <c r="H242" s="161">
        <v>2.94</v>
      </c>
      <c r="I242" s="162"/>
      <c r="L242" s="157"/>
      <c r="M242" s="163"/>
      <c r="N242" s="164"/>
      <c r="O242" s="164"/>
      <c r="P242" s="164"/>
      <c r="Q242" s="164"/>
      <c r="R242" s="164"/>
      <c r="S242" s="164"/>
      <c r="T242" s="165"/>
      <c r="AT242" s="159" t="s">
        <v>154</v>
      </c>
      <c r="AU242" s="159" t="s">
        <v>87</v>
      </c>
      <c r="AV242" s="13" t="s">
        <v>87</v>
      </c>
      <c r="AW242" s="13" t="s">
        <v>33</v>
      </c>
      <c r="AX242" s="13" t="s">
        <v>85</v>
      </c>
      <c r="AY242" s="159" t="s">
        <v>144</v>
      </c>
    </row>
    <row r="243" spans="1:65" s="2" customFormat="1" ht="24.2" customHeight="1">
      <c r="A243" s="32"/>
      <c r="B243" s="143"/>
      <c r="C243" s="144" t="s">
        <v>355</v>
      </c>
      <c r="D243" s="144" t="s">
        <v>147</v>
      </c>
      <c r="E243" s="145" t="s">
        <v>1165</v>
      </c>
      <c r="F243" s="146" t="s">
        <v>1166</v>
      </c>
      <c r="G243" s="147" t="s">
        <v>150</v>
      </c>
      <c r="H243" s="148">
        <v>3.899</v>
      </c>
      <c r="I243" s="149"/>
      <c r="J243" s="150">
        <f>ROUND(I243*H243,2)</f>
        <v>0</v>
      </c>
      <c r="K243" s="146" t="s">
        <v>764</v>
      </c>
      <c r="L243" s="33"/>
      <c r="M243" s="151" t="s">
        <v>1</v>
      </c>
      <c r="N243" s="152" t="s">
        <v>42</v>
      </c>
      <c r="O243" s="58"/>
      <c r="P243" s="153">
        <f>O243*H243</f>
        <v>0</v>
      </c>
      <c r="Q243" s="153">
        <v>0</v>
      </c>
      <c r="R243" s="153">
        <f>Q243*H243</f>
        <v>0</v>
      </c>
      <c r="S243" s="153">
        <v>0.27</v>
      </c>
      <c r="T243" s="154">
        <f>S243*H243</f>
        <v>1.0527300000000002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55" t="s">
        <v>152</v>
      </c>
      <c r="AT243" s="155" t="s">
        <v>147</v>
      </c>
      <c r="AU243" s="155" t="s">
        <v>87</v>
      </c>
      <c r="AY243" s="17" t="s">
        <v>144</v>
      </c>
      <c r="BE243" s="156">
        <f>IF(N243="základní",J243,0)</f>
        <v>0</v>
      </c>
      <c r="BF243" s="156">
        <f>IF(N243="snížená",J243,0)</f>
        <v>0</v>
      </c>
      <c r="BG243" s="156">
        <f>IF(N243="zákl. přenesená",J243,0)</f>
        <v>0</v>
      </c>
      <c r="BH243" s="156">
        <f>IF(N243="sníž. přenesená",J243,0)</f>
        <v>0</v>
      </c>
      <c r="BI243" s="156">
        <f>IF(N243="nulová",J243,0)</f>
        <v>0</v>
      </c>
      <c r="BJ243" s="17" t="s">
        <v>85</v>
      </c>
      <c r="BK243" s="156">
        <f>ROUND(I243*H243,2)</f>
        <v>0</v>
      </c>
      <c r="BL243" s="17" t="s">
        <v>152</v>
      </c>
      <c r="BM243" s="155" t="s">
        <v>1167</v>
      </c>
    </row>
    <row r="244" spans="1:65" s="13" customFormat="1" ht="11.25">
      <c r="B244" s="157"/>
      <c r="D244" s="158" t="s">
        <v>154</v>
      </c>
      <c r="E244" s="159" t="s">
        <v>1</v>
      </c>
      <c r="F244" s="160" t="s">
        <v>1168</v>
      </c>
      <c r="H244" s="161">
        <v>3.899</v>
      </c>
      <c r="I244" s="162"/>
      <c r="L244" s="157"/>
      <c r="M244" s="163"/>
      <c r="N244" s="164"/>
      <c r="O244" s="164"/>
      <c r="P244" s="164"/>
      <c r="Q244" s="164"/>
      <c r="R244" s="164"/>
      <c r="S244" s="164"/>
      <c r="T244" s="165"/>
      <c r="AT244" s="159" t="s">
        <v>154</v>
      </c>
      <c r="AU244" s="159" t="s">
        <v>87</v>
      </c>
      <c r="AV244" s="13" t="s">
        <v>87</v>
      </c>
      <c r="AW244" s="13" t="s">
        <v>33</v>
      </c>
      <c r="AX244" s="13" t="s">
        <v>85</v>
      </c>
      <c r="AY244" s="159" t="s">
        <v>144</v>
      </c>
    </row>
    <row r="245" spans="1:65" s="2" customFormat="1" ht="24.2" customHeight="1">
      <c r="A245" s="32"/>
      <c r="B245" s="143"/>
      <c r="C245" s="144" t="s">
        <v>361</v>
      </c>
      <c r="D245" s="144" t="s">
        <v>147</v>
      </c>
      <c r="E245" s="145" t="s">
        <v>1169</v>
      </c>
      <c r="F245" s="146" t="s">
        <v>1170</v>
      </c>
      <c r="G245" s="147" t="s">
        <v>235</v>
      </c>
      <c r="H245" s="148">
        <v>6</v>
      </c>
      <c r="I245" s="149"/>
      <c r="J245" s="150">
        <f>ROUND(I245*H245,2)</f>
        <v>0</v>
      </c>
      <c r="K245" s="146" t="s">
        <v>764</v>
      </c>
      <c r="L245" s="33"/>
      <c r="M245" s="151" t="s">
        <v>1</v>
      </c>
      <c r="N245" s="152" t="s">
        <v>42</v>
      </c>
      <c r="O245" s="58"/>
      <c r="P245" s="153">
        <f>O245*H245</f>
        <v>0</v>
      </c>
      <c r="Q245" s="153">
        <v>0</v>
      </c>
      <c r="R245" s="153">
        <f>Q245*H245</f>
        <v>0</v>
      </c>
      <c r="S245" s="153">
        <v>1.4999999999999999E-2</v>
      </c>
      <c r="T245" s="154">
        <f>S245*H245</f>
        <v>0.09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55" t="s">
        <v>152</v>
      </c>
      <c r="AT245" s="155" t="s">
        <v>147</v>
      </c>
      <c r="AU245" s="155" t="s">
        <v>87</v>
      </c>
      <c r="AY245" s="17" t="s">
        <v>144</v>
      </c>
      <c r="BE245" s="156">
        <f>IF(N245="základní",J245,0)</f>
        <v>0</v>
      </c>
      <c r="BF245" s="156">
        <f>IF(N245="snížená",J245,0)</f>
        <v>0</v>
      </c>
      <c r="BG245" s="156">
        <f>IF(N245="zákl. přenesená",J245,0)</f>
        <v>0</v>
      </c>
      <c r="BH245" s="156">
        <f>IF(N245="sníž. přenesená",J245,0)</f>
        <v>0</v>
      </c>
      <c r="BI245" s="156">
        <f>IF(N245="nulová",J245,0)</f>
        <v>0</v>
      </c>
      <c r="BJ245" s="17" t="s">
        <v>85</v>
      </c>
      <c r="BK245" s="156">
        <f>ROUND(I245*H245,2)</f>
        <v>0</v>
      </c>
      <c r="BL245" s="17" t="s">
        <v>152</v>
      </c>
      <c r="BM245" s="155" t="s">
        <v>1171</v>
      </c>
    </row>
    <row r="246" spans="1:65" s="2" customFormat="1" ht="24.2" customHeight="1">
      <c r="A246" s="32"/>
      <c r="B246" s="143"/>
      <c r="C246" s="144" t="s">
        <v>365</v>
      </c>
      <c r="D246" s="144" t="s">
        <v>147</v>
      </c>
      <c r="E246" s="145" t="s">
        <v>223</v>
      </c>
      <c r="F246" s="146" t="s">
        <v>224</v>
      </c>
      <c r="G246" s="147" t="s">
        <v>150</v>
      </c>
      <c r="H246" s="148">
        <v>42.593000000000004</v>
      </c>
      <c r="I246" s="149"/>
      <c r="J246" s="150">
        <f>ROUND(I246*H246,2)</f>
        <v>0</v>
      </c>
      <c r="K246" s="146" t="s">
        <v>151</v>
      </c>
      <c r="L246" s="33"/>
      <c r="M246" s="151" t="s">
        <v>1</v>
      </c>
      <c r="N246" s="152" t="s">
        <v>42</v>
      </c>
      <c r="O246" s="58"/>
      <c r="P246" s="153">
        <f>O246*H246</f>
        <v>0</v>
      </c>
      <c r="Q246" s="153">
        <v>0</v>
      </c>
      <c r="R246" s="153">
        <f>Q246*H246</f>
        <v>0</v>
      </c>
      <c r="S246" s="153">
        <v>4.5999999999999999E-2</v>
      </c>
      <c r="T246" s="154">
        <f>S246*H246</f>
        <v>1.9592780000000001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55" t="s">
        <v>152</v>
      </c>
      <c r="AT246" s="155" t="s">
        <v>147</v>
      </c>
      <c r="AU246" s="155" t="s">
        <v>87</v>
      </c>
      <c r="AY246" s="17" t="s">
        <v>144</v>
      </c>
      <c r="BE246" s="156">
        <f>IF(N246="základní",J246,0)</f>
        <v>0</v>
      </c>
      <c r="BF246" s="156">
        <f>IF(N246="snížená",J246,0)</f>
        <v>0</v>
      </c>
      <c r="BG246" s="156">
        <f>IF(N246="zákl. přenesená",J246,0)</f>
        <v>0</v>
      </c>
      <c r="BH246" s="156">
        <f>IF(N246="sníž. přenesená",J246,0)</f>
        <v>0</v>
      </c>
      <c r="BI246" s="156">
        <f>IF(N246="nulová",J246,0)</f>
        <v>0</v>
      </c>
      <c r="BJ246" s="17" t="s">
        <v>85</v>
      </c>
      <c r="BK246" s="156">
        <f>ROUND(I246*H246,2)</f>
        <v>0</v>
      </c>
      <c r="BL246" s="17" t="s">
        <v>152</v>
      </c>
      <c r="BM246" s="155" t="s">
        <v>1172</v>
      </c>
    </row>
    <row r="247" spans="1:65" s="13" customFormat="1" ht="33.75">
      <c r="B247" s="157"/>
      <c r="D247" s="158" t="s">
        <v>154</v>
      </c>
      <c r="E247" s="159" t="s">
        <v>1</v>
      </c>
      <c r="F247" s="160" t="s">
        <v>1173</v>
      </c>
      <c r="H247" s="161">
        <v>42.593000000000004</v>
      </c>
      <c r="I247" s="162"/>
      <c r="L247" s="157"/>
      <c r="M247" s="163"/>
      <c r="N247" s="164"/>
      <c r="O247" s="164"/>
      <c r="P247" s="164"/>
      <c r="Q247" s="164"/>
      <c r="R247" s="164"/>
      <c r="S247" s="164"/>
      <c r="T247" s="165"/>
      <c r="AT247" s="159" t="s">
        <v>154</v>
      </c>
      <c r="AU247" s="159" t="s">
        <v>87</v>
      </c>
      <c r="AV247" s="13" t="s">
        <v>87</v>
      </c>
      <c r="AW247" s="13" t="s">
        <v>33</v>
      </c>
      <c r="AX247" s="13" t="s">
        <v>85</v>
      </c>
      <c r="AY247" s="159" t="s">
        <v>144</v>
      </c>
    </row>
    <row r="248" spans="1:65" s="2" customFormat="1" ht="24.2" customHeight="1">
      <c r="A248" s="32"/>
      <c r="B248" s="143"/>
      <c r="C248" s="144" t="s">
        <v>369</v>
      </c>
      <c r="D248" s="144" t="s">
        <v>147</v>
      </c>
      <c r="E248" s="145" t="s">
        <v>228</v>
      </c>
      <c r="F248" s="146" t="s">
        <v>229</v>
      </c>
      <c r="G248" s="147" t="s">
        <v>150</v>
      </c>
      <c r="H248" s="148">
        <v>40.064999999999998</v>
      </c>
      <c r="I248" s="149"/>
      <c r="J248" s="150">
        <f>ROUND(I248*H248,2)</f>
        <v>0</v>
      </c>
      <c r="K248" s="146" t="s">
        <v>158</v>
      </c>
      <c r="L248" s="33"/>
      <c r="M248" s="151" t="s">
        <v>1</v>
      </c>
      <c r="N248" s="152" t="s">
        <v>42</v>
      </c>
      <c r="O248" s="58"/>
      <c r="P248" s="153">
        <f>O248*H248</f>
        <v>0</v>
      </c>
      <c r="Q248" s="153">
        <v>0</v>
      </c>
      <c r="R248" s="153">
        <f>Q248*H248</f>
        <v>0</v>
      </c>
      <c r="S248" s="153">
        <v>6.8000000000000005E-2</v>
      </c>
      <c r="T248" s="154">
        <f>S248*H248</f>
        <v>2.7244199999999998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55" t="s">
        <v>152</v>
      </c>
      <c r="AT248" s="155" t="s">
        <v>147</v>
      </c>
      <c r="AU248" s="155" t="s">
        <v>87</v>
      </c>
      <c r="AY248" s="17" t="s">
        <v>144</v>
      </c>
      <c r="BE248" s="156">
        <f>IF(N248="základní",J248,0)</f>
        <v>0</v>
      </c>
      <c r="BF248" s="156">
        <f>IF(N248="snížená",J248,0)</f>
        <v>0</v>
      </c>
      <c r="BG248" s="156">
        <f>IF(N248="zákl. přenesená",J248,0)</f>
        <v>0</v>
      </c>
      <c r="BH248" s="156">
        <f>IF(N248="sníž. přenesená",J248,0)</f>
        <v>0</v>
      </c>
      <c r="BI248" s="156">
        <f>IF(N248="nulová",J248,0)</f>
        <v>0</v>
      </c>
      <c r="BJ248" s="17" t="s">
        <v>85</v>
      </c>
      <c r="BK248" s="156">
        <f>ROUND(I248*H248,2)</f>
        <v>0</v>
      </c>
      <c r="BL248" s="17" t="s">
        <v>152</v>
      </c>
      <c r="BM248" s="155" t="s">
        <v>1174</v>
      </c>
    </row>
    <row r="249" spans="1:65" s="13" customFormat="1" ht="33.75">
      <c r="B249" s="157"/>
      <c r="D249" s="158" t="s">
        <v>154</v>
      </c>
      <c r="E249" s="159" t="s">
        <v>1</v>
      </c>
      <c r="F249" s="160" t="s">
        <v>1175</v>
      </c>
      <c r="H249" s="161">
        <v>47.865000000000002</v>
      </c>
      <c r="I249" s="162"/>
      <c r="L249" s="157"/>
      <c r="M249" s="163"/>
      <c r="N249" s="164"/>
      <c r="O249" s="164"/>
      <c r="P249" s="164"/>
      <c r="Q249" s="164"/>
      <c r="R249" s="164"/>
      <c r="S249" s="164"/>
      <c r="T249" s="165"/>
      <c r="AT249" s="159" t="s">
        <v>154</v>
      </c>
      <c r="AU249" s="159" t="s">
        <v>87</v>
      </c>
      <c r="AV249" s="13" t="s">
        <v>87</v>
      </c>
      <c r="AW249" s="13" t="s">
        <v>33</v>
      </c>
      <c r="AX249" s="13" t="s">
        <v>77</v>
      </c>
      <c r="AY249" s="159" t="s">
        <v>144</v>
      </c>
    </row>
    <row r="250" spans="1:65" s="13" customFormat="1" ht="11.25">
      <c r="B250" s="157"/>
      <c r="D250" s="158" t="s">
        <v>154</v>
      </c>
      <c r="E250" s="159" t="s">
        <v>1</v>
      </c>
      <c r="F250" s="160" t="s">
        <v>1176</v>
      </c>
      <c r="H250" s="161">
        <v>-7.8</v>
      </c>
      <c r="I250" s="162"/>
      <c r="L250" s="157"/>
      <c r="M250" s="163"/>
      <c r="N250" s="164"/>
      <c r="O250" s="164"/>
      <c r="P250" s="164"/>
      <c r="Q250" s="164"/>
      <c r="R250" s="164"/>
      <c r="S250" s="164"/>
      <c r="T250" s="165"/>
      <c r="AT250" s="159" t="s">
        <v>154</v>
      </c>
      <c r="AU250" s="159" t="s">
        <v>87</v>
      </c>
      <c r="AV250" s="13" t="s">
        <v>87</v>
      </c>
      <c r="AW250" s="13" t="s">
        <v>33</v>
      </c>
      <c r="AX250" s="13" t="s">
        <v>77</v>
      </c>
      <c r="AY250" s="159" t="s">
        <v>144</v>
      </c>
    </row>
    <row r="251" spans="1:65" s="14" customFormat="1" ht="11.25">
      <c r="B251" s="189"/>
      <c r="D251" s="158" t="s">
        <v>154</v>
      </c>
      <c r="E251" s="190" t="s">
        <v>1</v>
      </c>
      <c r="F251" s="191" t="s">
        <v>949</v>
      </c>
      <c r="H251" s="192">
        <v>40.065000000000005</v>
      </c>
      <c r="I251" s="193"/>
      <c r="L251" s="189"/>
      <c r="M251" s="194"/>
      <c r="N251" s="195"/>
      <c r="O251" s="195"/>
      <c r="P251" s="195"/>
      <c r="Q251" s="195"/>
      <c r="R251" s="195"/>
      <c r="S251" s="195"/>
      <c r="T251" s="196"/>
      <c r="AT251" s="190" t="s">
        <v>154</v>
      </c>
      <c r="AU251" s="190" t="s">
        <v>87</v>
      </c>
      <c r="AV251" s="14" t="s">
        <v>152</v>
      </c>
      <c r="AW251" s="14" t="s">
        <v>33</v>
      </c>
      <c r="AX251" s="14" t="s">
        <v>85</v>
      </c>
      <c r="AY251" s="190" t="s">
        <v>144</v>
      </c>
    </row>
    <row r="252" spans="1:65" s="2" customFormat="1" ht="14.45" customHeight="1">
      <c r="A252" s="32"/>
      <c r="B252" s="143"/>
      <c r="C252" s="144" t="s">
        <v>375</v>
      </c>
      <c r="D252" s="144" t="s">
        <v>147</v>
      </c>
      <c r="E252" s="145" t="s">
        <v>1177</v>
      </c>
      <c r="F252" s="146" t="s">
        <v>1178</v>
      </c>
      <c r="G252" s="147" t="s">
        <v>235</v>
      </c>
      <c r="H252" s="148">
        <v>1</v>
      </c>
      <c r="I252" s="149"/>
      <c r="J252" s="150">
        <f>ROUND(I252*H252,2)</f>
        <v>0</v>
      </c>
      <c r="K252" s="146" t="s">
        <v>1</v>
      </c>
      <c r="L252" s="33"/>
      <c r="M252" s="151" t="s">
        <v>1</v>
      </c>
      <c r="N252" s="152" t="s">
        <v>42</v>
      </c>
      <c r="O252" s="58"/>
      <c r="P252" s="153">
        <f>O252*H252</f>
        <v>0</v>
      </c>
      <c r="Q252" s="153">
        <v>0</v>
      </c>
      <c r="R252" s="153">
        <f>Q252*H252</f>
        <v>0</v>
      </c>
      <c r="S252" s="153">
        <v>0</v>
      </c>
      <c r="T252" s="15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55" t="s">
        <v>152</v>
      </c>
      <c r="AT252" s="155" t="s">
        <v>147</v>
      </c>
      <c r="AU252" s="155" t="s">
        <v>87</v>
      </c>
      <c r="AY252" s="17" t="s">
        <v>144</v>
      </c>
      <c r="BE252" s="156">
        <f>IF(N252="základní",J252,0)</f>
        <v>0</v>
      </c>
      <c r="BF252" s="156">
        <f>IF(N252="snížená",J252,0)</f>
        <v>0</v>
      </c>
      <c r="BG252" s="156">
        <f>IF(N252="zákl. přenesená",J252,0)</f>
        <v>0</v>
      </c>
      <c r="BH252" s="156">
        <f>IF(N252="sníž. přenesená",J252,0)</f>
        <v>0</v>
      </c>
      <c r="BI252" s="156">
        <f>IF(N252="nulová",J252,0)</f>
        <v>0</v>
      </c>
      <c r="BJ252" s="17" t="s">
        <v>85</v>
      </c>
      <c r="BK252" s="156">
        <f>ROUND(I252*H252,2)</f>
        <v>0</v>
      </c>
      <c r="BL252" s="17" t="s">
        <v>152</v>
      </c>
      <c r="BM252" s="155" t="s">
        <v>1179</v>
      </c>
    </row>
    <row r="253" spans="1:65" s="2" customFormat="1" ht="24.2" customHeight="1">
      <c r="A253" s="32"/>
      <c r="B253" s="143"/>
      <c r="C253" s="144" t="s">
        <v>382</v>
      </c>
      <c r="D253" s="144" t="s">
        <v>147</v>
      </c>
      <c r="E253" s="145" t="s">
        <v>1180</v>
      </c>
      <c r="F253" s="146" t="s">
        <v>1181</v>
      </c>
      <c r="G253" s="147" t="s">
        <v>235</v>
      </c>
      <c r="H253" s="148">
        <v>1</v>
      </c>
      <c r="I253" s="149"/>
      <c r="J253" s="150">
        <f>ROUND(I253*H253,2)</f>
        <v>0</v>
      </c>
      <c r="K253" s="146" t="s">
        <v>1</v>
      </c>
      <c r="L253" s="33"/>
      <c r="M253" s="151" t="s">
        <v>1</v>
      </c>
      <c r="N253" s="152" t="s">
        <v>42</v>
      </c>
      <c r="O253" s="58"/>
      <c r="P253" s="153">
        <f>O253*H253</f>
        <v>0</v>
      </c>
      <c r="Q253" s="153">
        <v>0</v>
      </c>
      <c r="R253" s="153">
        <f>Q253*H253</f>
        <v>0</v>
      </c>
      <c r="S253" s="153">
        <v>1.5</v>
      </c>
      <c r="T253" s="154">
        <f>S253*H253</f>
        <v>1.5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55" t="s">
        <v>152</v>
      </c>
      <c r="AT253" s="155" t="s">
        <v>147</v>
      </c>
      <c r="AU253" s="155" t="s">
        <v>87</v>
      </c>
      <c r="AY253" s="17" t="s">
        <v>144</v>
      </c>
      <c r="BE253" s="156">
        <f>IF(N253="základní",J253,0)</f>
        <v>0</v>
      </c>
      <c r="BF253" s="156">
        <f>IF(N253="snížená",J253,0)</f>
        <v>0</v>
      </c>
      <c r="BG253" s="156">
        <f>IF(N253="zákl. přenesená",J253,0)</f>
        <v>0</v>
      </c>
      <c r="BH253" s="156">
        <f>IF(N253="sníž. přenesená",J253,0)</f>
        <v>0</v>
      </c>
      <c r="BI253" s="156">
        <f>IF(N253="nulová",J253,0)</f>
        <v>0</v>
      </c>
      <c r="BJ253" s="17" t="s">
        <v>85</v>
      </c>
      <c r="BK253" s="156">
        <f>ROUND(I253*H253,2)</f>
        <v>0</v>
      </c>
      <c r="BL253" s="17" t="s">
        <v>152</v>
      </c>
      <c r="BM253" s="155" t="s">
        <v>1182</v>
      </c>
    </row>
    <row r="254" spans="1:65" s="13" customFormat="1" ht="11.25">
      <c r="B254" s="157"/>
      <c r="D254" s="158" t="s">
        <v>154</v>
      </c>
      <c r="E254" s="159" t="s">
        <v>1</v>
      </c>
      <c r="F254" s="160" t="s">
        <v>1183</v>
      </c>
      <c r="H254" s="161">
        <v>1</v>
      </c>
      <c r="I254" s="162"/>
      <c r="L254" s="157"/>
      <c r="M254" s="163"/>
      <c r="N254" s="164"/>
      <c r="O254" s="164"/>
      <c r="P254" s="164"/>
      <c r="Q254" s="164"/>
      <c r="R254" s="164"/>
      <c r="S254" s="164"/>
      <c r="T254" s="165"/>
      <c r="AT254" s="159" t="s">
        <v>154</v>
      </c>
      <c r="AU254" s="159" t="s">
        <v>87</v>
      </c>
      <c r="AV254" s="13" t="s">
        <v>87</v>
      </c>
      <c r="AW254" s="13" t="s">
        <v>33</v>
      </c>
      <c r="AX254" s="13" t="s">
        <v>85</v>
      </c>
      <c r="AY254" s="159" t="s">
        <v>144</v>
      </c>
    </row>
    <row r="255" spans="1:65" s="2" customFormat="1" ht="14.45" customHeight="1">
      <c r="A255" s="32"/>
      <c r="B255" s="143"/>
      <c r="C255" s="144" t="s">
        <v>387</v>
      </c>
      <c r="D255" s="144" t="s">
        <v>147</v>
      </c>
      <c r="E255" s="145" t="s">
        <v>1184</v>
      </c>
      <c r="F255" s="146" t="s">
        <v>1185</v>
      </c>
      <c r="G255" s="147" t="s">
        <v>235</v>
      </c>
      <c r="H255" s="148">
        <v>1</v>
      </c>
      <c r="I255" s="149"/>
      <c r="J255" s="150">
        <f>ROUND(I255*H255,2)</f>
        <v>0</v>
      </c>
      <c r="K255" s="146" t="s">
        <v>1</v>
      </c>
      <c r="L255" s="33"/>
      <c r="M255" s="151" t="s">
        <v>1</v>
      </c>
      <c r="N255" s="152" t="s">
        <v>42</v>
      </c>
      <c r="O255" s="58"/>
      <c r="P255" s="153">
        <f>O255*H255</f>
        <v>0</v>
      </c>
      <c r="Q255" s="153">
        <v>0</v>
      </c>
      <c r="R255" s="153">
        <f>Q255*H255</f>
        <v>0</v>
      </c>
      <c r="S255" s="153">
        <v>1.5</v>
      </c>
      <c r="T255" s="154">
        <f>S255*H255</f>
        <v>1.5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55" t="s">
        <v>152</v>
      </c>
      <c r="AT255" s="155" t="s">
        <v>147</v>
      </c>
      <c r="AU255" s="155" t="s">
        <v>87</v>
      </c>
      <c r="AY255" s="17" t="s">
        <v>144</v>
      </c>
      <c r="BE255" s="156">
        <f>IF(N255="základní",J255,0)</f>
        <v>0</v>
      </c>
      <c r="BF255" s="156">
        <f>IF(N255="snížená",J255,0)</f>
        <v>0</v>
      </c>
      <c r="BG255" s="156">
        <f>IF(N255="zákl. přenesená",J255,0)</f>
        <v>0</v>
      </c>
      <c r="BH255" s="156">
        <f>IF(N255="sníž. přenesená",J255,0)</f>
        <v>0</v>
      </c>
      <c r="BI255" s="156">
        <f>IF(N255="nulová",J255,0)</f>
        <v>0</v>
      </c>
      <c r="BJ255" s="17" t="s">
        <v>85</v>
      </c>
      <c r="BK255" s="156">
        <f>ROUND(I255*H255,2)</f>
        <v>0</v>
      </c>
      <c r="BL255" s="17" t="s">
        <v>152</v>
      </c>
      <c r="BM255" s="155" t="s">
        <v>1186</v>
      </c>
    </row>
    <row r="256" spans="1:65" s="13" customFormat="1" ht="11.25">
      <c r="B256" s="157"/>
      <c r="D256" s="158" t="s">
        <v>154</v>
      </c>
      <c r="E256" s="159" t="s">
        <v>1</v>
      </c>
      <c r="F256" s="160" t="s">
        <v>1183</v>
      </c>
      <c r="H256" s="161">
        <v>1</v>
      </c>
      <c r="I256" s="162"/>
      <c r="L256" s="157"/>
      <c r="M256" s="163"/>
      <c r="N256" s="164"/>
      <c r="O256" s="164"/>
      <c r="P256" s="164"/>
      <c r="Q256" s="164"/>
      <c r="R256" s="164"/>
      <c r="S256" s="164"/>
      <c r="T256" s="165"/>
      <c r="AT256" s="159" t="s">
        <v>154</v>
      </c>
      <c r="AU256" s="159" t="s">
        <v>87</v>
      </c>
      <c r="AV256" s="13" t="s">
        <v>87</v>
      </c>
      <c r="AW256" s="13" t="s">
        <v>33</v>
      </c>
      <c r="AX256" s="13" t="s">
        <v>85</v>
      </c>
      <c r="AY256" s="159" t="s">
        <v>144</v>
      </c>
    </row>
    <row r="257" spans="1:65" s="2" customFormat="1" ht="14.45" customHeight="1">
      <c r="A257" s="32"/>
      <c r="B257" s="143"/>
      <c r="C257" s="144" t="s">
        <v>391</v>
      </c>
      <c r="D257" s="144" t="s">
        <v>147</v>
      </c>
      <c r="E257" s="145" t="s">
        <v>1187</v>
      </c>
      <c r="F257" s="146" t="s">
        <v>1188</v>
      </c>
      <c r="G257" s="147" t="s">
        <v>235</v>
      </c>
      <c r="H257" s="148">
        <v>4</v>
      </c>
      <c r="I257" s="149"/>
      <c r="J257" s="150">
        <f>ROUND(I257*H257,2)</f>
        <v>0</v>
      </c>
      <c r="K257" s="146" t="s">
        <v>1</v>
      </c>
      <c r="L257" s="33"/>
      <c r="M257" s="151" t="s">
        <v>1</v>
      </c>
      <c r="N257" s="152" t="s">
        <v>42</v>
      </c>
      <c r="O257" s="58"/>
      <c r="P257" s="153">
        <f>O257*H257</f>
        <v>0</v>
      </c>
      <c r="Q257" s="153">
        <v>0</v>
      </c>
      <c r="R257" s="153">
        <f>Q257*H257</f>
        <v>0</v>
      </c>
      <c r="S257" s="153">
        <v>1.5</v>
      </c>
      <c r="T257" s="154">
        <f>S257*H257</f>
        <v>6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55" t="s">
        <v>152</v>
      </c>
      <c r="AT257" s="155" t="s">
        <v>147</v>
      </c>
      <c r="AU257" s="155" t="s">
        <v>87</v>
      </c>
      <c r="AY257" s="17" t="s">
        <v>144</v>
      </c>
      <c r="BE257" s="156">
        <f>IF(N257="základní",J257,0)</f>
        <v>0</v>
      </c>
      <c r="BF257" s="156">
        <f>IF(N257="snížená",J257,0)</f>
        <v>0</v>
      </c>
      <c r="BG257" s="156">
        <f>IF(N257="zákl. přenesená",J257,0)</f>
        <v>0</v>
      </c>
      <c r="BH257" s="156">
        <f>IF(N257="sníž. přenesená",J257,0)</f>
        <v>0</v>
      </c>
      <c r="BI257" s="156">
        <f>IF(N257="nulová",J257,0)</f>
        <v>0</v>
      </c>
      <c r="BJ257" s="17" t="s">
        <v>85</v>
      </c>
      <c r="BK257" s="156">
        <f>ROUND(I257*H257,2)</f>
        <v>0</v>
      </c>
      <c r="BL257" s="17" t="s">
        <v>152</v>
      </c>
      <c r="BM257" s="155" t="s">
        <v>1189</v>
      </c>
    </row>
    <row r="258" spans="1:65" s="13" customFormat="1" ht="11.25">
      <c r="B258" s="157"/>
      <c r="D258" s="158" t="s">
        <v>154</v>
      </c>
      <c r="E258" s="159" t="s">
        <v>1</v>
      </c>
      <c r="F258" s="160" t="s">
        <v>1190</v>
      </c>
      <c r="H258" s="161">
        <v>4</v>
      </c>
      <c r="I258" s="162"/>
      <c r="L258" s="157"/>
      <c r="M258" s="163"/>
      <c r="N258" s="164"/>
      <c r="O258" s="164"/>
      <c r="P258" s="164"/>
      <c r="Q258" s="164"/>
      <c r="R258" s="164"/>
      <c r="S258" s="164"/>
      <c r="T258" s="165"/>
      <c r="AT258" s="159" t="s">
        <v>154</v>
      </c>
      <c r="AU258" s="159" t="s">
        <v>87</v>
      </c>
      <c r="AV258" s="13" t="s">
        <v>87</v>
      </c>
      <c r="AW258" s="13" t="s">
        <v>33</v>
      </c>
      <c r="AX258" s="13" t="s">
        <v>85</v>
      </c>
      <c r="AY258" s="159" t="s">
        <v>144</v>
      </c>
    </row>
    <row r="259" spans="1:65" s="12" customFormat="1" ht="22.9" customHeight="1">
      <c r="B259" s="130"/>
      <c r="D259" s="131" t="s">
        <v>76</v>
      </c>
      <c r="E259" s="141" t="s">
        <v>237</v>
      </c>
      <c r="F259" s="141" t="s">
        <v>238</v>
      </c>
      <c r="I259" s="133"/>
      <c r="J259" s="142">
        <f>BK259</f>
        <v>0</v>
      </c>
      <c r="L259" s="130"/>
      <c r="M259" s="135"/>
      <c r="N259" s="136"/>
      <c r="O259" s="136"/>
      <c r="P259" s="137">
        <f>SUM(P260:P266)</f>
        <v>0</v>
      </c>
      <c r="Q259" s="136"/>
      <c r="R259" s="137">
        <f>SUM(R260:R266)</f>
        <v>0</v>
      </c>
      <c r="S259" s="136"/>
      <c r="T259" s="138">
        <f>SUM(T260:T266)</f>
        <v>0</v>
      </c>
      <c r="AR259" s="131" t="s">
        <v>85</v>
      </c>
      <c r="AT259" s="139" t="s">
        <v>76</v>
      </c>
      <c r="AU259" s="139" t="s">
        <v>85</v>
      </c>
      <c r="AY259" s="131" t="s">
        <v>144</v>
      </c>
      <c r="BK259" s="140">
        <f>SUM(BK260:BK266)</f>
        <v>0</v>
      </c>
    </row>
    <row r="260" spans="1:65" s="2" customFormat="1" ht="24.2" customHeight="1">
      <c r="A260" s="32"/>
      <c r="B260" s="143"/>
      <c r="C260" s="144" t="s">
        <v>395</v>
      </c>
      <c r="D260" s="144" t="s">
        <v>147</v>
      </c>
      <c r="E260" s="145" t="s">
        <v>240</v>
      </c>
      <c r="F260" s="146" t="s">
        <v>241</v>
      </c>
      <c r="G260" s="147" t="s">
        <v>242</v>
      </c>
      <c r="H260" s="148">
        <v>56.036000000000001</v>
      </c>
      <c r="I260" s="149"/>
      <c r="J260" s="150">
        <f>ROUND(I260*H260,2)</f>
        <v>0</v>
      </c>
      <c r="K260" s="146" t="s">
        <v>151</v>
      </c>
      <c r="L260" s="33"/>
      <c r="M260" s="151" t="s">
        <v>1</v>
      </c>
      <c r="N260" s="152" t="s">
        <v>42</v>
      </c>
      <c r="O260" s="58"/>
      <c r="P260" s="153">
        <f>O260*H260</f>
        <v>0</v>
      </c>
      <c r="Q260" s="153">
        <v>0</v>
      </c>
      <c r="R260" s="153">
        <f>Q260*H260</f>
        <v>0</v>
      </c>
      <c r="S260" s="153">
        <v>0</v>
      </c>
      <c r="T260" s="15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55" t="s">
        <v>152</v>
      </c>
      <c r="AT260" s="155" t="s">
        <v>147</v>
      </c>
      <c r="AU260" s="155" t="s">
        <v>87</v>
      </c>
      <c r="AY260" s="17" t="s">
        <v>144</v>
      </c>
      <c r="BE260" s="156">
        <f>IF(N260="základní",J260,0)</f>
        <v>0</v>
      </c>
      <c r="BF260" s="156">
        <f>IF(N260="snížená",J260,0)</f>
        <v>0</v>
      </c>
      <c r="BG260" s="156">
        <f>IF(N260="zákl. přenesená",J260,0)</f>
        <v>0</v>
      </c>
      <c r="BH260" s="156">
        <f>IF(N260="sníž. přenesená",J260,0)</f>
        <v>0</v>
      </c>
      <c r="BI260" s="156">
        <f>IF(N260="nulová",J260,0)</f>
        <v>0</v>
      </c>
      <c r="BJ260" s="17" t="s">
        <v>85</v>
      </c>
      <c r="BK260" s="156">
        <f>ROUND(I260*H260,2)</f>
        <v>0</v>
      </c>
      <c r="BL260" s="17" t="s">
        <v>152</v>
      </c>
      <c r="BM260" s="155" t="s">
        <v>1191</v>
      </c>
    </row>
    <row r="261" spans="1:65" s="2" customFormat="1" ht="24.2" customHeight="1">
      <c r="A261" s="32"/>
      <c r="B261" s="143"/>
      <c r="C261" s="144" t="s">
        <v>402</v>
      </c>
      <c r="D261" s="144" t="s">
        <v>147</v>
      </c>
      <c r="E261" s="145" t="s">
        <v>245</v>
      </c>
      <c r="F261" s="146" t="s">
        <v>246</v>
      </c>
      <c r="G261" s="147" t="s">
        <v>242</v>
      </c>
      <c r="H261" s="148">
        <v>560.36</v>
      </c>
      <c r="I261" s="149"/>
      <c r="J261" s="150">
        <f>ROUND(I261*H261,2)</f>
        <v>0</v>
      </c>
      <c r="K261" s="146" t="s">
        <v>158</v>
      </c>
      <c r="L261" s="33"/>
      <c r="M261" s="151" t="s">
        <v>1</v>
      </c>
      <c r="N261" s="152" t="s">
        <v>42</v>
      </c>
      <c r="O261" s="58"/>
      <c r="P261" s="153">
        <f>O261*H261</f>
        <v>0</v>
      </c>
      <c r="Q261" s="153">
        <v>0</v>
      </c>
      <c r="R261" s="153">
        <f>Q261*H261</f>
        <v>0</v>
      </c>
      <c r="S261" s="153">
        <v>0</v>
      </c>
      <c r="T261" s="15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55" t="s">
        <v>152</v>
      </c>
      <c r="AT261" s="155" t="s">
        <v>147</v>
      </c>
      <c r="AU261" s="155" t="s">
        <v>87</v>
      </c>
      <c r="AY261" s="17" t="s">
        <v>144</v>
      </c>
      <c r="BE261" s="156">
        <f>IF(N261="základní",J261,0)</f>
        <v>0</v>
      </c>
      <c r="BF261" s="156">
        <f>IF(N261="snížená",J261,0)</f>
        <v>0</v>
      </c>
      <c r="BG261" s="156">
        <f>IF(N261="zákl. přenesená",J261,0)</f>
        <v>0</v>
      </c>
      <c r="BH261" s="156">
        <f>IF(N261="sníž. přenesená",J261,0)</f>
        <v>0</v>
      </c>
      <c r="BI261" s="156">
        <f>IF(N261="nulová",J261,0)</f>
        <v>0</v>
      </c>
      <c r="BJ261" s="17" t="s">
        <v>85</v>
      </c>
      <c r="BK261" s="156">
        <f>ROUND(I261*H261,2)</f>
        <v>0</v>
      </c>
      <c r="BL261" s="17" t="s">
        <v>152</v>
      </c>
      <c r="BM261" s="155" t="s">
        <v>1192</v>
      </c>
    </row>
    <row r="262" spans="1:65" s="13" customFormat="1" ht="11.25">
      <c r="B262" s="157"/>
      <c r="D262" s="158" t="s">
        <v>154</v>
      </c>
      <c r="F262" s="160" t="s">
        <v>1193</v>
      </c>
      <c r="H262" s="161">
        <v>560.36</v>
      </c>
      <c r="I262" s="162"/>
      <c r="L262" s="157"/>
      <c r="M262" s="163"/>
      <c r="N262" s="164"/>
      <c r="O262" s="164"/>
      <c r="P262" s="164"/>
      <c r="Q262" s="164"/>
      <c r="R262" s="164"/>
      <c r="S262" s="164"/>
      <c r="T262" s="165"/>
      <c r="AT262" s="159" t="s">
        <v>154</v>
      </c>
      <c r="AU262" s="159" t="s">
        <v>87</v>
      </c>
      <c r="AV262" s="13" t="s">
        <v>87</v>
      </c>
      <c r="AW262" s="13" t="s">
        <v>3</v>
      </c>
      <c r="AX262" s="13" t="s">
        <v>85</v>
      </c>
      <c r="AY262" s="159" t="s">
        <v>144</v>
      </c>
    </row>
    <row r="263" spans="1:65" s="2" customFormat="1" ht="24.2" customHeight="1">
      <c r="A263" s="32"/>
      <c r="B263" s="143"/>
      <c r="C263" s="144" t="s">
        <v>406</v>
      </c>
      <c r="D263" s="144" t="s">
        <v>147</v>
      </c>
      <c r="E263" s="145" t="s">
        <v>249</v>
      </c>
      <c r="F263" s="146" t="s">
        <v>250</v>
      </c>
      <c r="G263" s="147" t="s">
        <v>242</v>
      </c>
      <c r="H263" s="148">
        <v>56.036000000000001</v>
      </c>
      <c r="I263" s="149"/>
      <c r="J263" s="150">
        <f>ROUND(I263*H263,2)</f>
        <v>0</v>
      </c>
      <c r="K263" s="146" t="s">
        <v>158</v>
      </c>
      <c r="L263" s="33"/>
      <c r="M263" s="151" t="s">
        <v>1</v>
      </c>
      <c r="N263" s="152" t="s">
        <v>42</v>
      </c>
      <c r="O263" s="58"/>
      <c r="P263" s="153">
        <f>O263*H263</f>
        <v>0</v>
      </c>
      <c r="Q263" s="153">
        <v>0</v>
      </c>
      <c r="R263" s="153">
        <f>Q263*H263</f>
        <v>0</v>
      </c>
      <c r="S263" s="153">
        <v>0</v>
      </c>
      <c r="T263" s="15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55" t="s">
        <v>152</v>
      </c>
      <c r="AT263" s="155" t="s">
        <v>147</v>
      </c>
      <c r="AU263" s="155" t="s">
        <v>87</v>
      </c>
      <c r="AY263" s="17" t="s">
        <v>144</v>
      </c>
      <c r="BE263" s="156">
        <f>IF(N263="základní",J263,0)</f>
        <v>0</v>
      </c>
      <c r="BF263" s="156">
        <f>IF(N263="snížená",J263,0)</f>
        <v>0</v>
      </c>
      <c r="BG263" s="156">
        <f>IF(N263="zákl. přenesená",J263,0)</f>
        <v>0</v>
      </c>
      <c r="BH263" s="156">
        <f>IF(N263="sníž. přenesená",J263,0)</f>
        <v>0</v>
      </c>
      <c r="BI263" s="156">
        <f>IF(N263="nulová",J263,0)</f>
        <v>0</v>
      </c>
      <c r="BJ263" s="17" t="s">
        <v>85</v>
      </c>
      <c r="BK263" s="156">
        <f>ROUND(I263*H263,2)</f>
        <v>0</v>
      </c>
      <c r="BL263" s="17" t="s">
        <v>152</v>
      </c>
      <c r="BM263" s="155" t="s">
        <v>1194</v>
      </c>
    </row>
    <row r="264" spans="1:65" s="2" customFormat="1" ht="24.2" customHeight="1">
      <c r="A264" s="32"/>
      <c r="B264" s="143"/>
      <c r="C264" s="144" t="s">
        <v>410</v>
      </c>
      <c r="D264" s="144" t="s">
        <v>147</v>
      </c>
      <c r="E264" s="145" t="s">
        <v>253</v>
      </c>
      <c r="F264" s="146" t="s">
        <v>254</v>
      </c>
      <c r="G264" s="147" t="s">
        <v>242</v>
      </c>
      <c r="H264" s="148">
        <v>1064.684</v>
      </c>
      <c r="I264" s="149"/>
      <c r="J264" s="150">
        <f>ROUND(I264*H264,2)</f>
        <v>0</v>
      </c>
      <c r="K264" s="146" t="s">
        <v>158</v>
      </c>
      <c r="L264" s="33"/>
      <c r="M264" s="151" t="s">
        <v>1</v>
      </c>
      <c r="N264" s="152" t="s">
        <v>42</v>
      </c>
      <c r="O264" s="58"/>
      <c r="P264" s="153">
        <f>O264*H264</f>
        <v>0</v>
      </c>
      <c r="Q264" s="153">
        <v>0</v>
      </c>
      <c r="R264" s="153">
        <f>Q264*H264</f>
        <v>0</v>
      </c>
      <c r="S264" s="153">
        <v>0</v>
      </c>
      <c r="T264" s="15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55" t="s">
        <v>152</v>
      </c>
      <c r="AT264" s="155" t="s">
        <v>147</v>
      </c>
      <c r="AU264" s="155" t="s">
        <v>87</v>
      </c>
      <c r="AY264" s="17" t="s">
        <v>144</v>
      </c>
      <c r="BE264" s="156">
        <f>IF(N264="základní",J264,0)</f>
        <v>0</v>
      </c>
      <c r="BF264" s="156">
        <f>IF(N264="snížená",J264,0)</f>
        <v>0</v>
      </c>
      <c r="BG264" s="156">
        <f>IF(N264="zákl. přenesená",J264,0)</f>
        <v>0</v>
      </c>
      <c r="BH264" s="156">
        <f>IF(N264="sníž. přenesená",J264,0)</f>
        <v>0</v>
      </c>
      <c r="BI264" s="156">
        <f>IF(N264="nulová",J264,0)</f>
        <v>0</v>
      </c>
      <c r="BJ264" s="17" t="s">
        <v>85</v>
      </c>
      <c r="BK264" s="156">
        <f>ROUND(I264*H264,2)</f>
        <v>0</v>
      </c>
      <c r="BL264" s="17" t="s">
        <v>152</v>
      </c>
      <c r="BM264" s="155" t="s">
        <v>1195</v>
      </c>
    </row>
    <row r="265" spans="1:65" s="13" customFormat="1" ht="11.25">
      <c r="B265" s="157"/>
      <c r="D265" s="158" t="s">
        <v>154</v>
      </c>
      <c r="F265" s="160" t="s">
        <v>1196</v>
      </c>
      <c r="H265" s="161">
        <v>1064.684</v>
      </c>
      <c r="I265" s="162"/>
      <c r="L265" s="157"/>
      <c r="M265" s="163"/>
      <c r="N265" s="164"/>
      <c r="O265" s="164"/>
      <c r="P265" s="164"/>
      <c r="Q265" s="164"/>
      <c r="R265" s="164"/>
      <c r="S265" s="164"/>
      <c r="T265" s="165"/>
      <c r="AT265" s="159" t="s">
        <v>154</v>
      </c>
      <c r="AU265" s="159" t="s">
        <v>87</v>
      </c>
      <c r="AV265" s="13" t="s">
        <v>87</v>
      </c>
      <c r="AW265" s="13" t="s">
        <v>3</v>
      </c>
      <c r="AX265" s="13" t="s">
        <v>85</v>
      </c>
      <c r="AY265" s="159" t="s">
        <v>144</v>
      </c>
    </row>
    <row r="266" spans="1:65" s="2" customFormat="1" ht="24.2" customHeight="1">
      <c r="A266" s="32"/>
      <c r="B266" s="143"/>
      <c r="C266" s="144" t="s">
        <v>416</v>
      </c>
      <c r="D266" s="144" t="s">
        <v>147</v>
      </c>
      <c r="E266" s="145" t="s">
        <v>258</v>
      </c>
      <c r="F266" s="146" t="s">
        <v>259</v>
      </c>
      <c r="G266" s="147" t="s">
        <v>242</v>
      </c>
      <c r="H266" s="148">
        <v>56.036000000000001</v>
      </c>
      <c r="I266" s="149"/>
      <c r="J266" s="150">
        <f>ROUND(I266*H266,2)</f>
        <v>0</v>
      </c>
      <c r="K266" s="146" t="s">
        <v>158</v>
      </c>
      <c r="L266" s="33"/>
      <c r="M266" s="151" t="s">
        <v>1</v>
      </c>
      <c r="N266" s="152" t="s">
        <v>42</v>
      </c>
      <c r="O266" s="58"/>
      <c r="P266" s="153">
        <f>O266*H266</f>
        <v>0</v>
      </c>
      <c r="Q266" s="153">
        <v>0</v>
      </c>
      <c r="R266" s="153">
        <f>Q266*H266</f>
        <v>0</v>
      </c>
      <c r="S266" s="153">
        <v>0</v>
      </c>
      <c r="T266" s="15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55" t="s">
        <v>152</v>
      </c>
      <c r="AT266" s="155" t="s">
        <v>147</v>
      </c>
      <c r="AU266" s="155" t="s">
        <v>87</v>
      </c>
      <c r="AY266" s="17" t="s">
        <v>144</v>
      </c>
      <c r="BE266" s="156">
        <f>IF(N266="základní",J266,0)</f>
        <v>0</v>
      </c>
      <c r="BF266" s="156">
        <f>IF(N266="snížená",J266,0)</f>
        <v>0</v>
      </c>
      <c r="BG266" s="156">
        <f>IF(N266="zákl. přenesená",J266,0)</f>
        <v>0</v>
      </c>
      <c r="BH266" s="156">
        <f>IF(N266="sníž. přenesená",J266,0)</f>
        <v>0</v>
      </c>
      <c r="BI266" s="156">
        <f>IF(N266="nulová",J266,0)</f>
        <v>0</v>
      </c>
      <c r="BJ266" s="17" t="s">
        <v>85</v>
      </c>
      <c r="BK266" s="156">
        <f>ROUND(I266*H266,2)</f>
        <v>0</v>
      </c>
      <c r="BL266" s="17" t="s">
        <v>152</v>
      </c>
      <c r="BM266" s="155" t="s">
        <v>1197</v>
      </c>
    </row>
    <row r="267" spans="1:65" s="12" customFormat="1" ht="22.9" customHeight="1">
      <c r="B267" s="130"/>
      <c r="D267" s="131" t="s">
        <v>76</v>
      </c>
      <c r="E267" s="141" t="s">
        <v>261</v>
      </c>
      <c r="F267" s="141" t="s">
        <v>262</v>
      </c>
      <c r="I267" s="133"/>
      <c r="J267" s="142">
        <f>BK267</f>
        <v>0</v>
      </c>
      <c r="L267" s="130"/>
      <c r="M267" s="135"/>
      <c r="N267" s="136"/>
      <c r="O267" s="136"/>
      <c r="P267" s="137">
        <f>SUM(P268:P269)</f>
        <v>0</v>
      </c>
      <c r="Q267" s="136"/>
      <c r="R267" s="137">
        <f>SUM(R268:R269)</f>
        <v>0</v>
      </c>
      <c r="S267" s="136"/>
      <c r="T267" s="138">
        <f>SUM(T268:T269)</f>
        <v>0</v>
      </c>
      <c r="AR267" s="131" t="s">
        <v>85</v>
      </c>
      <c r="AT267" s="139" t="s">
        <v>76</v>
      </c>
      <c r="AU267" s="139" t="s">
        <v>85</v>
      </c>
      <c r="AY267" s="131" t="s">
        <v>144</v>
      </c>
      <c r="BK267" s="140">
        <f>SUM(BK268:BK269)</f>
        <v>0</v>
      </c>
    </row>
    <row r="268" spans="1:65" s="2" customFormat="1" ht="14.45" customHeight="1">
      <c r="A268" s="32"/>
      <c r="B268" s="143"/>
      <c r="C268" s="144" t="s">
        <v>421</v>
      </c>
      <c r="D268" s="144" t="s">
        <v>147</v>
      </c>
      <c r="E268" s="145" t="s">
        <v>264</v>
      </c>
      <c r="F268" s="146" t="s">
        <v>265</v>
      </c>
      <c r="G268" s="147" t="s">
        <v>242</v>
      </c>
      <c r="H268" s="148">
        <v>56.244999999999997</v>
      </c>
      <c r="I268" s="149"/>
      <c r="J268" s="150">
        <f>ROUND(I268*H268,2)</f>
        <v>0</v>
      </c>
      <c r="K268" s="146" t="s">
        <v>151</v>
      </c>
      <c r="L268" s="33"/>
      <c r="M268" s="151" t="s">
        <v>1</v>
      </c>
      <c r="N268" s="152" t="s">
        <v>42</v>
      </c>
      <c r="O268" s="58"/>
      <c r="P268" s="153">
        <f>O268*H268</f>
        <v>0</v>
      </c>
      <c r="Q268" s="153">
        <v>0</v>
      </c>
      <c r="R268" s="153">
        <f>Q268*H268</f>
        <v>0</v>
      </c>
      <c r="S268" s="153">
        <v>0</v>
      </c>
      <c r="T268" s="154">
        <f>S268*H268</f>
        <v>0</v>
      </c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R268" s="155" t="s">
        <v>152</v>
      </c>
      <c r="AT268" s="155" t="s">
        <v>147</v>
      </c>
      <c r="AU268" s="155" t="s">
        <v>87</v>
      </c>
      <c r="AY268" s="17" t="s">
        <v>144</v>
      </c>
      <c r="BE268" s="156">
        <f>IF(N268="základní",J268,0)</f>
        <v>0</v>
      </c>
      <c r="BF268" s="156">
        <f>IF(N268="snížená",J268,0)</f>
        <v>0</v>
      </c>
      <c r="BG268" s="156">
        <f>IF(N268="zákl. přenesená",J268,0)</f>
        <v>0</v>
      </c>
      <c r="BH268" s="156">
        <f>IF(N268="sníž. přenesená",J268,0)</f>
        <v>0</v>
      </c>
      <c r="BI268" s="156">
        <f>IF(N268="nulová",J268,0)</f>
        <v>0</v>
      </c>
      <c r="BJ268" s="17" t="s">
        <v>85</v>
      </c>
      <c r="BK268" s="156">
        <f>ROUND(I268*H268,2)</f>
        <v>0</v>
      </c>
      <c r="BL268" s="17" t="s">
        <v>152</v>
      </c>
      <c r="BM268" s="155" t="s">
        <v>1198</v>
      </c>
    </row>
    <row r="269" spans="1:65" s="2" customFormat="1" ht="24.2" customHeight="1">
      <c r="A269" s="32"/>
      <c r="B269" s="143"/>
      <c r="C269" s="144" t="s">
        <v>425</v>
      </c>
      <c r="D269" s="144" t="s">
        <v>147</v>
      </c>
      <c r="E269" s="145" t="s">
        <v>268</v>
      </c>
      <c r="F269" s="146" t="s">
        <v>269</v>
      </c>
      <c r="G269" s="147" t="s">
        <v>242</v>
      </c>
      <c r="H269" s="148">
        <v>56.244999999999997</v>
      </c>
      <c r="I269" s="149"/>
      <c r="J269" s="150">
        <f>ROUND(I269*H269,2)</f>
        <v>0</v>
      </c>
      <c r="K269" s="146" t="s">
        <v>151</v>
      </c>
      <c r="L269" s="33"/>
      <c r="M269" s="151" t="s">
        <v>1</v>
      </c>
      <c r="N269" s="152" t="s">
        <v>42</v>
      </c>
      <c r="O269" s="58"/>
      <c r="P269" s="153">
        <f>O269*H269</f>
        <v>0</v>
      </c>
      <c r="Q269" s="153">
        <v>0</v>
      </c>
      <c r="R269" s="153">
        <f>Q269*H269</f>
        <v>0</v>
      </c>
      <c r="S269" s="153">
        <v>0</v>
      </c>
      <c r="T269" s="15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55" t="s">
        <v>152</v>
      </c>
      <c r="AT269" s="155" t="s">
        <v>147</v>
      </c>
      <c r="AU269" s="155" t="s">
        <v>87</v>
      </c>
      <c r="AY269" s="17" t="s">
        <v>144</v>
      </c>
      <c r="BE269" s="156">
        <f>IF(N269="základní",J269,0)</f>
        <v>0</v>
      </c>
      <c r="BF269" s="156">
        <f>IF(N269="snížená",J269,0)</f>
        <v>0</v>
      </c>
      <c r="BG269" s="156">
        <f>IF(N269="zákl. přenesená",J269,0)</f>
        <v>0</v>
      </c>
      <c r="BH269" s="156">
        <f>IF(N269="sníž. přenesená",J269,0)</f>
        <v>0</v>
      </c>
      <c r="BI269" s="156">
        <f>IF(N269="nulová",J269,0)</f>
        <v>0</v>
      </c>
      <c r="BJ269" s="17" t="s">
        <v>85</v>
      </c>
      <c r="BK269" s="156">
        <f>ROUND(I269*H269,2)</f>
        <v>0</v>
      </c>
      <c r="BL269" s="17" t="s">
        <v>152</v>
      </c>
      <c r="BM269" s="155" t="s">
        <v>1199</v>
      </c>
    </row>
    <row r="270" spans="1:65" s="12" customFormat="1" ht="25.9" customHeight="1">
      <c r="B270" s="130"/>
      <c r="D270" s="131" t="s">
        <v>76</v>
      </c>
      <c r="E270" s="132" t="s">
        <v>271</v>
      </c>
      <c r="F270" s="132" t="s">
        <v>272</v>
      </c>
      <c r="I270" s="133"/>
      <c r="J270" s="134">
        <f>BK270</f>
        <v>0</v>
      </c>
      <c r="L270" s="130"/>
      <c r="M270" s="135"/>
      <c r="N270" s="136"/>
      <c r="O270" s="136"/>
      <c r="P270" s="137">
        <f>P271+P287+P300+P306+P308+P315+P329+P344+P359+P361+P366+P389+P391</f>
        <v>0</v>
      </c>
      <c r="Q270" s="136"/>
      <c r="R270" s="137">
        <f>R271+R287+R300+R306+R308+R315+R329+R344+R359+R361+R366+R389+R391</f>
        <v>1.2940548299999999</v>
      </c>
      <c r="S270" s="136"/>
      <c r="T270" s="138">
        <f>T271+T287+T300+T306+T308+T315+T329+T344+T359+T361+T366+T389+T391</f>
        <v>0.23430000000000001</v>
      </c>
      <c r="AR270" s="131" t="s">
        <v>87</v>
      </c>
      <c r="AT270" s="139" t="s">
        <v>76</v>
      </c>
      <c r="AU270" s="139" t="s">
        <v>77</v>
      </c>
      <c r="AY270" s="131" t="s">
        <v>144</v>
      </c>
      <c r="BK270" s="140">
        <f>BK271+BK287+BK300+BK306+BK308+BK315+BK329+BK344+BK359+BK361+BK366+BK389+BK391</f>
        <v>0</v>
      </c>
    </row>
    <row r="271" spans="1:65" s="12" customFormat="1" ht="22.9" customHeight="1">
      <c r="B271" s="130"/>
      <c r="D271" s="131" t="s">
        <v>76</v>
      </c>
      <c r="E271" s="141" t="s">
        <v>273</v>
      </c>
      <c r="F271" s="141" t="s">
        <v>274</v>
      </c>
      <c r="I271" s="133"/>
      <c r="J271" s="142">
        <f>BK271</f>
        <v>0</v>
      </c>
      <c r="L271" s="130"/>
      <c r="M271" s="135"/>
      <c r="N271" s="136"/>
      <c r="O271" s="136"/>
      <c r="P271" s="137">
        <f>SUM(P272:P286)</f>
        <v>0</v>
      </c>
      <c r="Q271" s="136"/>
      <c r="R271" s="137">
        <f>SUM(R272:R286)</f>
        <v>0.17868191999999999</v>
      </c>
      <c r="S271" s="136"/>
      <c r="T271" s="138">
        <f>SUM(T272:T286)</f>
        <v>0</v>
      </c>
      <c r="AR271" s="131" t="s">
        <v>87</v>
      </c>
      <c r="AT271" s="139" t="s">
        <v>76</v>
      </c>
      <c r="AU271" s="139" t="s">
        <v>85</v>
      </c>
      <c r="AY271" s="131" t="s">
        <v>144</v>
      </c>
      <c r="BK271" s="140">
        <f>SUM(BK272:BK286)</f>
        <v>0</v>
      </c>
    </row>
    <row r="272" spans="1:65" s="2" customFormat="1" ht="24.2" customHeight="1">
      <c r="A272" s="32"/>
      <c r="B272" s="143"/>
      <c r="C272" s="144" t="s">
        <v>429</v>
      </c>
      <c r="D272" s="144" t="s">
        <v>147</v>
      </c>
      <c r="E272" s="145" t="s">
        <v>276</v>
      </c>
      <c r="F272" s="146" t="s">
        <v>277</v>
      </c>
      <c r="G272" s="147" t="s">
        <v>150</v>
      </c>
      <c r="H272" s="148">
        <v>14.82</v>
      </c>
      <c r="I272" s="149"/>
      <c r="J272" s="150">
        <f>ROUND(I272*H272,2)</f>
        <v>0</v>
      </c>
      <c r="K272" s="146" t="s">
        <v>151</v>
      </c>
      <c r="L272" s="33"/>
      <c r="M272" s="151" t="s">
        <v>1</v>
      </c>
      <c r="N272" s="152" t="s">
        <v>42</v>
      </c>
      <c r="O272" s="58"/>
      <c r="P272" s="153">
        <f>O272*H272</f>
        <v>0</v>
      </c>
      <c r="Q272" s="153">
        <v>0</v>
      </c>
      <c r="R272" s="153">
        <f>Q272*H272</f>
        <v>0</v>
      </c>
      <c r="S272" s="153">
        <v>0</v>
      </c>
      <c r="T272" s="15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55" t="s">
        <v>222</v>
      </c>
      <c r="AT272" s="155" t="s">
        <v>147</v>
      </c>
      <c r="AU272" s="155" t="s">
        <v>87</v>
      </c>
      <c r="AY272" s="17" t="s">
        <v>144</v>
      </c>
      <c r="BE272" s="156">
        <f>IF(N272="základní",J272,0)</f>
        <v>0</v>
      </c>
      <c r="BF272" s="156">
        <f>IF(N272="snížená",J272,0)</f>
        <v>0</v>
      </c>
      <c r="BG272" s="156">
        <f>IF(N272="zákl. přenesená",J272,0)</f>
        <v>0</v>
      </c>
      <c r="BH272" s="156">
        <f>IF(N272="sníž. přenesená",J272,0)</f>
        <v>0</v>
      </c>
      <c r="BI272" s="156">
        <f>IF(N272="nulová",J272,0)</f>
        <v>0</v>
      </c>
      <c r="BJ272" s="17" t="s">
        <v>85</v>
      </c>
      <c r="BK272" s="156">
        <f>ROUND(I272*H272,2)</f>
        <v>0</v>
      </c>
      <c r="BL272" s="17" t="s">
        <v>222</v>
      </c>
      <c r="BM272" s="155" t="s">
        <v>1200</v>
      </c>
    </row>
    <row r="273" spans="1:65" s="13" customFormat="1" ht="11.25">
      <c r="B273" s="157"/>
      <c r="D273" s="158" t="s">
        <v>154</v>
      </c>
      <c r="E273" s="159" t="s">
        <v>1</v>
      </c>
      <c r="F273" s="160" t="s">
        <v>1201</v>
      </c>
      <c r="H273" s="161">
        <v>14.82</v>
      </c>
      <c r="I273" s="162"/>
      <c r="L273" s="157"/>
      <c r="M273" s="163"/>
      <c r="N273" s="164"/>
      <c r="O273" s="164"/>
      <c r="P273" s="164"/>
      <c r="Q273" s="164"/>
      <c r="R273" s="164"/>
      <c r="S273" s="164"/>
      <c r="T273" s="165"/>
      <c r="AT273" s="159" t="s">
        <v>154</v>
      </c>
      <c r="AU273" s="159" t="s">
        <v>87</v>
      </c>
      <c r="AV273" s="13" t="s">
        <v>87</v>
      </c>
      <c r="AW273" s="13" t="s">
        <v>33</v>
      </c>
      <c r="AX273" s="13" t="s">
        <v>85</v>
      </c>
      <c r="AY273" s="159" t="s">
        <v>144</v>
      </c>
    </row>
    <row r="274" spans="1:65" s="2" customFormat="1" ht="14.45" customHeight="1">
      <c r="A274" s="32"/>
      <c r="B274" s="143"/>
      <c r="C274" s="166" t="s">
        <v>433</v>
      </c>
      <c r="D274" s="166" t="s">
        <v>281</v>
      </c>
      <c r="E274" s="167" t="s">
        <v>282</v>
      </c>
      <c r="F274" s="168" t="s">
        <v>283</v>
      </c>
      <c r="G274" s="169" t="s">
        <v>242</v>
      </c>
      <c r="H274" s="170">
        <v>3.0000000000000001E-3</v>
      </c>
      <c r="I274" s="171"/>
      <c r="J274" s="172">
        <f>ROUND(I274*H274,2)</f>
        <v>0</v>
      </c>
      <c r="K274" s="168" t="s">
        <v>151</v>
      </c>
      <c r="L274" s="173"/>
      <c r="M274" s="174" t="s">
        <v>1</v>
      </c>
      <c r="N274" s="175" t="s">
        <v>42</v>
      </c>
      <c r="O274" s="58"/>
      <c r="P274" s="153">
        <f>O274*H274</f>
        <v>0</v>
      </c>
      <c r="Q274" s="153">
        <v>1</v>
      </c>
      <c r="R274" s="153">
        <f>Q274*H274</f>
        <v>3.0000000000000001E-3</v>
      </c>
      <c r="S274" s="153">
        <v>0</v>
      </c>
      <c r="T274" s="15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55" t="s">
        <v>284</v>
      </c>
      <c r="AT274" s="155" t="s">
        <v>281</v>
      </c>
      <c r="AU274" s="155" t="s">
        <v>87</v>
      </c>
      <c r="AY274" s="17" t="s">
        <v>144</v>
      </c>
      <c r="BE274" s="156">
        <f>IF(N274="základní",J274,0)</f>
        <v>0</v>
      </c>
      <c r="BF274" s="156">
        <f>IF(N274="snížená",J274,0)</f>
        <v>0</v>
      </c>
      <c r="BG274" s="156">
        <f>IF(N274="zákl. přenesená",J274,0)</f>
        <v>0</v>
      </c>
      <c r="BH274" s="156">
        <f>IF(N274="sníž. přenesená",J274,0)</f>
        <v>0</v>
      </c>
      <c r="BI274" s="156">
        <f>IF(N274="nulová",J274,0)</f>
        <v>0</v>
      </c>
      <c r="BJ274" s="17" t="s">
        <v>85</v>
      </c>
      <c r="BK274" s="156">
        <f>ROUND(I274*H274,2)</f>
        <v>0</v>
      </c>
      <c r="BL274" s="17" t="s">
        <v>222</v>
      </c>
      <c r="BM274" s="155" t="s">
        <v>1202</v>
      </c>
    </row>
    <row r="275" spans="1:65" s="2" customFormat="1" ht="19.5">
      <c r="A275" s="32"/>
      <c r="B275" s="33"/>
      <c r="C275" s="32"/>
      <c r="D275" s="158" t="s">
        <v>286</v>
      </c>
      <c r="E275" s="32"/>
      <c r="F275" s="176" t="s">
        <v>287</v>
      </c>
      <c r="G275" s="32"/>
      <c r="H275" s="32"/>
      <c r="I275" s="177"/>
      <c r="J275" s="32"/>
      <c r="K275" s="32"/>
      <c r="L275" s="33"/>
      <c r="M275" s="178"/>
      <c r="N275" s="179"/>
      <c r="O275" s="58"/>
      <c r="P275" s="58"/>
      <c r="Q275" s="58"/>
      <c r="R275" s="58"/>
      <c r="S275" s="58"/>
      <c r="T275" s="59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T275" s="17" t="s">
        <v>286</v>
      </c>
      <c r="AU275" s="17" t="s">
        <v>87</v>
      </c>
    </row>
    <row r="276" spans="1:65" s="13" customFormat="1" ht="11.25">
      <c r="B276" s="157"/>
      <c r="D276" s="158" t="s">
        <v>154</v>
      </c>
      <c r="E276" s="159" t="s">
        <v>1</v>
      </c>
      <c r="F276" s="160" t="s">
        <v>1203</v>
      </c>
      <c r="H276" s="161">
        <v>3.0000000000000001E-3</v>
      </c>
      <c r="I276" s="162"/>
      <c r="L276" s="157"/>
      <c r="M276" s="163"/>
      <c r="N276" s="164"/>
      <c r="O276" s="164"/>
      <c r="P276" s="164"/>
      <c r="Q276" s="164"/>
      <c r="R276" s="164"/>
      <c r="S276" s="164"/>
      <c r="T276" s="165"/>
      <c r="AT276" s="159" t="s">
        <v>154</v>
      </c>
      <c r="AU276" s="159" t="s">
        <v>87</v>
      </c>
      <c r="AV276" s="13" t="s">
        <v>87</v>
      </c>
      <c r="AW276" s="13" t="s">
        <v>33</v>
      </c>
      <c r="AX276" s="13" t="s">
        <v>85</v>
      </c>
      <c r="AY276" s="159" t="s">
        <v>144</v>
      </c>
    </row>
    <row r="277" spans="1:65" s="2" customFormat="1" ht="24.2" customHeight="1">
      <c r="A277" s="32"/>
      <c r="B277" s="143"/>
      <c r="C277" s="144" t="s">
        <v>440</v>
      </c>
      <c r="D277" s="144" t="s">
        <v>147</v>
      </c>
      <c r="E277" s="145" t="s">
        <v>290</v>
      </c>
      <c r="F277" s="146" t="s">
        <v>291</v>
      </c>
      <c r="G277" s="147" t="s">
        <v>150</v>
      </c>
      <c r="H277" s="148">
        <v>14.82</v>
      </c>
      <c r="I277" s="149"/>
      <c r="J277" s="150">
        <f>ROUND(I277*H277,2)</f>
        <v>0</v>
      </c>
      <c r="K277" s="146" t="s">
        <v>151</v>
      </c>
      <c r="L277" s="33"/>
      <c r="M277" s="151" t="s">
        <v>1</v>
      </c>
      <c r="N277" s="152" t="s">
        <v>42</v>
      </c>
      <c r="O277" s="58"/>
      <c r="P277" s="153">
        <f>O277*H277</f>
        <v>0</v>
      </c>
      <c r="Q277" s="153">
        <v>4.0000000000000002E-4</v>
      </c>
      <c r="R277" s="153">
        <f>Q277*H277</f>
        <v>5.9280000000000001E-3</v>
      </c>
      <c r="S277" s="153">
        <v>0</v>
      </c>
      <c r="T277" s="154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55" t="s">
        <v>222</v>
      </c>
      <c r="AT277" s="155" t="s">
        <v>147</v>
      </c>
      <c r="AU277" s="155" t="s">
        <v>87</v>
      </c>
      <c r="AY277" s="17" t="s">
        <v>144</v>
      </c>
      <c r="BE277" s="156">
        <f>IF(N277="základní",J277,0)</f>
        <v>0</v>
      </c>
      <c r="BF277" s="156">
        <f>IF(N277="snížená",J277,0)</f>
        <v>0</v>
      </c>
      <c r="BG277" s="156">
        <f>IF(N277="zákl. přenesená",J277,0)</f>
        <v>0</v>
      </c>
      <c r="BH277" s="156">
        <f>IF(N277="sníž. přenesená",J277,0)</f>
        <v>0</v>
      </c>
      <c r="BI277" s="156">
        <f>IF(N277="nulová",J277,0)</f>
        <v>0</v>
      </c>
      <c r="BJ277" s="17" t="s">
        <v>85</v>
      </c>
      <c r="BK277" s="156">
        <f>ROUND(I277*H277,2)</f>
        <v>0</v>
      </c>
      <c r="BL277" s="17" t="s">
        <v>222</v>
      </c>
      <c r="BM277" s="155" t="s">
        <v>1204</v>
      </c>
    </row>
    <row r="278" spans="1:65" s="13" customFormat="1" ht="11.25">
      <c r="B278" s="157"/>
      <c r="D278" s="158" t="s">
        <v>154</v>
      </c>
      <c r="E278" s="159" t="s">
        <v>1</v>
      </c>
      <c r="F278" s="160" t="s">
        <v>1201</v>
      </c>
      <c r="H278" s="161">
        <v>14.82</v>
      </c>
      <c r="I278" s="162"/>
      <c r="L278" s="157"/>
      <c r="M278" s="163"/>
      <c r="N278" s="164"/>
      <c r="O278" s="164"/>
      <c r="P278" s="164"/>
      <c r="Q278" s="164"/>
      <c r="R278" s="164"/>
      <c r="S278" s="164"/>
      <c r="T278" s="165"/>
      <c r="AT278" s="159" t="s">
        <v>154</v>
      </c>
      <c r="AU278" s="159" t="s">
        <v>87</v>
      </c>
      <c r="AV278" s="13" t="s">
        <v>87</v>
      </c>
      <c r="AW278" s="13" t="s">
        <v>33</v>
      </c>
      <c r="AX278" s="13" t="s">
        <v>85</v>
      </c>
      <c r="AY278" s="159" t="s">
        <v>144</v>
      </c>
    </row>
    <row r="279" spans="1:65" s="2" customFormat="1" ht="14.45" customHeight="1">
      <c r="A279" s="32"/>
      <c r="B279" s="143"/>
      <c r="C279" s="166" t="s">
        <v>444</v>
      </c>
      <c r="D279" s="166" t="s">
        <v>281</v>
      </c>
      <c r="E279" s="167" t="s">
        <v>294</v>
      </c>
      <c r="F279" s="168" t="s">
        <v>295</v>
      </c>
      <c r="G279" s="169" t="s">
        <v>150</v>
      </c>
      <c r="H279" s="170">
        <v>17.042999999999999</v>
      </c>
      <c r="I279" s="171"/>
      <c r="J279" s="172">
        <f>ROUND(I279*H279,2)</f>
        <v>0</v>
      </c>
      <c r="K279" s="168" t="s">
        <v>151</v>
      </c>
      <c r="L279" s="173"/>
      <c r="M279" s="174" t="s">
        <v>1</v>
      </c>
      <c r="N279" s="175" t="s">
        <v>42</v>
      </c>
      <c r="O279" s="58"/>
      <c r="P279" s="153">
        <f>O279*H279</f>
        <v>0</v>
      </c>
      <c r="Q279" s="153">
        <v>3.8800000000000002E-3</v>
      </c>
      <c r="R279" s="153">
        <f>Q279*H279</f>
        <v>6.6126840000000006E-2</v>
      </c>
      <c r="S279" s="153">
        <v>0</v>
      </c>
      <c r="T279" s="154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55" t="s">
        <v>284</v>
      </c>
      <c r="AT279" s="155" t="s">
        <v>281</v>
      </c>
      <c r="AU279" s="155" t="s">
        <v>87</v>
      </c>
      <c r="AY279" s="17" t="s">
        <v>144</v>
      </c>
      <c r="BE279" s="156">
        <f>IF(N279="základní",J279,0)</f>
        <v>0</v>
      </c>
      <c r="BF279" s="156">
        <f>IF(N279="snížená",J279,0)</f>
        <v>0</v>
      </c>
      <c r="BG279" s="156">
        <f>IF(N279="zákl. přenesená",J279,0)</f>
        <v>0</v>
      </c>
      <c r="BH279" s="156">
        <f>IF(N279="sníž. přenesená",J279,0)</f>
        <v>0</v>
      </c>
      <c r="BI279" s="156">
        <f>IF(N279="nulová",J279,0)</f>
        <v>0</v>
      </c>
      <c r="BJ279" s="17" t="s">
        <v>85</v>
      </c>
      <c r="BK279" s="156">
        <f>ROUND(I279*H279,2)</f>
        <v>0</v>
      </c>
      <c r="BL279" s="17" t="s">
        <v>222</v>
      </c>
      <c r="BM279" s="155" t="s">
        <v>1205</v>
      </c>
    </row>
    <row r="280" spans="1:65" s="13" customFormat="1" ht="11.25">
      <c r="B280" s="157"/>
      <c r="D280" s="158" t="s">
        <v>154</v>
      </c>
      <c r="F280" s="160" t="s">
        <v>1206</v>
      </c>
      <c r="H280" s="161">
        <v>17.042999999999999</v>
      </c>
      <c r="I280" s="162"/>
      <c r="L280" s="157"/>
      <c r="M280" s="163"/>
      <c r="N280" s="164"/>
      <c r="O280" s="164"/>
      <c r="P280" s="164"/>
      <c r="Q280" s="164"/>
      <c r="R280" s="164"/>
      <c r="S280" s="164"/>
      <c r="T280" s="165"/>
      <c r="AT280" s="159" t="s">
        <v>154</v>
      </c>
      <c r="AU280" s="159" t="s">
        <v>87</v>
      </c>
      <c r="AV280" s="13" t="s">
        <v>87</v>
      </c>
      <c r="AW280" s="13" t="s">
        <v>3</v>
      </c>
      <c r="AX280" s="13" t="s">
        <v>85</v>
      </c>
      <c r="AY280" s="159" t="s">
        <v>144</v>
      </c>
    </row>
    <row r="281" spans="1:65" s="2" customFormat="1" ht="24.2" customHeight="1">
      <c r="A281" s="32"/>
      <c r="B281" s="143"/>
      <c r="C281" s="144" t="s">
        <v>448</v>
      </c>
      <c r="D281" s="144" t="s">
        <v>147</v>
      </c>
      <c r="E281" s="145" t="s">
        <v>1207</v>
      </c>
      <c r="F281" s="146" t="s">
        <v>1208</v>
      </c>
      <c r="G281" s="147" t="s">
        <v>150</v>
      </c>
      <c r="H281" s="148">
        <v>22.626000000000001</v>
      </c>
      <c r="I281" s="149"/>
      <c r="J281" s="150">
        <f>ROUND(I281*H281,2)</f>
        <v>0</v>
      </c>
      <c r="K281" s="146" t="s">
        <v>158</v>
      </c>
      <c r="L281" s="33"/>
      <c r="M281" s="151" t="s">
        <v>1</v>
      </c>
      <c r="N281" s="152" t="s">
        <v>42</v>
      </c>
      <c r="O281" s="58"/>
      <c r="P281" s="153">
        <f>O281*H281</f>
        <v>0</v>
      </c>
      <c r="Q281" s="153">
        <v>4.5799999999999999E-3</v>
      </c>
      <c r="R281" s="153">
        <f>Q281*H281</f>
        <v>0.10362708</v>
      </c>
      <c r="S281" s="153">
        <v>0</v>
      </c>
      <c r="T281" s="154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55" t="s">
        <v>222</v>
      </c>
      <c r="AT281" s="155" t="s">
        <v>147</v>
      </c>
      <c r="AU281" s="155" t="s">
        <v>87</v>
      </c>
      <c r="AY281" s="17" t="s">
        <v>144</v>
      </c>
      <c r="BE281" s="156">
        <f>IF(N281="základní",J281,0)</f>
        <v>0</v>
      </c>
      <c r="BF281" s="156">
        <f>IF(N281="snížená",J281,0)</f>
        <v>0</v>
      </c>
      <c r="BG281" s="156">
        <f>IF(N281="zákl. přenesená",J281,0)</f>
        <v>0</v>
      </c>
      <c r="BH281" s="156">
        <f>IF(N281="sníž. přenesená",J281,0)</f>
        <v>0</v>
      </c>
      <c r="BI281" s="156">
        <f>IF(N281="nulová",J281,0)</f>
        <v>0</v>
      </c>
      <c r="BJ281" s="17" t="s">
        <v>85</v>
      </c>
      <c r="BK281" s="156">
        <f>ROUND(I281*H281,2)</f>
        <v>0</v>
      </c>
      <c r="BL281" s="17" t="s">
        <v>222</v>
      </c>
      <c r="BM281" s="155" t="s">
        <v>1209</v>
      </c>
    </row>
    <row r="282" spans="1:65" s="13" customFormat="1" ht="11.25">
      <c r="B282" s="157"/>
      <c r="D282" s="158" t="s">
        <v>154</v>
      </c>
      <c r="E282" s="159" t="s">
        <v>1</v>
      </c>
      <c r="F282" s="160" t="s">
        <v>1201</v>
      </c>
      <c r="H282" s="161">
        <v>14.82</v>
      </c>
      <c r="I282" s="162"/>
      <c r="L282" s="157"/>
      <c r="M282" s="163"/>
      <c r="N282" s="164"/>
      <c r="O282" s="164"/>
      <c r="P282" s="164"/>
      <c r="Q282" s="164"/>
      <c r="R282" s="164"/>
      <c r="S282" s="164"/>
      <c r="T282" s="165"/>
      <c r="AT282" s="159" t="s">
        <v>154</v>
      </c>
      <c r="AU282" s="159" t="s">
        <v>87</v>
      </c>
      <c r="AV282" s="13" t="s">
        <v>87</v>
      </c>
      <c r="AW282" s="13" t="s">
        <v>33</v>
      </c>
      <c r="AX282" s="13" t="s">
        <v>77</v>
      </c>
      <c r="AY282" s="159" t="s">
        <v>144</v>
      </c>
    </row>
    <row r="283" spans="1:65" s="13" customFormat="1" ht="22.5">
      <c r="B283" s="157"/>
      <c r="D283" s="158" t="s">
        <v>154</v>
      </c>
      <c r="E283" s="159" t="s">
        <v>1</v>
      </c>
      <c r="F283" s="160" t="s">
        <v>1210</v>
      </c>
      <c r="H283" s="161">
        <v>7.806</v>
      </c>
      <c r="I283" s="162"/>
      <c r="L283" s="157"/>
      <c r="M283" s="163"/>
      <c r="N283" s="164"/>
      <c r="O283" s="164"/>
      <c r="P283" s="164"/>
      <c r="Q283" s="164"/>
      <c r="R283" s="164"/>
      <c r="S283" s="164"/>
      <c r="T283" s="165"/>
      <c r="AT283" s="159" t="s">
        <v>154</v>
      </c>
      <c r="AU283" s="159" t="s">
        <v>87</v>
      </c>
      <c r="AV283" s="13" t="s">
        <v>87</v>
      </c>
      <c r="AW283" s="13" t="s">
        <v>33</v>
      </c>
      <c r="AX283" s="13" t="s">
        <v>77</v>
      </c>
      <c r="AY283" s="159" t="s">
        <v>144</v>
      </c>
    </row>
    <row r="284" spans="1:65" s="14" customFormat="1" ht="11.25">
      <c r="B284" s="189"/>
      <c r="D284" s="158" t="s">
        <v>154</v>
      </c>
      <c r="E284" s="190" t="s">
        <v>1</v>
      </c>
      <c r="F284" s="191" t="s">
        <v>949</v>
      </c>
      <c r="H284" s="192">
        <v>22.626000000000001</v>
      </c>
      <c r="I284" s="193"/>
      <c r="L284" s="189"/>
      <c r="M284" s="194"/>
      <c r="N284" s="195"/>
      <c r="O284" s="195"/>
      <c r="P284" s="195"/>
      <c r="Q284" s="195"/>
      <c r="R284" s="195"/>
      <c r="S284" s="195"/>
      <c r="T284" s="196"/>
      <c r="AT284" s="190" t="s">
        <v>154</v>
      </c>
      <c r="AU284" s="190" t="s">
        <v>87</v>
      </c>
      <c r="AV284" s="14" t="s">
        <v>152</v>
      </c>
      <c r="AW284" s="14" t="s">
        <v>33</v>
      </c>
      <c r="AX284" s="14" t="s">
        <v>85</v>
      </c>
      <c r="AY284" s="190" t="s">
        <v>144</v>
      </c>
    </row>
    <row r="285" spans="1:65" s="2" customFormat="1" ht="24.2" customHeight="1">
      <c r="A285" s="32"/>
      <c r="B285" s="143"/>
      <c r="C285" s="144" t="s">
        <v>454</v>
      </c>
      <c r="D285" s="144" t="s">
        <v>147</v>
      </c>
      <c r="E285" s="145" t="s">
        <v>300</v>
      </c>
      <c r="F285" s="146" t="s">
        <v>301</v>
      </c>
      <c r="G285" s="147" t="s">
        <v>302</v>
      </c>
      <c r="H285" s="180"/>
      <c r="I285" s="149"/>
      <c r="J285" s="150">
        <f>ROUND(I285*H285,2)</f>
        <v>0</v>
      </c>
      <c r="K285" s="146" t="s">
        <v>151</v>
      </c>
      <c r="L285" s="33"/>
      <c r="M285" s="151" t="s">
        <v>1</v>
      </c>
      <c r="N285" s="152" t="s">
        <v>42</v>
      </c>
      <c r="O285" s="58"/>
      <c r="P285" s="153">
        <f>O285*H285</f>
        <v>0</v>
      </c>
      <c r="Q285" s="153">
        <v>0</v>
      </c>
      <c r="R285" s="153">
        <f>Q285*H285</f>
        <v>0</v>
      </c>
      <c r="S285" s="153">
        <v>0</v>
      </c>
      <c r="T285" s="154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55" t="s">
        <v>222</v>
      </c>
      <c r="AT285" s="155" t="s">
        <v>147</v>
      </c>
      <c r="AU285" s="155" t="s">
        <v>87</v>
      </c>
      <c r="AY285" s="17" t="s">
        <v>144</v>
      </c>
      <c r="BE285" s="156">
        <f>IF(N285="základní",J285,0)</f>
        <v>0</v>
      </c>
      <c r="BF285" s="156">
        <f>IF(N285="snížená",J285,0)</f>
        <v>0</v>
      </c>
      <c r="BG285" s="156">
        <f>IF(N285="zákl. přenesená",J285,0)</f>
        <v>0</v>
      </c>
      <c r="BH285" s="156">
        <f>IF(N285="sníž. přenesená",J285,0)</f>
        <v>0</v>
      </c>
      <c r="BI285" s="156">
        <f>IF(N285="nulová",J285,0)</f>
        <v>0</v>
      </c>
      <c r="BJ285" s="17" t="s">
        <v>85</v>
      </c>
      <c r="BK285" s="156">
        <f>ROUND(I285*H285,2)</f>
        <v>0</v>
      </c>
      <c r="BL285" s="17" t="s">
        <v>222</v>
      </c>
      <c r="BM285" s="155" t="s">
        <v>1211</v>
      </c>
    </row>
    <row r="286" spans="1:65" s="2" customFormat="1" ht="24.2" customHeight="1">
      <c r="A286" s="32"/>
      <c r="B286" s="143"/>
      <c r="C286" s="144" t="s">
        <v>459</v>
      </c>
      <c r="D286" s="144" t="s">
        <v>147</v>
      </c>
      <c r="E286" s="145" t="s">
        <v>1212</v>
      </c>
      <c r="F286" s="146" t="s">
        <v>1213</v>
      </c>
      <c r="G286" s="147" t="s">
        <v>302</v>
      </c>
      <c r="H286" s="180"/>
      <c r="I286" s="149"/>
      <c r="J286" s="150">
        <f>ROUND(I286*H286,2)</f>
        <v>0</v>
      </c>
      <c r="K286" s="146" t="s">
        <v>151</v>
      </c>
      <c r="L286" s="33"/>
      <c r="M286" s="151" t="s">
        <v>1</v>
      </c>
      <c r="N286" s="152" t="s">
        <v>42</v>
      </c>
      <c r="O286" s="58"/>
      <c r="P286" s="153">
        <f>O286*H286</f>
        <v>0</v>
      </c>
      <c r="Q286" s="153">
        <v>0</v>
      </c>
      <c r="R286" s="153">
        <f>Q286*H286</f>
        <v>0</v>
      </c>
      <c r="S286" s="153">
        <v>0</v>
      </c>
      <c r="T286" s="154">
        <f>S286*H286</f>
        <v>0</v>
      </c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R286" s="155" t="s">
        <v>222</v>
      </c>
      <c r="AT286" s="155" t="s">
        <v>147</v>
      </c>
      <c r="AU286" s="155" t="s">
        <v>87</v>
      </c>
      <c r="AY286" s="17" t="s">
        <v>144</v>
      </c>
      <c r="BE286" s="156">
        <f>IF(N286="základní",J286,0)</f>
        <v>0</v>
      </c>
      <c r="BF286" s="156">
        <f>IF(N286="snížená",J286,0)</f>
        <v>0</v>
      </c>
      <c r="BG286" s="156">
        <f>IF(N286="zákl. přenesená",J286,0)</f>
        <v>0</v>
      </c>
      <c r="BH286" s="156">
        <f>IF(N286="sníž. přenesená",J286,0)</f>
        <v>0</v>
      </c>
      <c r="BI286" s="156">
        <f>IF(N286="nulová",J286,0)</f>
        <v>0</v>
      </c>
      <c r="BJ286" s="17" t="s">
        <v>85</v>
      </c>
      <c r="BK286" s="156">
        <f>ROUND(I286*H286,2)</f>
        <v>0</v>
      </c>
      <c r="BL286" s="17" t="s">
        <v>222</v>
      </c>
      <c r="BM286" s="155" t="s">
        <v>1214</v>
      </c>
    </row>
    <row r="287" spans="1:65" s="12" customFormat="1" ht="22.9" customHeight="1">
      <c r="B287" s="130"/>
      <c r="D287" s="131" t="s">
        <v>76</v>
      </c>
      <c r="E287" s="141" t="s">
        <v>308</v>
      </c>
      <c r="F287" s="141" t="s">
        <v>309</v>
      </c>
      <c r="I287" s="133"/>
      <c r="J287" s="142">
        <f>BK287</f>
        <v>0</v>
      </c>
      <c r="L287" s="130"/>
      <c r="M287" s="135"/>
      <c r="N287" s="136"/>
      <c r="O287" s="136"/>
      <c r="P287" s="137">
        <f>SUM(P288:P299)</f>
        <v>0</v>
      </c>
      <c r="Q287" s="136"/>
      <c r="R287" s="137">
        <f>SUM(R288:R299)</f>
        <v>4.0999529999999992E-2</v>
      </c>
      <c r="S287" s="136"/>
      <c r="T287" s="138">
        <f>SUM(T288:T299)</f>
        <v>0</v>
      </c>
      <c r="AR287" s="131" t="s">
        <v>87</v>
      </c>
      <c r="AT287" s="139" t="s">
        <v>76</v>
      </c>
      <c r="AU287" s="139" t="s">
        <v>85</v>
      </c>
      <c r="AY287" s="131" t="s">
        <v>144</v>
      </c>
      <c r="BK287" s="140">
        <f>SUM(BK288:BK299)</f>
        <v>0</v>
      </c>
    </row>
    <row r="288" spans="1:65" s="2" customFormat="1" ht="24.2" customHeight="1">
      <c r="A288" s="32"/>
      <c r="B288" s="143"/>
      <c r="C288" s="144" t="s">
        <v>464</v>
      </c>
      <c r="D288" s="144" t="s">
        <v>147</v>
      </c>
      <c r="E288" s="145" t="s">
        <v>310</v>
      </c>
      <c r="F288" s="146" t="s">
        <v>311</v>
      </c>
      <c r="G288" s="147" t="s">
        <v>150</v>
      </c>
      <c r="H288" s="148">
        <v>14.82</v>
      </c>
      <c r="I288" s="149"/>
      <c r="J288" s="150">
        <f>ROUND(I288*H288,2)</f>
        <v>0</v>
      </c>
      <c r="K288" s="146" t="s">
        <v>151</v>
      </c>
      <c r="L288" s="33"/>
      <c r="M288" s="151" t="s">
        <v>1</v>
      </c>
      <c r="N288" s="152" t="s">
        <v>42</v>
      </c>
      <c r="O288" s="58"/>
      <c r="P288" s="153">
        <f>O288*H288</f>
        <v>0</v>
      </c>
      <c r="Q288" s="153">
        <v>0</v>
      </c>
      <c r="R288" s="153">
        <f>Q288*H288</f>
        <v>0</v>
      </c>
      <c r="S288" s="153">
        <v>0</v>
      </c>
      <c r="T288" s="15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55" t="s">
        <v>222</v>
      </c>
      <c r="AT288" s="155" t="s">
        <v>147</v>
      </c>
      <c r="AU288" s="155" t="s">
        <v>87</v>
      </c>
      <c r="AY288" s="17" t="s">
        <v>144</v>
      </c>
      <c r="BE288" s="156">
        <f>IF(N288="základní",J288,0)</f>
        <v>0</v>
      </c>
      <c r="BF288" s="156">
        <f>IF(N288="snížená",J288,0)</f>
        <v>0</v>
      </c>
      <c r="BG288" s="156">
        <f>IF(N288="zákl. přenesená",J288,0)</f>
        <v>0</v>
      </c>
      <c r="BH288" s="156">
        <f>IF(N288="sníž. přenesená",J288,0)</f>
        <v>0</v>
      </c>
      <c r="BI288" s="156">
        <f>IF(N288="nulová",J288,0)</f>
        <v>0</v>
      </c>
      <c r="BJ288" s="17" t="s">
        <v>85</v>
      </c>
      <c r="BK288" s="156">
        <f>ROUND(I288*H288,2)</f>
        <v>0</v>
      </c>
      <c r="BL288" s="17" t="s">
        <v>222</v>
      </c>
      <c r="BM288" s="155" t="s">
        <v>1215</v>
      </c>
    </row>
    <row r="289" spans="1:65" s="13" customFormat="1" ht="11.25">
      <c r="B289" s="157"/>
      <c r="D289" s="158" t="s">
        <v>154</v>
      </c>
      <c r="E289" s="159" t="s">
        <v>1</v>
      </c>
      <c r="F289" s="160" t="s">
        <v>1201</v>
      </c>
      <c r="H289" s="161">
        <v>14.82</v>
      </c>
      <c r="I289" s="162"/>
      <c r="L289" s="157"/>
      <c r="M289" s="163"/>
      <c r="N289" s="164"/>
      <c r="O289" s="164"/>
      <c r="P289" s="164"/>
      <c r="Q289" s="164"/>
      <c r="R289" s="164"/>
      <c r="S289" s="164"/>
      <c r="T289" s="165"/>
      <c r="AT289" s="159" t="s">
        <v>154</v>
      </c>
      <c r="AU289" s="159" t="s">
        <v>87</v>
      </c>
      <c r="AV289" s="13" t="s">
        <v>87</v>
      </c>
      <c r="AW289" s="13" t="s">
        <v>33</v>
      </c>
      <c r="AX289" s="13" t="s">
        <v>85</v>
      </c>
      <c r="AY289" s="159" t="s">
        <v>144</v>
      </c>
    </row>
    <row r="290" spans="1:65" s="2" customFormat="1" ht="24.2" customHeight="1">
      <c r="A290" s="32"/>
      <c r="B290" s="143"/>
      <c r="C290" s="166" t="s">
        <v>468</v>
      </c>
      <c r="D290" s="166" t="s">
        <v>281</v>
      </c>
      <c r="E290" s="167" t="s">
        <v>315</v>
      </c>
      <c r="F290" s="168" t="s">
        <v>316</v>
      </c>
      <c r="G290" s="169" t="s">
        <v>150</v>
      </c>
      <c r="H290" s="170">
        <v>32.603999999999999</v>
      </c>
      <c r="I290" s="171"/>
      <c r="J290" s="172">
        <f>ROUND(I290*H290,2)</f>
        <v>0</v>
      </c>
      <c r="K290" s="168" t="s">
        <v>151</v>
      </c>
      <c r="L290" s="173"/>
      <c r="M290" s="174" t="s">
        <v>1</v>
      </c>
      <c r="N290" s="175" t="s">
        <v>42</v>
      </c>
      <c r="O290" s="58"/>
      <c r="P290" s="153">
        <f>O290*H290</f>
        <v>0</v>
      </c>
      <c r="Q290" s="153">
        <v>1.1999999999999999E-3</v>
      </c>
      <c r="R290" s="153">
        <f>Q290*H290</f>
        <v>3.9124799999999994E-2</v>
      </c>
      <c r="S290" s="153">
        <v>0</v>
      </c>
      <c r="T290" s="154">
        <f>S290*H290</f>
        <v>0</v>
      </c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R290" s="155" t="s">
        <v>284</v>
      </c>
      <c r="AT290" s="155" t="s">
        <v>281</v>
      </c>
      <c r="AU290" s="155" t="s">
        <v>87</v>
      </c>
      <c r="AY290" s="17" t="s">
        <v>144</v>
      </c>
      <c r="BE290" s="156">
        <f>IF(N290="základní",J290,0)</f>
        <v>0</v>
      </c>
      <c r="BF290" s="156">
        <f>IF(N290="snížená",J290,0)</f>
        <v>0</v>
      </c>
      <c r="BG290" s="156">
        <f>IF(N290="zákl. přenesená",J290,0)</f>
        <v>0</v>
      </c>
      <c r="BH290" s="156">
        <f>IF(N290="sníž. přenesená",J290,0)</f>
        <v>0</v>
      </c>
      <c r="BI290" s="156">
        <f>IF(N290="nulová",J290,0)</f>
        <v>0</v>
      </c>
      <c r="BJ290" s="17" t="s">
        <v>85</v>
      </c>
      <c r="BK290" s="156">
        <f>ROUND(I290*H290,2)</f>
        <v>0</v>
      </c>
      <c r="BL290" s="17" t="s">
        <v>222</v>
      </c>
      <c r="BM290" s="155" t="s">
        <v>1216</v>
      </c>
    </row>
    <row r="291" spans="1:65" s="2" customFormat="1" ht="19.5">
      <c r="A291" s="32"/>
      <c r="B291" s="33"/>
      <c r="C291" s="32"/>
      <c r="D291" s="158" t="s">
        <v>286</v>
      </c>
      <c r="E291" s="32"/>
      <c r="F291" s="176" t="s">
        <v>318</v>
      </c>
      <c r="G291" s="32"/>
      <c r="H291" s="32"/>
      <c r="I291" s="177"/>
      <c r="J291" s="32"/>
      <c r="K291" s="32"/>
      <c r="L291" s="33"/>
      <c r="M291" s="178"/>
      <c r="N291" s="179"/>
      <c r="O291" s="58"/>
      <c r="P291" s="58"/>
      <c r="Q291" s="58"/>
      <c r="R291" s="58"/>
      <c r="S291" s="58"/>
      <c r="T291" s="59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T291" s="17" t="s">
        <v>286</v>
      </c>
      <c r="AU291" s="17" t="s">
        <v>87</v>
      </c>
    </row>
    <row r="292" spans="1:65" s="13" customFormat="1" ht="11.25">
      <c r="B292" s="157"/>
      <c r="D292" s="158" t="s">
        <v>154</v>
      </c>
      <c r="E292" s="159" t="s">
        <v>1</v>
      </c>
      <c r="F292" s="160" t="s">
        <v>1217</v>
      </c>
      <c r="H292" s="161">
        <v>32.603999999999999</v>
      </c>
      <c r="I292" s="162"/>
      <c r="L292" s="157"/>
      <c r="M292" s="163"/>
      <c r="N292" s="164"/>
      <c r="O292" s="164"/>
      <c r="P292" s="164"/>
      <c r="Q292" s="164"/>
      <c r="R292" s="164"/>
      <c r="S292" s="164"/>
      <c r="T292" s="165"/>
      <c r="AT292" s="159" t="s">
        <v>154</v>
      </c>
      <c r="AU292" s="159" t="s">
        <v>87</v>
      </c>
      <c r="AV292" s="13" t="s">
        <v>87</v>
      </c>
      <c r="AW292" s="13" t="s">
        <v>33</v>
      </c>
      <c r="AX292" s="13" t="s">
        <v>85</v>
      </c>
      <c r="AY292" s="159" t="s">
        <v>144</v>
      </c>
    </row>
    <row r="293" spans="1:65" s="2" customFormat="1" ht="24.2" customHeight="1">
      <c r="A293" s="32"/>
      <c r="B293" s="143"/>
      <c r="C293" s="144" t="s">
        <v>472</v>
      </c>
      <c r="D293" s="144" t="s">
        <v>147</v>
      </c>
      <c r="E293" s="145" t="s">
        <v>321</v>
      </c>
      <c r="F293" s="146" t="s">
        <v>322</v>
      </c>
      <c r="G293" s="147" t="s">
        <v>150</v>
      </c>
      <c r="H293" s="148">
        <v>14.82</v>
      </c>
      <c r="I293" s="149"/>
      <c r="J293" s="150">
        <f>ROUND(I293*H293,2)</f>
        <v>0</v>
      </c>
      <c r="K293" s="146" t="s">
        <v>151</v>
      </c>
      <c r="L293" s="33"/>
      <c r="M293" s="151" t="s">
        <v>1</v>
      </c>
      <c r="N293" s="152" t="s">
        <v>42</v>
      </c>
      <c r="O293" s="58"/>
      <c r="P293" s="153">
        <f>O293*H293</f>
        <v>0</v>
      </c>
      <c r="Q293" s="153">
        <v>0</v>
      </c>
      <c r="R293" s="153">
        <f>Q293*H293</f>
        <v>0</v>
      </c>
      <c r="S293" s="153">
        <v>0</v>
      </c>
      <c r="T293" s="154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55" t="s">
        <v>222</v>
      </c>
      <c r="AT293" s="155" t="s">
        <v>147</v>
      </c>
      <c r="AU293" s="155" t="s">
        <v>87</v>
      </c>
      <c r="AY293" s="17" t="s">
        <v>144</v>
      </c>
      <c r="BE293" s="156">
        <f>IF(N293="základní",J293,0)</f>
        <v>0</v>
      </c>
      <c r="BF293" s="156">
        <f>IF(N293="snížená",J293,0)</f>
        <v>0</v>
      </c>
      <c r="BG293" s="156">
        <f>IF(N293="zákl. přenesená",J293,0)</f>
        <v>0</v>
      </c>
      <c r="BH293" s="156">
        <f>IF(N293="sníž. přenesená",J293,0)</f>
        <v>0</v>
      </c>
      <c r="BI293" s="156">
        <f>IF(N293="nulová",J293,0)</f>
        <v>0</v>
      </c>
      <c r="BJ293" s="17" t="s">
        <v>85</v>
      </c>
      <c r="BK293" s="156">
        <f>ROUND(I293*H293,2)</f>
        <v>0</v>
      </c>
      <c r="BL293" s="17" t="s">
        <v>222</v>
      </c>
      <c r="BM293" s="155" t="s">
        <v>1218</v>
      </c>
    </row>
    <row r="294" spans="1:65" s="13" customFormat="1" ht="11.25">
      <c r="B294" s="157"/>
      <c r="D294" s="158" t="s">
        <v>154</v>
      </c>
      <c r="E294" s="159" t="s">
        <v>1</v>
      </c>
      <c r="F294" s="160" t="s">
        <v>1201</v>
      </c>
      <c r="H294" s="161">
        <v>14.82</v>
      </c>
      <c r="I294" s="162"/>
      <c r="L294" s="157"/>
      <c r="M294" s="163"/>
      <c r="N294" s="164"/>
      <c r="O294" s="164"/>
      <c r="P294" s="164"/>
      <c r="Q294" s="164"/>
      <c r="R294" s="164"/>
      <c r="S294" s="164"/>
      <c r="T294" s="165"/>
      <c r="AT294" s="159" t="s">
        <v>154</v>
      </c>
      <c r="AU294" s="159" t="s">
        <v>87</v>
      </c>
      <c r="AV294" s="13" t="s">
        <v>87</v>
      </c>
      <c r="AW294" s="13" t="s">
        <v>33</v>
      </c>
      <c r="AX294" s="13" t="s">
        <v>85</v>
      </c>
      <c r="AY294" s="159" t="s">
        <v>144</v>
      </c>
    </row>
    <row r="295" spans="1:65" s="2" customFormat="1" ht="14.45" customHeight="1">
      <c r="A295" s="32"/>
      <c r="B295" s="143"/>
      <c r="C295" s="166" t="s">
        <v>476</v>
      </c>
      <c r="D295" s="166" t="s">
        <v>281</v>
      </c>
      <c r="E295" s="167" t="s">
        <v>325</v>
      </c>
      <c r="F295" s="168" t="s">
        <v>326</v>
      </c>
      <c r="G295" s="169" t="s">
        <v>150</v>
      </c>
      <c r="H295" s="170">
        <v>17.042999999999999</v>
      </c>
      <c r="I295" s="171"/>
      <c r="J295" s="172">
        <f>ROUND(I295*H295,2)</f>
        <v>0</v>
      </c>
      <c r="K295" s="168" t="s">
        <v>158</v>
      </c>
      <c r="L295" s="173"/>
      <c r="M295" s="174" t="s">
        <v>1</v>
      </c>
      <c r="N295" s="175" t="s">
        <v>42</v>
      </c>
      <c r="O295" s="58"/>
      <c r="P295" s="153">
        <f>O295*H295</f>
        <v>0</v>
      </c>
      <c r="Q295" s="153">
        <v>1.1E-4</v>
      </c>
      <c r="R295" s="153">
        <f>Q295*H295</f>
        <v>1.87473E-3</v>
      </c>
      <c r="S295" s="153">
        <v>0</v>
      </c>
      <c r="T295" s="154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55" t="s">
        <v>284</v>
      </c>
      <c r="AT295" s="155" t="s">
        <v>281</v>
      </c>
      <c r="AU295" s="155" t="s">
        <v>87</v>
      </c>
      <c r="AY295" s="17" t="s">
        <v>144</v>
      </c>
      <c r="BE295" s="156">
        <f>IF(N295="základní",J295,0)</f>
        <v>0</v>
      </c>
      <c r="BF295" s="156">
        <f>IF(N295="snížená",J295,0)</f>
        <v>0</v>
      </c>
      <c r="BG295" s="156">
        <f>IF(N295="zákl. přenesená",J295,0)</f>
        <v>0</v>
      </c>
      <c r="BH295" s="156">
        <f>IF(N295="sníž. přenesená",J295,0)</f>
        <v>0</v>
      </c>
      <c r="BI295" s="156">
        <f>IF(N295="nulová",J295,0)</f>
        <v>0</v>
      </c>
      <c r="BJ295" s="17" t="s">
        <v>85</v>
      </c>
      <c r="BK295" s="156">
        <f>ROUND(I295*H295,2)</f>
        <v>0</v>
      </c>
      <c r="BL295" s="17" t="s">
        <v>222</v>
      </c>
      <c r="BM295" s="155" t="s">
        <v>1219</v>
      </c>
    </row>
    <row r="296" spans="1:65" s="2" customFormat="1" ht="19.5">
      <c r="A296" s="32"/>
      <c r="B296" s="33"/>
      <c r="C296" s="32"/>
      <c r="D296" s="158" t="s">
        <v>286</v>
      </c>
      <c r="E296" s="32"/>
      <c r="F296" s="176" t="s">
        <v>328</v>
      </c>
      <c r="G296" s="32"/>
      <c r="H296" s="32"/>
      <c r="I296" s="177"/>
      <c r="J296" s="32"/>
      <c r="K296" s="32"/>
      <c r="L296" s="33"/>
      <c r="M296" s="178"/>
      <c r="N296" s="179"/>
      <c r="O296" s="58"/>
      <c r="P296" s="58"/>
      <c r="Q296" s="58"/>
      <c r="R296" s="58"/>
      <c r="S296" s="58"/>
      <c r="T296" s="59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T296" s="17" t="s">
        <v>286</v>
      </c>
      <c r="AU296" s="17" t="s">
        <v>87</v>
      </c>
    </row>
    <row r="297" spans="1:65" s="13" customFormat="1" ht="11.25">
      <c r="B297" s="157"/>
      <c r="D297" s="158" t="s">
        <v>154</v>
      </c>
      <c r="E297" s="159" t="s">
        <v>1</v>
      </c>
      <c r="F297" s="160" t="s">
        <v>1220</v>
      </c>
      <c r="H297" s="161">
        <v>17.042999999999999</v>
      </c>
      <c r="I297" s="162"/>
      <c r="L297" s="157"/>
      <c r="M297" s="163"/>
      <c r="N297" s="164"/>
      <c r="O297" s="164"/>
      <c r="P297" s="164"/>
      <c r="Q297" s="164"/>
      <c r="R297" s="164"/>
      <c r="S297" s="164"/>
      <c r="T297" s="165"/>
      <c r="AT297" s="159" t="s">
        <v>154</v>
      </c>
      <c r="AU297" s="159" t="s">
        <v>87</v>
      </c>
      <c r="AV297" s="13" t="s">
        <v>87</v>
      </c>
      <c r="AW297" s="13" t="s">
        <v>33</v>
      </c>
      <c r="AX297" s="13" t="s">
        <v>85</v>
      </c>
      <c r="AY297" s="159" t="s">
        <v>144</v>
      </c>
    </row>
    <row r="298" spans="1:65" s="2" customFormat="1" ht="24.2" customHeight="1">
      <c r="A298" s="32"/>
      <c r="B298" s="143"/>
      <c r="C298" s="144" t="s">
        <v>480</v>
      </c>
      <c r="D298" s="144" t="s">
        <v>147</v>
      </c>
      <c r="E298" s="145" t="s">
        <v>331</v>
      </c>
      <c r="F298" s="146" t="s">
        <v>332</v>
      </c>
      <c r="G298" s="147" t="s">
        <v>302</v>
      </c>
      <c r="H298" s="180"/>
      <c r="I298" s="149"/>
      <c r="J298" s="150">
        <f>ROUND(I298*H298,2)</f>
        <v>0</v>
      </c>
      <c r="K298" s="146" t="s">
        <v>151</v>
      </c>
      <c r="L298" s="33"/>
      <c r="M298" s="151" t="s">
        <v>1</v>
      </c>
      <c r="N298" s="152" t="s">
        <v>42</v>
      </c>
      <c r="O298" s="58"/>
      <c r="P298" s="153">
        <f>O298*H298</f>
        <v>0</v>
      </c>
      <c r="Q298" s="153">
        <v>0</v>
      </c>
      <c r="R298" s="153">
        <f>Q298*H298</f>
        <v>0</v>
      </c>
      <c r="S298" s="153">
        <v>0</v>
      </c>
      <c r="T298" s="154">
        <f>S298*H298</f>
        <v>0</v>
      </c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R298" s="155" t="s">
        <v>222</v>
      </c>
      <c r="AT298" s="155" t="s">
        <v>147</v>
      </c>
      <c r="AU298" s="155" t="s">
        <v>87</v>
      </c>
      <c r="AY298" s="17" t="s">
        <v>144</v>
      </c>
      <c r="BE298" s="156">
        <f>IF(N298="základní",J298,0)</f>
        <v>0</v>
      </c>
      <c r="BF298" s="156">
        <f>IF(N298="snížená",J298,0)</f>
        <v>0</v>
      </c>
      <c r="BG298" s="156">
        <f>IF(N298="zákl. přenesená",J298,0)</f>
        <v>0</v>
      </c>
      <c r="BH298" s="156">
        <f>IF(N298="sníž. přenesená",J298,0)</f>
        <v>0</v>
      </c>
      <c r="BI298" s="156">
        <f>IF(N298="nulová",J298,0)</f>
        <v>0</v>
      </c>
      <c r="BJ298" s="17" t="s">
        <v>85</v>
      </c>
      <c r="BK298" s="156">
        <f>ROUND(I298*H298,2)</f>
        <v>0</v>
      </c>
      <c r="BL298" s="17" t="s">
        <v>222</v>
      </c>
      <c r="BM298" s="155" t="s">
        <v>1221</v>
      </c>
    </row>
    <row r="299" spans="1:65" s="2" customFormat="1" ht="24.2" customHeight="1">
      <c r="A299" s="32"/>
      <c r="B299" s="143"/>
      <c r="C299" s="144" t="s">
        <v>484</v>
      </c>
      <c r="D299" s="144" t="s">
        <v>147</v>
      </c>
      <c r="E299" s="145" t="s">
        <v>831</v>
      </c>
      <c r="F299" s="146" t="s">
        <v>832</v>
      </c>
      <c r="G299" s="147" t="s">
        <v>302</v>
      </c>
      <c r="H299" s="180"/>
      <c r="I299" s="149"/>
      <c r="J299" s="150">
        <f>ROUND(I299*H299,2)</f>
        <v>0</v>
      </c>
      <c r="K299" s="146" t="s">
        <v>151</v>
      </c>
      <c r="L299" s="33"/>
      <c r="M299" s="151" t="s">
        <v>1</v>
      </c>
      <c r="N299" s="152" t="s">
        <v>42</v>
      </c>
      <c r="O299" s="58"/>
      <c r="P299" s="153">
        <f>O299*H299</f>
        <v>0</v>
      </c>
      <c r="Q299" s="153">
        <v>0</v>
      </c>
      <c r="R299" s="153">
        <f>Q299*H299</f>
        <v>0</v>
      </c>
      <c r="S299" s="153">
        <v>0</v>
      </c>
      <c r="T299" s="154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55" t="s">
        <v>222</v>
      </c>
      <c r="AT299" s="155" t="s">
        <v>147</v>
      </c>
      <c r="AU299" s="155" t="s">
        <v>87</v>
      </c>
      <c r="AY299" s="17" t="s">
        <v>144</v>
      </c>
      <c r="BE299" s="156">
        <f>IF(N299="základní",J299,0)</f>
        <v>0</v>
      </c>
      <c r="BF299" s="156">
        <f>IF(N299="snížená",J299,0)</f>
        <v>0</v>
      </c>
      <c r="BG299" s="156">
        <f>IF(N299="zákl. přenesená",J299,0)</f>
        <v>0</v>
      </c>
      <c r="BH299" s="156">
        <f>IF(N299="sníž. přenesená",J299,0)</f>
        <v>0</v>
      </c>
      <c r="BI299" s="156">
        <f>IF(N299="nulová",J299,0)</f>
        <v>0</v>
      </c>
      <c r="BJ299" s="17" t="s">
        <v>85</v>
      </c>
      <c r="BK299" s="156">
        <f>ROUND(I299*H299,2)</f>
        <v>0</v>
      </c>
      <c r="BL299" s="17" t="s">
        <v>222</v>
      </c>
      <c r="BM299" s="155" t="s">
        <v>1222</v>
      </c>
    </row>
    <row r="300" spans="1:65" s="12" customFormat="1" ht="22.9" customHeight="1">
      <c r="B300" s="130"/>
      <c r="D300" s="131" t="s">
        <v>76</v>
      </c>
      <c r="E300" s="141" t="s">
        <v>338</v>
      </c>
      <c r="F300" s="141" t="s">
        <v>339</v>
      </c>
      <c r="I300" s="133"/>
      <c r="J300" s="142">
        <f>BK300</f>
        <v>0</v>
      </c>
      <c r="L300" s="130"/>
      <c r="M300" s="135"/>
      <c r="N300" s="136"/>
      <c r="O300" s="136"/>
      <c r="P300" s="137">
        <f>SUM(P301:P305)</f>
        <v>0</v>
      </c>
      <c r="Q300" s="136"/>
      <c r="R300" s="137">
        <f>SUM(R301:R305)</f>
        <v>0</v>
      </c>
      <c r="S300" s="136"/>
      <c r="T300" s="138">
        <f>SUM(T301:T305)</f>
        <v>0</v>
      </c>
      <c r="AR300" s="131" t="s">
        <v>87</v>
      </c>
      <c r="AT300" s="139" t="s">
        <v>76</v>
      </c>
      <c r="AU300" s="139" t="s">
        <v>85</v>
      </c>
      <c r="AY300" s="131" t="s">
        <v>144</v>
      </c>
      <c r="BK300" s="140">
        <f>SUM(BK301:BK305)</f>
        <v>0</v>
      </c>
    </row>
    <row r="301" spans="1:65" s="2" customFormat="1" ht="14.45" customHeight="1">
      <c r="A301" s="32"/>
      <c r="B301" s="143"/>
      <c r="C301" s="144" t="s">
        <v>491</v>
      </c>
      <c r="D301" s="144" t="s">
        <v>147</v>
      </c>
      <c r="E301" s="145" t="s">
        <v>341</v>
      </c>
      <c r="F301" s="146" t="s">
        <v>342</v>
      </c>
      <c r="G301" s="147" t="s">
        <v>343</v>
      </c>
      <c r="H301" s="148">
        <v>1</v>
      </c>
      <c r="I301" s="149"/>
      <c r="J301" s="150">
        <f>ROUND(I301*H301,2)</f>
        <v>0</v>
      </c>
      <c r="K301" s="146" t="s">
        <v>1</v>
      </c>
      <c r="L301" s="33"/>
      <c r="M301" s="151" t="s">
        <v>1</v>
      </c>
      <c r="N301" s="152" t="s">
        <v>42</v>
      </c>
      <c r="O301" s="58"/>
      <c r="P301" s="153">
        <f>O301*H301</f>
        <v>0</v>
      </c>
      <c r="Q301" s="153">
        <v>0</v>
      </c>
      <c r="R301" s="153">
        <f>Q301*H301</f>
        <v>0</v>
      </c>
      <c r="S301" s="153">
        <v>0</v>
      </c>
      <c r="T301" s="15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55" t="s">
        <v>222</v>
      </c>
      <c r="AT301" s="155" t="s">
        <v>147</v>
      </c>
      <c r="AU301" s="155" t="s">
        <v>87</v>
      </c>
      <c r="AY301" s="17" t="s">
        <v>144</v>
      </c>
      <c r="BE301" s="156">
        <f>IF(N301="základní",J301,0)</f>
        <v>0</v>
      </c>
      <c r="BF301" s="156">
        <f>IF(N301="snížená",J301,0)</f>
        <v>0</v>
      </c>
      <c r="BG301" s="156">
        <f>IF(N301="zákl. přenesená",J301,0)</f>
        <v>0</v>
      </c>
      <c r="BH301" s="156">
        <f>IF(N301="sníž. přenesená",J301,0)</f>
        <v>0</v>
      </c>
      <c r="BI301" s="156">
        <f>IF(N301="nulová",J301,0)</f>
        <v>0</v>
      </c>
      <c r="BJ301" s="17" t="s">
        <v>85</v>
      </c>
      <c r="BK301" s="156">
        <f>ROUND(I301*H301,2)</f>
        <v>0</v>
      </c>
      <c r="BL301" s="17" t="s">
        <v>222</v>
      </c>
      <c r="BM301" s="155" t="s">
        <v>1223</v>
      </c>
    </row>
    <row r="302" spans="1:65" s="2" customFormat="1" ht="24.2" customHeight="1">
      <c r="A302" s="32"/>
      <c r="B302" s="143"/>
      <c r="C302" s="144" t="s">
        <v>498</v>
      </c>
      <c r="D302" s="144" t="s">
        <v>147</v>
      </c>
      <c r="E302" s="145" t="s">
        <v>1224</v>
      </c>
      <c r="F302" s="146" t="s">
        <v>347</v>
      </c>
      <c r="G302" s="147" t="s">
        <v>348</v>
      </c>
      <c r="H302" s="148">
        <v>1</v>
      </c>
      <c r="I302" s="149"/>
      <c r="J302" s="150">
        <f>ROUND(I302*H302,2)</f>
        <v>0</v>
      </c>
      <c r="K302" s="146" t="s">
        <v>1</v>
      </c>
      <c r="L302" s="33"/>
      <c r="M302" s="151" t="s">
        <v>1</v>
      </c>
      <c r="N302" s="152" t="s">
        <v>42</v>
      </c>
      <c r="O302" s="58"/>
      <c r="P302" s="153">
        <f>O302*H302</f>
        <v>0</v>
      </c>
      <c r="Q302" s="153">
        <v>0</v>
      </c>
      <c r="R302" s="153">
        <f>Q302*H302</f>
        <v>0</v>
      </c>
      <c r="S302" s="153">
        <v>0</v>
      </c>
      <c r="T302" s="154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55" t="s">
        <v>222</v>
      </c>
      <c r="AT302" s="155" t="s">
        <v>147</v>
      </c>
      <c r="AU302" s="155" t="s">
        <v>87</v>
      </c>
      <c r="AY302" s="17" t="s">
        <v>144</v>
      </c>
      <c r="BE302" s="156">
        <f>IF(N302="základní",J302,0)</f>
        <v>0</v>
      </c>
      <c r="BF302" s="156">
        <f>IF(N302="snížená",J302,0)</f>
        <v>0</v>
      </c>
      <c r="BG302" s="156">
        <f>IF(N302="zákl. přenesená",J302,0)</f>
        <v>0</v>
      </c>
      <c r="BH302" s="156">
        <f>IF(N302="sníž. přenesená",J302,0)</f>
        <v>0</v>
      </c>
      <c r="BI302" s="156">
        <f>IF(N302="nulová",J302,0)</f>
        <v>0</v>
      </c>
      <c r="BJ302" s="17" t="s">
        <v>85</v>
      </c>
      <c r="BK302" s="156">
        <f>ROUND(I302*H302,2)</f>
        <v>0</v>
      </c>
      <c r="BL302" s="17" t="s">
        <v>222</v>
      </c>
      <c r="BM302" s="155" t="s">
        <v>1225</v>
      </c>
    </row>
    <row r="303" spans="1:65" s="13" customFormat="1" ht="11.25">
      <c r="B303" s="157"/>
      <c r="D303" s="158" t="s">
        <v>154</v>
      </c>
      <c r="E303" s="159" t="s">
        <v>1</v>
      </c>
      <c r="F303" s="160" t="s">
        <v>495</v>
      </c>
      <c r="H303" s="161">
        <v>1</v>
      </c>
      <c r="I303" s="162"/>
      <c r="L303" s="157"/>
      <c r="M303" s="163"/>
      <c r="N303" s="164"/>
      <c r="O303" s="164"/>
      <c r="P303" s="164"/>
      <c r="Q303" s="164"/>
      <c r="R303" s="164"/>
      <c r="S303" s="164"/>
      <c r="T303" s="165"/>
      <c r="AT303" s="159" t="s">
        <v>154</v>
      </c>
      <c r="AU303" s="159" t="s">
        <v>87</v>
      </c>
      <c r="AV303" s="13" t="s">
        <v>87</v>
      </c>
      <c r="AW303" s="13" t="s">
        <v>33</v>
      </c>
      <c r="AX303" s="13" t="s">
        <v>85</v>
      </c>
      <c r="AY303" s="159" t="s">
        <v>144</v>
      </c>
    </row>
    <row r="304" spans="1:65" s="2" customFormat="1" ht="14.45" customHeight="1">
      <c r="A304" s="32"/>
      <c r="B304" s="143"/>
      <c r="C304" s="144" t="s">
        <v>503</v>
      </c>
      <c r="D304" s="144" t="s">
        <v>147</v>
      </c>
      <c r="E304" s="145" t="s">
        <v>352</v>
      </c>
      <c r="F304" s="146" t="s">
        <v>1226</v>
      </c>
      <c r="G304" s="147" t="s">
        <v>343</v>
      </c>
      <c r="H304" s="148">
        <v>1</v>
      </c>
      <c r="I304" s="149"/>
      <c r="J304" s="150">
        <f>ROUND(I304*H304,2)</f>
        <v>0</v>
      </c>
      <c r="K304" s="146" t="s">
        <v>1</v>
      </c>
      <c r="L304" s="33"/>
      <c r="M304" s="151" t="s">
        <v>1</v>
      </c>
      <c r="N304" s="152" t="s">
        <v>42</v>
      </c>
      <c r="O304" s="58"/>
      <c r="P304" s="153">
        <f>O304*H304</f>
        <v>0</v>
      </c>
      <c r="Q304" s="153">
        <v>0</v>
      </c>
      <c r="R304" s="153">
        <f>Q304*H304</f>
        <v>0</v>
      </c>
      <c r="S304" s="153">
        <v>0</v>
      </c>
      <c r="T304" s="154">
        <f>S304*H304</f>
        <v>0</v>
      </c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R304" s="155" t="s">
        <v>222</v>
      </c>
      <c r="AT304" s="155" t="s">
        <v>147</v>
      </c>
      <c r="AU304" s="155" t="s">
        <v>87</v>
      </c>
      <c r="AY304" s="17" t="s">
        <v>144</v>
      </c>
      <c r="BE304" s="156">
        <f>IF(N304="základní",J304,0)</f>
        <v>0</v>
      </c>
      <c r="BF304" s="156">
        <f>IF(N304="snížená",J304,0)</f>
        <v>0</v>
      </c>
      <c r="BG304" s="156">
        <f>IF(N304="zákl. přenesená",J304,0)</f>
        <v>0</v>
      </c>
      <c r="BH304" s="156">
        <f>IF(N304="sníž. přenesená",J304,0)</f>
        <v>0</v>
      </c>
      <c r="BI304" s="156">
        <f>IF(N304="nulová",J304,0)</f>
        <v>0</v>
      </c>
      <c r="BJ304" s="17" t="s">
        <v>85</v>
      </c>
      <c r="BK304" s="156">
        <f>ROUND(I304*H304,2)</f>
        <v>0</v>
      </c>
      <c r="BL304" s="17" t="s">
        <v>222</v>
      </c>
      <c r="BM304" s="155" t="s">
        <v>1227</v>
      </c>
    </row>
    <row r="305" spans="1:65" s="2" customFormat="1" ht="14.45" customHeight="1">
      <c r="A305" s="32"/>
      <c r="B305" s="143"/>
      <c r="C305" s="144" t="s">
        <v>507</v>
      </c>
      <c r="D305" s="144" t="s">
        <v>147</v>
      </c>
      <c r="E305" s="145" t="s">
        <v>356</v>
      </c>
      <c r="F305" s="146" t="s">
        <v>357</v>
      </c>
      <c r="G305" s="147" t="s">
        <v>343</v>
      </c>
      <c r="H305" s="148">
        <v>1</v>
      </c>
      <c r="I305" s="149"/>
      <c r="J305" s="150">
        <f>ROUND(I305*H305,2)</f>
        <v>0</v>
      </c>
      <c r="K305" s="146" t="s">
        <v>1</v>
      </c>
      <c r="L305" s="33"/>
      <c r="M305" s="151" t="s">
        <v>1</v>
      </c>
      <c r="N305" s="152" t="s">
        <v>42</v>
      </c>
      <c r="O305" s="58"/>
      <c r="P305" s="153">
        <f>O305*H305</f>
        <v>0</v>
      </c>
      <c r="Q305" s="153">
        <v>0</v>
      </c>
      <c r="R305" s="153">
        <f>Q305*H305</f>
        <v>0</v>
      </c>
      <c r="S305" s="153">
        <v>0</v>
      </c>
      <c r="T305" s="154">
        <f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55" t="s">
        <v>222</v>
      </c>
      <c r="AT305" s="155" t="s">
        <v>147</v>
      </c>
      <c r="AU305" s="155" t="s">
        <v>87</v>
      </c>
      <c r="AY305" s="17" t="s">
        <v>144</v>
      </c>
      <c r="BE305" s="156">
        <f>IF(N305="základní",J305,0)</f>
        <v>0</v>
      </c>
      <c r="BF305" s="156">
        <f>IF(N305="snížená",J305,0)</f>
        <v>0</v>
      </c>
      <c r="BG305" s="156">
        <f>IF(N305="zákl. přenesená",J305,0)</f>
        <v>0</v>
      </c>
      <c r="BH305" s="156">
        <f>IF(N305="sníž. přenesená",J305,0)</f>
        <v>0</v>
      </c>
      <c r="BI305" s="156">
        <f>IF(N305="nulová",J305,0)</f>
        <v>0</v>
      </c>
      <c r="BJ305" s="17" t="s">
        <v>85</v>
      </c>
      <c r="BK305" s="156">
        <f>ROUND(I305*H305,2)</f>
        <v>0</v>
      </c>
      <c r="BL305" s="17" t="s">
        <v>222</v>
      </c>
      <c r="BM305" s="155" t="s">
        <v>1228</v>
      </c>
    </row>
    <row r="306" spans="1:65" s="12" customFormat="1" ht="22.9" customHeight="1">
      <c r="B306" s="130"/>
      <c r="D306" s="131" t="s">
        <v>76</v>
      </c>
      <c r="E306" s="141" t="s">
        <v>1229</v>
      </c>
      <c r="F306" s="141" t="s">
        <v>1230</v>
      </c>
      <c r="I306" s="133"/>
      <c r="J306" s="142">
        <f>BK306</f>
        <v>0</v>
      </c>
      <c r="L306" s="130"/>
      <c r="M306" s="135"/>
      <c r="N306" s="136"/>
      <c r="O306" s="136"/>
      <c r="P306" s="137">
        <f>P307</f>
        <v>0</v>
      </c>
      <c r="Q306" s="136"/>
      <c r="R306" s="137">
        <f>R307</f>
        <v>0</v>
      </c>
      <c r="S306" s="136"/>
      <c r="T306" s="138">
        <f>T307</f>
        <v>0</v>
      </c>
      <c r="AR306" s="131" t="s">
        <v>87</v>
      </c>
      <c r="AT306" s="139" t="s">
        <v>76</v>
      </c>
      <c r="AU306" s="139" t="s">
        <v>85</v>
      </c>
      <c r="AY306" s="131" t="s">
        <v>144</v>
      </c>
      <c r="BK306" s="140">
        <f>BK307</f>
        <v>0</v>
      </c>
    </row>
    <row r="307" spans="1:65" s="2" customFormat="1" ht="24.2" customHeight="1">
      <c r="A307" s="32"/>
      <c r="B307" s="143"/>
      <c r="C307" s="144" t="s">
        <v>512</v>
      </c>
      <c r="D307" s="144" t="s">
        <v>147</v>
      </c>
      <c r="E307" s="145" t="s">
        <v>1231</v>
      </c>
      <c r="F307" s="146" t="s">
        <v>1232</v>
      </c>
      <c r="G307" s="147" t="s">
        <v>150</v>
      </c>
      <c r="H307" s="148">
        <v>3</v>
      </c>
      <c r="I307" s="149"/>
      <c r="J307" s="150">
        <f>ROUND(I307*H307,2)</f>
        <v>0</v>
      </c>
      <c r="K307" s="146" t="s">
        <v>1</v>
      </c>
      <c r="L307" s="33"/>
      <c r="M307" s="151" t="s">
        <v>1</v>
      </c>
      <c r="N307" s="152" t="s">
        <v>42</v>
      </c>
      <c r="O307" s="58"/>
      <c r="P307" s="153">
        <f>O307*H307</f>
        <v>0</v>
      </c>
      <c r="Q307" s="153">
        <v>0</v>
      </c>
      <c r="R307" s="153">
        <f>Q307*H307</f>
        <v>0</v>
      </c>
      <c r="S307" s="153">
        <v>0</v>
      </c>
      <c r="T307" s="154">
        <f>S307*H307</f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55" t="s">
        <v>222</v>
      </c>
      <c r="AT307" s="155" t="s">
        <v>147</v>
      </c>
      <c r="AU307" s="155" t="s">
        <v>87</v>
      </c>
      <c r="AY307" s="17" t="s">
        <v>144</v>
      </c>
      <c r="BE307" s="156">
        <f>IF(N307="základní",J307,0)</f>
        <v>0</v>
      </c>
      <c r="BF307" s="156">
        <f>IF(N307="snížená",J307,0)</f>
        <v>0</v>
      </c>
      <c r="BG307" s="156">
        <f>IF(N307="zákl. přenesená",J307,0)</f>
        <v>0</v>
      </c>
      <c r="BH307" s="156">
        <f>IF(N307="sníž. přenesená",J307,0)</f>
        <v>0</v>
      </c>
      <c r="BI307" s="156">
        <f>IF(N307="nulová",J307,0)</f>
        <v>0</v>
      </c>
      <c r="BJ307" s="17" t="s">
        <v>85</v>
      </c>
      <c r="BK307" s="156">
        <f>ROUND(I307*H307,2)</f>
        <v>0</v>
      </c>
      <c r="BL307" s="17" t="s">
        <v>222</v>
      </c>
      <c r="BM307" s="155" t="s">
        <v>1233</v>
      </c>
    </row>
    <row r="308" spans="1:65" s="12" customFormat="1" ht="22.9" customHeight="1">
      <c r="B308" s="130"/>
      <c r="D308" s="131" t="s">
        <v>76</v>
      </c>
      <c r="E308" s="141" t="s">
        <v>359</v>
      </c>
      <c r="F308" s="141" t="s">
        <v>360</v>
      </c>
      <c r="I308" s="133"/>
      <c r="J308" s="142">
        <f>BK308</f>
        <v>0</v>
      </c>
      <c r="L308" s="130"/>
      <c r="M308" s="135"/>
      <c r="N308" s="136"/>
      <c r="O308" s="136"/>
      <c r="P308" s="137">
        <f>SUM(P309:P314)</f>
        <v>0</v>
      </c>
      <c r="Q308" s="136"/>
      <c r="R308" s="137">
        <f>SUM(R309:R314)</f>
        <v>0.27576389999999995</v>
      </c>
      <c r="S308" s="136"/>
      <c r="T308" s="138">
        <f>SUM(T309:T314)</f>
        <v>0</v>
      </c>
      <c r="AR308" s="131" t="s">
        <v>87</v>
      </c>
      <c r="AT308" s="139" t="s">
        <v>76</v>
      </c>
      <c r="AU308" s="139" t="s">
        <v>85</v>
      </c>
      <c r="AY308" s="131" t="s">
        <v>144</v>
      </c>
      <c r="BK308" s="140">
        <f>SUM(BK309:BK314)</f>
        <v>0</v>
      </c>
    </row>
    <row r="309" spans="1:65" s="2" customFormat="1" ht="24.2" customHeight="1">
      <c r="A309" s="32"/>
      <c r="B309" s="143"/>
      <c r="C309" s="144" t="s">
        <v>516</v>
      </c>
      <c r="D309" s="144" t="s">
        <v>147</v>
      </c>
      <c r="E309" s="145" t="s">
        <v>1234</v>
      </c>
      <c r="F309" s="146" t="s">
        <v>1235</v>
      </c>
      <c r="G309" s="147" t="s">
        <v>150</v>
      </c>
      <c r="H309" s="148">
        <v>5.22</v>
      </c>
      <c r="I309" s="149"/>
      <c r="J309" s="150">
        <f>ROUND(I309*H309,2)</f>
        <v>0</v>
      </c>
      <c r="K309" s="146" t="s">
        <v>764</v>
      </c>
      <c r="L309" s="33"/>
      <c r="M309" s="151" t="s">
        <v>1</v>
      </c>
      <c r="N309" s="152" t="s">
        <v>42</v>
      </c>
      <c r="O309" s="58"/>
      <c r="P309" s="153">
        <f>O309*H309</f>
        <v>0</v>
      </c>
      <c r="Q309" s="153">
        <v>1.5740000000000001E-2</v>
      </c>
      <c r="R309" s="153">
        <f>Q309*H309</f>
        <v>8.2162799999999994E-2</v>
      </c>
      <c r="S309" s="153">
        <v>0</v>
      </c>
      <c r="T309" s="154">
        <f>S309*H309</f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55" t="s">
        <v>222</v>
      </c>
      <c r="AT309" s="155" t="s">
        <v>147</v>
      </c>
      <c r="AU309" s="155" t="s">
        <v>87</v>
      </c>
      <c r="AY309" s="17" t="s">
        <v>144</v>
      </c>
      <c r="BE309" s="156">
        <f>IF(N309="základní",J309,0)</f>
        <v>0</v>
      </c>
      <c r="BF309" s="156">
        <f>IF(N309="snížená",J309,0)</f>
        <v>0</v>
      </c>
      <c r="BG309" s="156">
        <f>IF(N309="zákl. přenesená",J309,0)</f>
        <v>0</v>
      </c>
      <c r="BH309" s="156">
        <f>IF(N309="sníž. přenesená",J309,0)</f>
        <v>0</v>
      </c>
      <c r="BI309" s="156">
        <f>IF(N309="nulová",J309,0)</f>
        <v>0</v>
      </c>
      <c r="BJ309" s="17" t="s">
        <v>85</v>
      </c>
      <c r="BK309" s="156">
        <f>ROUND(I309*H309,2)</f>
        <v>0</v>
      </c>
      <c r="BL309" s="17" t="s">
        <v>222</v>
      </c>
      <c r="BM309" s="155" t="s">
        <v>1236</v>
      </c>
    </row>
    <row r="310" spans="1:65" s="13" customFormat="1" ht="11.25">
      <c r="B310" s="157"/>
      <c r="D310" s="158" t="s">
        <v>154</v>
      </c>
      <c r="E310" s="159" t="s">
        <v>1</v>
      </c>
      <c r="F310" s="160" t="s">
        <v>1237</v>
      </c>
      <c r="H310" s="161">
        <v>5.22</v>
      </c>
      <c r="I310" s="162"/>
      <c r="L310" s="157"/>
      <c r="M310" s="163"/>
      <c r="N310" s="164"/>
      <c r="O310" s="164"/>
      <c r="P310" s="164"/>
      <c r="Q310" s="164"/>
      <c r="R310" s="164"/>
      <c r="S310" s="164"/>
      <c r="T310" s="165"/>
      <c r="AT310" s="159" t="s">
        <v>154</v>
      </c>
      <c r="AU310" s="159" t="s">
        <v>87</v>
      </c>
      <c r="AV310" s="13" t="s">
        <v>87</v>
      </c>
      <c r="AW310" s="13" t="s">
        <v>33</v>
      </c>
      <c r="AX310" s="13" t="s">
        <v>85</v>
      </c>
      <c r="AY310" s="159" t="s">
        <v>144</v>
      </c>
    </row>
    <row r="311" spans="1:65" s="2" customFormat="1" ht="24.2" customHeight="1">
      <c r="A311" s="32"/>
      <c r="B311" s="143"/>
      <c r="C311" s="144" t="s">
        <v>699</v>
      </c>
      <c r="D311" s="144" t="s">
        <v>147</v>
      </c>
      <c r="E311" s="145" t="s">
        <v>1238</v>
      </c>
      <c r="F311" s="146" t="s">
        <v>1239</v>
      </c>
      <c r="G311" s="147" t="s">
        <v>150</v>
      </c>
      <c r="H311" s="148">
        <v>14.79</v>
      </c>
      <c r="I311" s="149"/>
      <c r="J311" s="150">
        <f>ROUND(I311*H311,2)</f>
        <v>0</v>
      </c>
      <c r="K311" s="146" t="s">
        <v>764</v>
      </c>
      <c r="L311" s="33"/>
      <c r="M311" s="151" t="s">
        <v>1</v>
      </c>
      <c r="N311" s="152" t="s">
        <v>42</v>
      </c>
      <c r="O311" s="58"/>
      <c r="P311" s="153">
        <f>O311*H311</f>
        <v>0</v>
      </c>
      <c r="Q311" s="153">
        <v>1.3089999999999999E-2</v>
      </c>
      <c r="R311" s="153">
        <f>Q311*H311</f>
        <v>0.19360109999999997</v>
      </c>
      <c r="S311" s="153">
        <v>0</v>
      </c>
      <c r="T311" s="154">
        <f>S311*H311</f>
        <v>0</v>
      </c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R311" s="155" t="s">
        <v>222</v>
      </c>
      <c r="AT311" s="155" t="s">
        <v>147</v>
      </c>
      <c r="AU311" s="155" t="s">
        <v>87</v>
      </c>
      <c r="AY311" s="17" t="s">
        <v>144</v>
      </c>
      <c r="BE311" s="156">
        <f>IF(N311="základní",J311,0)</f>
        <v>0</v>
      </c>
      <c r="BF311" s="156">
        <f>IF(N311="snížená",J311,0)</f>
        <v>0</v>
      </c>
      <c r="BG311" s="156">
        <f>IF(N311="zákl. přenesená",J311,0)</f>
        <v>0</v>
      </c>
      <c r="BH311" s="156">
        <f>IF(N311="sníž. přenesená",J311,0)</f>
        <v>0</v>
      </c>
      <c r="BI311" s="156">
        <f>IF(N311="nulová",J311,0)</f>
        <v>0</v>
      </c>
      <c r="BJ311" s="17" t="s">
        <v>85</v>
      </c>
      <c r="BK311" s="156">
        <f>ROUND(I311*H311,2)</f>
        <v>0</v>
      </c>
      <c r="BL311" s="17" t="s">
        <v>222</v>
      </c>
      <c r="BM311" s="155" t="s">
        <v>1240</v>
      </c>
    </row>
    <row r="312" spans="1:65" s="13" customFormat="1" ht="11.25">
      <c r="B312" s="157"/>
      <c r="D312" s="158" t="s">
        <v>154</v>
      </c>
      <c r="E312" s="159" t="s">
        <v>1</v>
      </c>
      <c r="F312" s="160" t="s">
        <v>1241</v>
      </c>
      <c r="H312" s="161">
        <v>14.79</v>
      </c>
      <c r="I312" s="162"/>
      <c r="L312" s="157"/>
      <c r="M312" s="163"/>
      <c r="N312" s="164"/>
      <c r="O312" s="164"/>
      <c r="P312" s="164"/>
      <c r="Q312" s="164"/>
      <c r="R312" s="164"/>
      <c r="S312" s="164"/>
      <c r="T312" s="165"/>
      <c r="AT312" s="159" t="s">
        <v>154</v>
      </c>
      <c r="AU312" s="159" t="s">
        <v>87</v>
      </c>
      <c r="AV312" s="13" t="s">
        <v>87</v>
      </c>
      <c r="AW312" s="13" t="s">
        <v>33</v>
      </c>
      <c r="AX312" s="13" t="s">
        <v>85</v>
      </c>
      <c r="AY312" s="159" t="s">
        <v>144</v>
      </c>
    </row>
    <row r="313" spans="1:65" s="2" customFormat="1" ht="24.2" customHeight="1">
      <c r="A313" s="32"/>
      <c r="B313" s="143"/>
      <c r="C313" s="144" t="s">
        <v>584</v>
      </c>
      <c r="D313" s="144" t="s">
        <v>147</v>
      </c>
      <c r="E313" s="145" t="s">
        <v>1242</v>
      </c>
      <c r="F313" s="146" t="s">
        <v>1243</v>
      </c>
      <c r="G313" s="147" t="s">
        <v>302</v>
      </c>
      <c r="H313" s="180"/>
      <c r="I313" s="149"/>
      <c r="J313" s="150">
        <f>ROUND(I313*H313,2)</f>
        <v>0</v>
      </c>
      <c r="K313" s="146" t="s">
        <v>151</v>
      </c>
      <c r="L313" s="33"/>
      <c r="M313" s="151" t="s">
        <v>1</v>
      </c>
      <c r="N313" s="152" t="s">
        <v>42</v>
      </c>
      <c r="O313" s="58"/>
      <c r="P313" s="153">
        <f>O313*H313</f>
        <v>0</v>
      </c>
      <c r="Q313" s="153">
        <v>0</v>
      </c>
      <c r="R313" s="153">
        <f>Q313*H313</f>
        <v>0</v>
      </c>
      <c r="S313" s="153">
        <v>0</v>
      </c>
      <c r="T313" s="154">
        <f>S313*H313</f>
        <v>0</v>
      </c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R313" s="155" t="s">
        <v>222</v>
      </c>
      <c r="AT313" s="155" t="s">
        <v>147</v>
      </c>
      <c r="AU313" s="155" t="s">
        <v>87</v>
      </c>
      <c r="AY313" s="17" t="s">
        <v>144</v>
      </c>
      <c r="BE313" s="156">
        <f>IF(N313="základní",J313,0)</f>
        <v>0</v>
      </c>
      <c r="BF313" s="156">
        <f>IF(N313="snížená",J313,0)</f>
        <v>0</v>
      </c>
      <c r="BG313" s="156">
        <f>IF(N313="zákl. přenesená",J313,0)</f>
        <v>0</v>
      </c>
      <c r="BH313" s="156">
        <f>IF(N313="sníž. přenesená",J313,0)</f>
        <v>0</v>
      </c>
      <c r="BI313" s="156">
        <f>IF(N313="nulová",J313,0)</f>
        <v>0</v>
      </c>
      <c r="BJ313" s="17" t="s">
        <v>85</v>
      </c>
      <c r="BK313" s="156">
        <f>ROUND(I313*H313,2)</f>
        <v>0</v>
      </c>
      <c r="BL313" s="17" t="s">
        <v>222</v>
      </c>
      <c r="BM313" s="155" t="s">
        <v>1244</v>
      </c>
    </row>
    <row r="314" spans="1:65" s="2" customFormat="1" ht="24.2" customHeight="1">
      <c r="A314" s="32"/>
      <c r="B314" s="143"/>
      <c r="C314" s="144" t="s">
        <v>707</v>
      </c>
      <c r="D314" s="144" t="s">
        <v>147</v>
      </c>
      <c r="E314" s="145" t="s">
        <v>366</v>
      </c>
      <c r="F314" s="146" t="s">
        <v>367</v>
      </c>
      <c r="G314" s="147" t="s">
        <v>302</v>
      </c>
      <c r="H314" s="180"/>
      <c r="I314" s="149"/>
      <c r="J314" s="150">
        <f>ROUND(I314*H314,2)</f>
        <v>0</v>
      </c>
      <c r="K314" s="146" t="s">
        <v>151</v>
      </c>
      <c r="L314" s="33"/>
      <c r="M314" s="151" t="s">
        <v>1</v>
      </c>
      <c r="N314" s="152" t="s">
        <v>42</v>
      </c>
      <c r="O314" s="58"/>
      <c r="P314" s="153">
        <f>O314*H314</f>
        <v>0</v>
      </c>
      <c r="Q314" s="153">
        <v>0</v>
      </c>
      <c r="R314" s="153">
        <f>Q314*H314</f>
        <v>0</v>
      </c>
      <c r="S314" s="153">
        <v>0</v>
      </c>
      <c r="T314" s="15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55" t="s">
        <v>222</v>
      </c>
      <c r="AT314" s="155" t="s">
        <v>147</v>
      </c>
      <c r="AU314" s="155" t="s">
        <v>87</v>
      </c>
      <c r="AY314" s="17" t="s">
        <v>144</v>
      </c>
      <c r="BE314" s="156">
        <f>IF(N314="základní",J314,0)</f>
        <v>0</v>
      </c>
      <c r="BF314" s="156">
        <f>IF(N314="snížená",J314,0)</f>
        <v>0</v>
      </c>
      <c r="BG314" s="156">
        <f>IF(N314="zákl. přenesená",J314,0)</f>
        <v>0</v>
      </c>
      <c r="BH314" s="156">
        <f>IF(N314="sníž. přenesená",J314,0)</f>
        <v>0</v>
      </c>
      <c r="BI314" s="156">
        <f>IF(N314="nulová",J314,0)</f>
        <v>0</v>
      </c>
      <c r="BJ314" s="17" t="s">
        <v>85</v>
      </c>
      <c r="BK314" s="156">
        <f>ROUND(I314*H314,2)</f>
        <v>0</v>
      </c>
      <c r="BL314" s="17" t="s">
        <v>222</v>
      </c>
      <c r="BM314" s="155" t="s">
        <v>1245</v>
      </c>
    </row>
    <row r="315" spans="1:65" s="12" customFormat="1" ht="22.9" customHeight="1">
      <c r="B315" s="130"/>
      <c r="D315" s="131" t="s">
        <v>76</v>
      </c>
      <c r="E315" s="141" t="s">
        <v>380</v>
      </c>
      <c r="F315" s="141" t="s">
        <v>381</v>
      </c>
      <c r="I315" s="133"/>
      <c r="J315" s="142">
        <f>BK315</f>
        <v>0</v>
      </c>
      <c r="L315" s="130"/>
      <c r="M315" s="135"/>
      <c r="N315" s="136"/>
      <c r="O315" s="136"/>
      <c r="P315" s="137">
        <f>SUM(P316:P328)</f>
        <v>0</v>
      </c>
      <c r="Q315" s="136"/>
      <c r="R315" s="137">
        <f>SUM(R316:R328)</f>
        <v>0</v>
      </c>
      <c r="S315" s="136"/>
      <c r="T315" s="138">
        <f>SUM(T316:T328)</f>
        <v>0.12</v>
      </c>
      <c r="AR315" s="131" t="s">
        <v>87</v>
      </c>
      <c r="AT315" s="139" t="s">
        <v>76</v>
      </c>
      <c r="AU315" s="139" t="s">
        <v>85</v>
      </c>
      <c r="AY315" s="131" t="s">
        <v>144</v>
      </c>
      <c r="BK315" s="140">
        <f>SUM(BK316:BK328)</f>
        <v>0</v>
      </c>
    </row>
    <row r="316" spans="1:65" s="2" customFormat="1" ht="24.2" customHeight="1">
      <c r="A316" s="32"/>
      <c r="B316" s="143"/>
      <c r="C316" s="144" t="s">
        <v>588</v>
      </c>
      <c r="D316" s="144" t="s">
        <v>147</v>
      </c>
      <c r="E316" s="145" t="s">
        <v>1246</v>
      </c>
      <c r="F316" s="146" t="s">
        <v>1247</v>
      </c>
      <c r="G316" s="147" t="s">
        <v>235</v>
      </c>
      <c r="H316" s="148">
        <v>5</v>
      </c>
      <c r="I316" s="149"/>
      <c r="J316" s="150">
        <f>ROUND(I316*H316,2)</f>
        <v>0</v>
      </c>
      <c r="K316" s="146" t="s">
        <v>764</v>
      </c>
      <c r="L316" s="33"/>
      <c r="M316" s="151" t="s">
        <v>1</v>
      </c>
      <c r="N316" s="152" t="s">
        <v>42</v>
      </c>
      <c r="O316" s="58"/>
      <c r="P316" s="153">
        <f>O316*H316</f>
        <v>0</v>
      </c>
      <c r="Q316" s="153">
        <v>0</v>
      </c>
      <c r="R316" s="153">
        <f>Q316*H316</f>
        <v>0</v>
      </c>
      <c r="S316" s="153">
        <v>2.4E-2</v>
      </c>
      <c r="T316" s="154">
        <f>S316*H316</f>
        <v>0.12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55" t="s">
        <v>222</v>
      </c>
      <c r="AT316" s="155" t="s">
        <v>147</v>
      </c>
      <c r="AU316" s="155" t="s">
        <v>87</v>
      </c>
      <c r="AY316" s="17" t="s">
        <v>144</v>
      </c>
      <c r="BE316" s="156">
        <f>IF(N316="základní",J316,0)</f>
        <v>0</v>
      </c>
      <c r="BF316" s="156">
        <f>IF(N316="snížená",J316,0)</f>
        <v>0</v>
      </c>
      <c r="BG316" s="156">
        <f>IF(N316="zákl. přenesená",J316,0)</f>
        <v>0</v>
      </c>
      <c r="BH316" s="156">
        <f>IF(N316="sníž. přenesená",J316,0)</f>
        <v>0</v>
      </c>
      <c r="BI316" s="156">
        <f>IF(N316="nulová",J316,0)</f>
        <v>0</v>
      </c>
      <c r="BJ316" s="17" t="s">
        <v>85</v>
      </c>
      <c r="BK316" s="156">
        <f>ROUND(I316*H316,2)</f>
        <v>0</v>
      </c>
      <c r="BL316" s="17" t="s">
        <v>222</v>
      </c>
      <c r="BM316" s="155" t="s">
        <v>1248</v>
      </c>
    </row>
    <row r="317" spans="1:65" s="2" customFormat="1" ht="24.2" customHeight="1">
      <c r="A317" s="32"/>
      <c r="B317" s="143"/>
      <c r="C317" s="144" t="s">
        <v>717</v>
      </c>
      <c r="D317" s="144" t="s">
        <v>147</v>
      </c>
      <c r="E317" s="145" t="s">
        <v>1249</v>
      </c>
      <c r="F317" s="146" t="s">
        <v>1250</v>
      </c>
      <c r="G317" s="147" t="s">
        <v>302</v>
      </c>
      <c r="H317" s="180"/>
      <c r="I317" s="149"/>
      <c r="J317" s="150">
        <f>ROUND(I317*H317,2)</f>
        <v>0</v>
      </c>
      <c r="K317" s="146" t="s">
        <v>151</v>
      </c>
      <c r="L317" s="33"/>
      <c r="M317" s="151" t="s">
        <v>1</v>
      </c>
      <c r="N317" s="152" t="s">
        <v>42</v>
      </c>
      <c r="O317" s="58"/>
      <c r="P317" s="153">
        <f>O317*H317</f>
        <v>0</v>
      </c>
      <c r="Q317" s="153">
        <v>0</v>
      </c>
      <c r="R317" s="153">
        <f>Q317*H317</f>
        <v>0</v>
      </c>
      <c r="S317" s="153">
        <v>0</v>
      </c>
      <c r="T317" s="154">
        <f>S317*H317</f>
        <v>0</v>
      </c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R317" s="155" t="s">
        <v>222</v>
      </c>
      <c r="AT317" s="155" t="s">
        <v>147</v>
      </c>
      <c r="AU317" s="155" t="s">
        <v>87</v>
      </c>
      <c r="AY317" s="17" t="s">
        <v>144</v>
      </c>
      <c r="BE317" s="156">
        <f>IF(N317="základní",J317,0)</f>
        <v>0</v>
      </c>
      <c r="BF317" s="156">
        <f>IF(N317="snížená",J317,0)</f>
        <v>0</v>
      </c>
      <c r="BG317" s="156">
        <f>IF(N317="zákl. přenesená",J317,0)</f>
        <v>0</v>
      </c>
      <c r="BH317" s="156">
        <f>IF(N317="sníž. přenesená",J317,0)</f>
        <v>0</v>
      </c>
      <c r="BI317" s="156">
        <f>IF(N317="nulová",J317,0)</f>
        <v>0</v>
      </c>
      <c r="BJ317" s="17" t="s">
        <v>85</v>
      </c>
      <c r="BK317" s="156">
        <f>ROUND(I317*H317,2)</f>
        <v>0</v>
      </c>
      <c r="BL317" s="17" t="s">
        <v>222</v>
      </c>
      <c r="BM317" s="155" t="s">
        <v>1251</v>
      </c>
    </row>
    <row r="318" spans="1:65" s="2" customFormat="1" ht="24.2" customHeight="1">
      <c r="A318" s="32"/>
      <c r="B318" s="143"/>
      <c r="C318" s="144" t="s">
        <v>591</v>
      </c>
      <c r="D318" s="144" t="s">
        <v>147</v>
      </c>
      <c r="E318" s="145" t="s">
        <v>1252</v>
      </c>
      <c r="F318" s="146" t="s">
        <v>1253</v>
      </c>
      <c r="G318" s="147" t="s">
        <v>302</v>
      </c>
      <c r="H318" s="180"/>
      <c r="I318" s="149"/>
      <c r="J318" s="150">
        <f>ROUND(I318*H318,2)</f>
        <v>0</v>
      </c>
      <c r="K318" s="146" t="s">
        <v>151</v>
      </c>
      <c r="L318" s="33"/>
      <c r="M318" s="151" t="s">
        <v>1</v>
      </c>
      <c r="N318" s="152" t="s">
        <v>42</v>
      </c>
      <c r="O318" s="58"/>
      <c r="P318" s="153">
        <f>O318*H318</f>
        <v>0</v>
      </c>
      <c r="Q318" s="153">
        <v>0</v>
      </c>
      <c r="R318" s="153">
        <f>Q318*H318</f>
        <v>0</v>
      </c>
      <c r="S318" s="153">
        <v>0</v>
      </c>
      <c r="T318" s="154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55" t="s">
        <v>222</v>
      </c>
      <c r="AT318" s="155" t="s">
        <v>147</v>
      </c>
      <c r="AU318" s="155" t="s">
        <v>87</v>
      </c>
      <c r="AY318" s="17" t="s">
        <v>144</v>
      </c>
      <c r="BE318" s="156">
        <f>IF(N318="základní",J318,0)</f>
        <v>0</v>
      </c>
      <c r="BF318" s="156">
        <f>IF(N318="snížená",J318,0)</f>
        <v>0</v>
      </c>
      <c r="BG318" s="156">
        <f>IF(N318="zákl. přenesená",J318,0)</f>
        <v>0</v>
      </c>
      <c r="BH318" s="156">
        <f>IF(N318="sníž. přenesená",J318,0)</f>
        <v>0</v>
      </c>
      <c r="BI318" s="156">
        <f>IF(N318="nulová",J318,0)</f>
        <v>0</v>
      </c>
      <c r="BJ318" s="17" t="s">
        <v>85</v>
      </c>
      <c r="BK318" s="156">
        <f>ROUND(I318*H318,2)</f>
        <v>0</v>
      </c>
      <c r="BL318" s="17" t="s">
        <v>222</v>
      </c>
      <c r="BM318" s="155" t="s">
        <v>1254</v>
      </c>
    </row>
    <row r="319" spans="1:65" s="2" customFormat="1" ht="24.2" customHeight="1">
      <c r="A319" s="32"/>
      <c r="B319" s="143"/>
      <c r="C319" s="144" t="s">
        <v>724</v>
      </c>
      <c r="D319" s="144" t="s">
        <v>147</v>
      </c>
      <c r="E319" s="145" t="s">
        <v>396</v>
      </c>
      <c r="F319" s="146" t="s">
        <v>1255</v>
      </c>
      <c r="G319" s="147" t="s">
        <v>235</v>
      </c>
      <c r="H319" s="148">
        <v>1</v>
      </c>
      <c r="I319" s="149"/>
      <c r="J319" s="150">
        <f>ROUND(I319*H319,2)</f>
        <v>0</v>
      </c>
      <c r="K319" s="146" t="s">
        <v>1</v>
      </c>
      <c r="L319" s="33"/>
      <c r="M319" s="151" t="s">
        <v>1</v>
      </c>
      <c r="N319" s="152" t="s">
        <v>42</v>
      </c>
      <c r="O319" s="58"/>
      <c r="P319" s="153">
        <f>O319*H319</f>
        <v>0</v>
      </c>
      <c r="Q319" s="153">
        <v>0</v>
      </c>
      <c r="R319" s="153">
        <f>Q319*H319</f>
        <v>0</v>
      </c>
      <c r="S319" s="153">
        <v>0</v>
      </c>
      <c r="T319" s="154">
        <f>S319*H319</f>
        <v>0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55" t="s">
        <v>222</v>
      </c>
      <c r="AT319" s="155" t="s">
        <v>147</v>
      </c>
      <c r="AU319" s="155" t="s">
        <v>87</v>
      </c>
      <c r="AY319" s="17" t="s">
        <v>144</v>
      </c>
      <c r="BE319" s="156">
        <f>IF(N319="základní",J319,0)</f>
        <v>0</v>
      </c>
      <c r="BF319" s="156">
        <f>IF(N319="snížená",J319,0)</f>
        <v>0</v>
      </c>
      <c r="BG319" s="156">
        <f>IF(N319="zákl. přenesená",J319,0)</f>
        <v>0</v>
      </c>
      <c r="BH319" s="156">
        <f>IF(N319="sníž. přenesená",J319,0)</f>
        <v>0</v>
      </c>
      <c r="BI319" s="156">
        <f>IF(N319="nulová",J319,0)</f>
        <v>0</v>
      </c>
      <c r="BJ319" s="17" t="s">
        <v>85</v>
      </c>
      <c r="BK319" s="156">
        <f>ROUND(I319*H319,2)</f>
        <v>0</v>
      </c>
      <c r="BL319" s="17" t="s">
        <v>222</v>
      </c>
      <c r="BM319" s="155" t="s">
        <v>1256</v>
      </c>
    </row>
    <row r="320" spans="1:65" s="13" customFormat="1" ht="11.25">
      <c r="B320" s="157"/>
      <c r="D320" s="158" t="s">
        <v>154</v>
      </c>
      <c r="E320" s="159" t="s">
        <v>1</v>
      </c>
      <c r="F320" s="160" t="s">
        <v>1257</v>
      </c>
      <c r="H320" s="161">
        <v>1</v>
      </c>
      <c r="I320" s="162"/>
      <c r="L320" s="157"/>
      <c r="M320" s="163"/>
      <c r="N320" s="164"/>
      <c r="O320" s="164"/>
      <c r="P320" s="164"/>
      <c r="Q320" s="164"/>
      <c r="R320" s="164"/>
      <c r="S320" s="164"/>
      <c r="T320" s="165"/>
      <c r="AT320" s="159" t="s">
        <v>154</v>
      </c>
      <c r="AU320" s="159" t="s">
        <v>87</v>
      </c>
      <c r="AV320" s="13" t="s">
        <v>87</v>
      </c>
      <c r="AW320" s="13" t="s">
        <v>33</v>
      </c>
      <c r="AX320" s="13" t="s">
        <v>85</v>
      </c>
      <c r="AY320" s="159" t="s">
        <v>144</v>
      </c>
    </row>
    <row r="321" spans="1:65" s="2" customFormat="1" ht="24.2" customHeight="1">
      <c r="A321" s="32"/>
      <c r="B321" s="143"/>
      <c r="C321" s="144" t="s">
        <v>597</v>
      </c>
      <c r="D321" s="144" t="s">
        <v>147</v>
      </c>
      <c r="E321" s="145" t="s">
        <v>1258</v>
      </c>
      <c r="F321" s="146" t="s">
        <v>1259</v>
      </c>
      <c r="G321" s="147" t="s">
        <v>235</v>
      </c>
      <c r="H321" s="148">
        <v>1</v>
      </c>
      <c r="I321" s="149"/>
      <c r="J321" s="150">
        <f>ROUND(I321*H321,2)</f>
        <v>0</v>
      </c>
      <c r="K321" s="146" t="s">
        <v>1</v>
      </c>
      <c r="L321" s="33"/>
      <c r="M321" s="151" t="s">
        <v>1</v>
      </c>
      <c r="N321" s="152" t="s">
        <v>42</v>
      </c>
      <c r="O321" s="58"/>
      <c r="P321" s="153">
        <f>O321*H321</f>
        <v>0</v>
      </c>
      <c r="Q321" s="153">
        <v>0</v>
      </c>
      <c r="R321" s="153">
        <f>Q321*H321</f>
        <v>0</v>
      </c>
      <c r="S321" s="153">
        <v>0</v>
      </c>
      <c r="T321" s="154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55" t="s">
        <v>222</v>
      </c>
      <c r="AT321" s="155" t="s">
        <v>147</v>
      </c>
      <c r="AU321" s="155" t="s">
        <v>87</v>
      </c>
      <c r="AY321" s="17" t="s">
        <v>144</v>
      </c>
      <c r="BE321" s="156">
        <f>IF(N321="základní",J321,0)</f>
        <v>0</v>
      </c>
      <c r="BF321" s="156">
        <f>IF(N321="snížená",J321,0)</f>
        <v>0</v>
      </c>
      <c r="BG321" s="156">
        <f>IF(N321="zákl. přenesená",J321,0)</f>
        <v>0</v>
      </c>
      <c r="BH321" s="156">
        <f>IF(N321="sníž. přenesená",J321,0)</f>
        <v>0</v>
      </c>
      <c r="BI321" s="156">
        <f>IF(N321="nulová",J321,0)</f>
        <v>0</v>
      </c>
      <c r="BJ321" s="17" t="s">
        <v>85</v>
      </c>
      <c r="BK321" s="156">
        <f>ROUND(I321*H321,2)</f>
        <v>0</v>
      </c>
      <c r="BL321" s="17" t="s">
        <v>222</v>
      </c>
      <c r="BM321" s="155" t="s">
        <v>1260</v>
      </c>
    </row>
    <row r="322" spans="1:65" s="13" customFormat="1" ht="11.25">
      <c r="B322" s="157"/>
      <c r="D322" s="158" t="s">
        <v>154</v>
      </c>
      <c r="E322" s="159" t="s">
        <v>1</v>
      </c>
      <c r="F322" s="160" t="s">
        <v>1261</v>
      </c>
      <c r="H322" s="161">
        <v>1</v>
      </c>
      <c r="I322" s="162"/>
      <c r="L322" s="157"/>
      <c r="M322" s="163"/>
      <c r="N322" s="164"/>
      <c r="O322" s="164"/>
      <c r="P322" s="164"/>
      <c r="Q322" s="164"/>
      <c r="R322" s="164"/>
      <c r="S322" s="164"/>
      <c r="T322" s="165"/>
      <c r="AT322" s="159" t="s">
        <v>154</v>
      </c>
      <c r="AU322" s="159" t="s">
        <v>87</v>
      </c>
      <c r="AV322" s="13" t="s">
        <v>87</v>
      </c>
      <c r="AW322" s="13" t="s">
        <v>33</v>
      </c>
      <c r="AX322" s="13" t="s">
        <v>85</v>
      </c>
      <c r="AY322" s="159" t="s">
        <v>144</v>
      </c>
    </row>
    <row r="323" spans="1:65" s="2" customFormat="1" ht="24.2" customHeight="1">
      <c r="A323" s="32"/>
      <c r="B323" s="143"/>
      <c r="C323" s="144" t="s">
        <v>731</v>
      </c>
      <c r="D323" s="144" t="s">
        <v>147</v>
      </c>
      <c r="E323" s="145" t="s">
        <v>1262</v>
      </c>
      <c r="F323" s="146" t="s">
        <v>1263</v>
      </c>
      <c r="G323" s="147" t="s">
        <v>235</v>
      </c>
      <c r="H323" s="148">
        <v>1</v>
      </c>
      <c r="I323" s="149"/>
      <c r="J323" s="150">
        <f>ROUND(I323*H323,2)</f>
        <v>0</v>
      </c>
      <c r="K323" s="146" t="s">
        <v>1</v>
      </c>
      <c r="L323" s="33"/>
      <c r="M323" s="151" t="s">
        <v>1</v>
      </c>
      <c r="N323" s="152" t="s">
        <v>42</v>
      </c>
      <c r="O323" s="58"/>
      <c r="P323" s="153">
        <f>O323*H323</f>
        <v>0</v>
      </c>
      <c r="Q323" s="153">
        <v>0</v>
      </c>
      <c r="R323" s="153">
        <f>Q323*H323</f>
        <v>0</v>
      </c>
      <c r="S323" s="153">
        <v>0</v>
      </c>
      <c r="T323" s="154">
        <f>S323*H323</f>
        <v>0</v>
      </c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R323" s="155" t="s">
        <v>222</v>
      </c>
      <c r="AT323" s="155" t="s">
        <v>147</v>
      </c>
      <c r="AU323" s="155" t="s">
        <v>87</v>
      </c>
      <c r="AY323" s="17" t="s">
        <v>144</v>
      </c>
      <c r="BE323" s="156">
        <f>IF(N323="základní",J323,0)</f>
        <v>0</v>
      </c>
      <c r="BF323" s="156">
        <f>IF(N323="snížená",J323,0)</f>
        <v>0</v>
      </c>
      <c r="BG323" s="156">
        <f>IF(N323="zákl. přenesená",J323,0)</f>
        <v>0</v>
      </c>
      <c r="BH323" s="156">
        <f>IF(N323="sníž. přenesená",J323,0)</f>
        <v>0</v>
      </c>
      <c r="BI323" s="156">
        <f>IF(N323="nulová",J323,0)</f>
        <v>0</v>
      </c>
      <c r="BJ323" s="17" t="s">
        <v>85</v>
      </c>
      <c r="BK323" s="156">
        <f>ROUND(I323*H323,2)</f>
        <v>0</v>
      </c>
      <c r="BL323" s="17" t="s">
        <v>222</v>
      </c>
      <c r="BM323" s="155" t="s">
        <v>1264</v>
      </c>
    </row>
    <row r="324" spans="1:65" s="13" customFormat="1" ht="11.25">
      <c r="B324" s="157"/>
      <c r="D324" s="158" t="s">
        <v>154</v>
      </c>
      <c r="E324" s="159" t="s">
        <v>1</v>
      </c>
      <c r="F324" s="160" t="s">
        <v>1265</v>
      </c>
      <c r="H324" s="161">
        <v>1</v>
      </c>
      <c r="I324" s="162"/>
      <c r="L324" s="157"/>
      <c r="M324" s="163"/>
      <c r="N324" s="164"/>
      <c r="O324" s="164"/>
      <c r="P324" s="164"/>
      <c r="Q324" s="164"/>
      <c r="R324" s="164"/>
      <c r="S324" s="164"/>
      <c r="T324" s="165"/>
      <c r="AT324" s="159" t="s">
        <v>154</v>
      </c>
      <c r="AU324" s="159" t="s">
        <v>87</v>
      </c>
      <c r="AV324" s="13" t="s">
        <v>87</v>
      </c>
      <c r="AW324" s="13" t="s">
        <v>33</v>
      </c>
      <c r="AX324" s="13" t="s">
        <v>85</v>
      </c>
      <c r="AY324" s="159" t="s">
        <v>144</v>
      </c>
    </row>
    <row r="325" spans="1:65" s="2" customFormat="1" ht="24.2" customHeight="1">
      <c r="A325" s="32"/>
      <c r="B325" s="143"/>
      <c r="C325" s="144" t="s">
        <v>600</v>
      </c>
      <c r="D325" s="144" t="s">
        <v>147</v>
      </c>
      <c r="E325" s="145" t="s">
        <v>1266</v>
      </c>
      <c r="F325" s="146" t="s">
        <v>1267</v>
      </c>
      <c r="G325" s="147" t="s">
        <v>235</v>
      </c>
      <c r="H325" s="148">
        <v>1</v>
      </c>
      <c r="I325" s="149"/>
      <c r="J325" s="150">
        <f>ROUND(I325*H325,2)</f>
        <v>0</v>
      </c>
      <c r="K325" s="146" t="s">
        <v>1</v>
      </c>
      <c r="L325" s="33"/>
      <c r="M325" s="151" t="s">
        <v>1</v>
      </c>
      <c r="N325" s="152" t="s">
        <v>42</v>
      </c>
      <c r="O325" s="58"/>
      <c r="P325" s="153">
        <f>O325*H325</f>
        <v>0</v>
      </c>
      <c r="Q325" s="153">
        <v>0</v>
      </c>
      <c r="R325" s="153">
        <f>Q325*H325</f>
        <v>0</v>
      </c>
      <c r="S325" s="153">
        <v>0</v>
      </c>
      <c r="T325" s="154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55" t="s">
        <v>222</v>
      </c>
      <c r="AT325" s="155" t="s">
        <v>147</v>
      </c>
      <c r="AU325" s="155" t="s">
        <v>87</v>
      </c>
      <c r="AY325" s="17" t="s">
        <v>144</v>
      </c>
      <c r="BE325" s="156">
        <f>IF(N325="základní",J325,0)</f>
        <v>0</v>
      </c>
      <c r="BF325" s="156">
        <f>IF(N325="snížená",J325,0)</f>
        <v>0</v>
      </c>
      <c r="BG325" s="156">
        <f>IF(N325="zákl. přenesená",J325,0)</f>
        <v>0</v>
      </c>
      <c r="BH325" s="156">
        <f>IF(N325="sníž. přenesená",J325,0)</f>
        <v>0</v>
      </c>
      <c r="BI325" s="156">
        <f>IF(N325="nulová",J325,0)</f>
        <v>0</v>
      </c>
      <c r="BJ325" s="17" t="s">
        <v>85</v>
      </c>
      <c r="BK325" s="156">
        <f>ROUND(I325*H325,2)</f>
        <v>0</v>
      </c>
      <c r="BL325" s="17" t="s">
        <v>222</v>
      </c>
      <c r="BM325" s="155" t="s">
        <v>1268</v>
      </c>
    </row>
    <row r="326" spans="1:65" s="13" customFormat="1" ht="11.25">
      <c r="B326" s="157"/>
      <c r="D326" s="158" t="s">
        <v>154</v>
      </c>
      <c r="E326" s="159" t="s">
        <v>1</v>
      </c>
      <c r="F326" s="160" t="s">
        <v>1269</v>
      </c>
      <c r="H326" s="161">
        <v>1</v>
      </c>
      <c r="I326" s="162"/>
      <c r="L326" s="157"/>
      <c r="M326" s="163"/>
      <c r="N326" s="164"/>
      <c r="O326" s="164"/>
      <c r="P326" s="164"/>
      <c r="Q326" s="164"/>
      <c r="R326" s="164"/>
      <c r="S326" s="164"/>
      <c r="T326" s="165"/>
      <c r="AT326" s="159" t="s">
        <v>154</v>
      </c>
      <c r="AU326" s="159" t="s">
        <v>87</v>
      </c>
      <c r="AV326" s="13" t="s">
        <v>87</v>
      </c>
      <c r="AW326" s="13" t="s">
        <v>33</v>
      </c>
      <c r="AX326" s="13" t="s">
        <v>85</v>
      </c>
      <c r="AY326" s="159" t="s">
        <v>144</v>
      </c>
    </row>
    <row r="327" spans="1:65" s="2" customFormat="1" ht="37.9" customHeight="1">
      <c r="A327" s="32"/>
      <c r="B327" s="143"/>
      <c r="C327" s="144" t="s">
        <v>1270</v>
      </c>
      <c r="D327" s="144" t="s">
        <v>147</v>
      </c>
      <c r="E327" s="145" t="s">
        <v>1271</v>
      </c>
      <c r="F327" s="146" t="s">
        <v>1272</v>
      </c>
      <c r="G327" s="147" t="s">
        <v>235</v>
      </c>
      <c r="H327" s="148">
        <v>1</v>
      </c>
      <c r="I327" s="149"/>
      <c r="J327" s="150">
        <f>ROUND(I327*H327,2)</f>
        <v>0</v>
      </c>
      <c r="K327" s="146" t="s">
        <v>1</v>
      </c>
      <c r="L327" s="33"/>
      <c r="M327" s="151" t="s">
        <v>1</v>
      </c>
      <c r="N327" s="152" t="s">
        <v>42</v>
      </c>
      <c r="O327" s="58"/>
      <c r="P327" s="153">
        <f>O327*H327</f>
        <v>0</v>
      </c>
      <c r="Q327" s="153">
        <v>0</v>
      </c>
      <c r="R327" s="153">
        <f>Q327*H327</f>
        <v>0</v>
      </c>
      <c r="S327" s="153">
        <v>0</v>
      </c>
      <c r="T327" s="154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55" t="s">
        <v>222</v>
      </c>
      <c r="AT327" s="155" t="s">
        <v>147</v>
      </c>
      <c r="AU327" s="155" t="s">
        <v>87</v>
      </c>
      <c r="AY327" s="17" t="s">
        <v>144</v>
      </c>
      <c r="BE327" s="156">
        <f>IF(N327="základní",J327,0)</f>
        <v>0</v>
      </c>
      <c r="BF327" s="156">
        <f>IF(N327="snížená",J327,0)</f>
        <v>0</v>
      </c>
      <c r="BG327" s="156">
        <f>IF(N327="zákl. přenesená",J327,0)</f>
        <v>0</v>
      </c>
      <c r="BH327" s="156">
        <f>IF(N327="sníž. přenesená",J327,0)</f>
        <v>0</v>
      </c>
      <c r="BI327" s="156">
        <f>IF(N327="nulová",J327,0)</f>
        <v>0</v>
      </c>
      <c r="BJ327" s="17" t="s">
        <v>85</v>
      </c>
      <c r="BK327" s="156">
        <f>ROUND(I327*H327,2)</f>
        <v>0</v>
      </c>
      <c r="BL327" s="17" t="s">
        <v>222</v>
      </c>
      <c r="BM327" s="155" t="s">
        <v>1273</v>
      </c>
    </row>
    <row r="328" spans="1:65" s="13" customFormat="1" ht="11.25">
      <c r="B328" s="157"/>
      <c r="D328" s="158" t="s">
        <v>154</v>
      </c>
      <c r="E328" s="159" t="s">
        <v>1</v>
      </c>
      <c r="F328" s="160" t="s">
        <v>1261</v>
      </c>
      <c r="H328" s="161">
        <v>1</v>
      </c>
      <c r="I328" s="162"/>
      <c r="L328" s="157"/>
      <c r="M328" s="163"/>
      <c r="N328" s="164"/>
      <c r="O328" s="164"/>
      <c r="P328" s="164"/>
      <c r="Q328" s="164"/>
      <c r="R328" s="164"/>
      <c r="S328" s="164"/>
      <c r="T328" s="165"/>
      <c r="AT328" s="159" t="s">
        <v>154</v>
      </c>
      <c r="AU328" s="159" t="s">
        <v>87</v>
      </c>
      <c r="AV328" s="13" t="s">
        <v>87</v>
      </c>
      <c r="AW328" s="13" t="s">
        <v>33</v>
      </c>
      <c r="AX328" s="13" t="s">
        <v>85</v>
      </c>
      <c r="AY328" s="159" t="s">
        <v>144</v>
      </c>
    </row>
    <row r="329" spans="1:65" s="12" customFormat="1" ht="22.9" customHeight="1">
      <c r="B329" s="130"/>
      <c r="D329" s="131" t="s">
        <v>76</v>
      </c>
      <c r="E329" s="141" t="s">
        <v>1274</v>
      </c>
      <c r="F329" s="141" t="s">
        <v>1275</v>
      </c>
      <c r="I329" s="133"/>
      <c r="J329" s="142">
        <f>BK329</f>
        <v>0</v>
      </c>
      <c r="L329" s="130"/>
      <c r="M329" s="135"/>
      <c r="N329" s="136"/>
      <c r="O329" s="136"/>
      <c r="P329" s="137">
        <f>SUM(P330:P343)</f>
        <v>0</v>
      </c>
      <c r="Q329" s="136"/>
      <c r="R329" s="137">
        <f>SUM(R330:R343)</f>
        <v>0</v>
      </c>
      <c r="S329" s="136"/>
      <c r="T329" s="138">
        <f>SUM(T330:T343)</f>
        <v>0</v>
      </c>
      <c r="AR329" s="131" t="s">
        <v>87</v>
      </c>
      <c r="AT329" s="139" t="s">
        <v>76</v>
      </c>
      <c r="AU329" s="139" t="s">
        <v>85</v>
      </c>
      <c r="AY329" s="131" t="s">
        <v>144</v>
      </c>
      <c r="BK329" s="140">
        <f>SUM(BK330:BK343)</f>
        <v>0</v>
      </c>
    </row>
    <row r="330" spans="1:65" s="2" customFormat="1" ht="24.2" customHeight="1">
      <c r="A330" s="32"/>
      <c r="B330" s="143"/>
      <c r="C330" s="144" t="s">
        <v>603</v>
      </c>
      <c r="D330" s="144" t="s">
        <v>147</v>
      </c>
      <c r="E330" s="145" t="s">
        <v>1276</v>
      </c>
      <c r="F330" s="146" t="s">
        <v>1277</v>
      </c>
      <c r="G330" s="147" t="s">
        <v>302</v>
      </c>
      <c r="H330" s="180"/>
      <c r="I330" s="149"/>
      <c r="J330" s="150">
        <f>ROUND(I330*H330,2)</f>
        <v>0</v>
      </c>
      <c r="K330" s="146" t="s">
        <v>764</v>
      </c>
      <c r="L330" s="33"/>
      <c r="M330" s="151" t="s">
        <v>1</v>
      </c>
      <c r="N330" s="152" t="s">
        <v>42</v>
      </c>
      <c r="O330" s="58"/>
      <c r="P330" s="153">
        <f>O330*H330</f>
        <v>0</v>
      </c>
      <c r="Q330" s="153">
        <v>0</v>
      </c>
      <c r="R330" s="153">
        <f>Q330*H330</f>
        <v>0</v>
      </c>
      <c r="S330" s="153">
        <v>0</v>
      </c>
      <c r="T330" s="154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55" t="s">
        <v>222</v>
      </c>
      <c r="AT330" s="155" t="s">
        <v>147</v>
      </c>
      <c r="AU330" s="155" t="s">
        <v>87</v>
      </c>
      <c r="AY330" s="17" t="s">
        <v>144</v>
      </c>
      <c r="BE330" s="156">
        <f>IF(N330="základní",J330,0)</f>
        <v>0</v>
      </c>
      <c r="BF330" s="156">
        <f>IF(N330="snížená",J330,0)</f>
        <v>0</v>
      </c>
      <c r="BG330" s="156">
        <f>IF(N330="zákl. přenesená",J330,0)</f>
        <v>0</v>
      </c>
      <c r="BH330" s="156">
        <f>IF(N330="sníž. přenesená",J330,0)</f>
        <v>0</v>
      </c>
      <c r="BI330" s="156">
        <f>IF(N330="nulová",J330,0)</f>
        <v>0</v>
      </c>
      <c r="BJ330" s="17" t="s">
        <v>85</v>
      </c>
      <c r="BK330" s="156">
        <f>ROUND(I330*H330,2)</f>
        <v>0</v>
      </c>
      <c r="BL330" s="17" t="s">
        <v>222</v>
      </c>
      <c r="BM330" s="155" t="s">
        <v>1278</v>
      </c>
    </row>
    <row r="331" spans="1:65" s="2" customFormat="1" ht="37.9" customHeight="1">
      <c r="A331" s="32"/>
      <c r="B331" s="143"/>
      <c r="C331" s="144" t="s">
        <v>1279</v>
      </c>
      <c r="D331" s="144" t="s">
        <v>147</v>
      </c>
      <c r="E331" s="145" t="s">
        <v>1280</v>
      </c>
      <c r="F331" s="146" t="s">
        <v>1281</v>
      </c>
      <c r="G331" s="147" t="s">
        <v>1282</v>
      </c>
      <c r="H331" s="148">
        <v>3293.22</v>
      </c>
      <c r="I331" s="149"/>
      <c r="J331" s="150">
        <f>ROUND(I331*H331,2)</f>
        <v>0</v>
      </c>
      <c r="K331" s="146" t="s">
        <v>1</v>
      </c>
      <c r="L331" s="33"/>
      <c r="M331" s="151" t="s">
        <v>1</v>
      </c>
      <c r="N331" s="152" t="s">
        <v>42</v>
      </c>
      <c r="O331" s="58"/>
      <c r="P331" s="153">
        <f>O331*H331</f>
        <v>0</v>
      </c>
      <c r="Q331" s="153">
        <v>0</v>
      </c>
      <c r="R331" s="153">
        <f>Q331*H331</f>
        <v>0</v>
      </c>
      <c r="S331" s="153">
        <v>0</v>
      </c>
      <c r="T331" s="154">
        <f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55" t="s">
        <v>222</v>
      </c>
      <c r="AT331" s="155" t="s">
        <v>147</v>
      </c>
      <c r="AU331" s="155" t="s">
        <v>87</v>
      </c>
      <c r="AY331" s="17" t="s">
        <v>144</v>
      </c>
      <c r="BE331" s="156">
        <f>IF(N331="základní",J331,0)</f>
        <v>0</v>
      </c>
      <c r="BF331" s="156">
        <f>IF(N331="snížená",J331,0)</f>
        <v>0</v>
      </c>
      <c r="BG331" s="156">
        <f>IF(N331="zákl. přenesená",J331,0)</f>
        <v>0</v>
      </c>
      <c r="BH331" s="156">
        <f>IF(N331="sníž. přenesená",J331,0)</f>
        <v>0</v>
      </c>
      <c r="BI331" s="156">
        <f>IF(N331="nulová",J331,0)</f>
        <v>0</v>
      </c>
      <c r="BJ331" s="17" t="s">
        <v>85</v>
      </c>
      <c r="BK331" s="156">
        <f>ROUND(I331*H331,2)</f>
        <v>0</v>
      </c>
      <c r="BL331" s="17" t="s">
        <v>222</v>
      </c>
      <c r="BM331" s="155" t="s">
        <v>1283</v>
      </c>
    </row>
    <row r="332" spans="1:65" s="13" customFormat="1" ht="11.25">
      <c r="B332" s="157"/>
      <c r="D332" s="158" t="s">
        <v>154</v>
      </c>
      <c r="E332" s="159" t="s">
        <v>1</v>
      </c>
      <c r="F332" s="160" t="s">
        <v>1284</v>
      </c>
      <c r="H332" s="161">
        <v>3293.22</v>
      </c>
      <c r="I332" s="162"/>
      <c r="L332" s="157"/>
      <c r="M332" s="163"/>
      <c r="N332" s="164"/>
      <c r="O332" s="164"/>
      <c r="P332" s="164"/>
      <c r="Q332" s="164"/>
      <c r="R332" s="164"/>
      <c r="S332" s="164"/>
      <c r="T332" s="165"/>
      <c r="AT332" s="159" t="s">
        <v>154</v>
      </c>
      <c r="AU332" s="159" t="s">
        <v>87</v>
      </c>
      <c r="AV332" s="13" t="s">
        <v>87</v>
      </c>
      <c r="AW332" s="13" t="s">
        <v>33</v>
      </c>
      <c r="AX332" s="13" t="s">
        <v>85</v>
      </c>
      <c r="AY332" s="159" t="s">
        <v>144</v>
      </c>
    </row>
    <row r="333" spans="1:65" s="2" customFormat="1" ht="24.2" customHeight="1">
      <c r="A333" s="32"/>
      <c r="B333" s="143"/>
      <c r="C333" s="144" t="s">
        <v>606</v>
      </c>
      <c r="D333" s="144" t="s">
        <v>147</v>
      </c>
      <c r="E333" s="145" t="s">
        <v>1285</v>
      </c>
      <c r="F333" s="146" t="s">
        <v>1286</v>
      </c>
      <c r="G333" s="147" t="s">
        <v>235</v>
      </c>
      <c r="H333" s="148">
        <v>1</v>
      </c>
      <c r="I333" s="149"/>
      <c r="J333" s="150">
        <f>ROUND(I333*H333,2)</f>
        <v>0</v>
      </c>
      <c r="K333" s="146" t="s">
        <v>1</v>
      </c>
      <c r="L333" s="33"/>
      <c r="M333" s="151" t="s">
        <v>1</v>
      </c>
      <c r="N333" s="152" t="s">
        <v>42</v>
      </c>
      <c r="O333" s="58"/>
      <c r="P333" s="153">
        <f>O333*H333</f>
        <v>0</v>
      </c>
      <c r="Q333" s="153">
        <v>0</v>
      </c>
      <c r="R333" s="153">
        <f>Q333*H333</f>
        <v>0</v>
      </c>
      <c r="S333" s="153">
        <v>0</v>
      </c>
      <c r="T333" s="154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55" t="s">
        <v>222</v>
      </c>
      <c r="AT333" s="155" t="s">
        <v>147</v>
      </c>
      <c r="AU333" s="155" t="s">
        <v>87</v>
      </c>
      <c r="AY333" s="17" t="s">
        <v>144</v>
      </c>
      <c r="BE333" s="156">
        <f>IF(N333="základní",J333,0)</f>
        <v>0</v>
      </c>
      <c r="BF333" s="156">
        <f>IF(N333="snížená",J333,0)</f>
        <v>0</v>
      </c>
      <c r="BG333" s="156">
        <f>IF(N333="zákl. přenesená",J333,0)</f>
        <v>0</v>
      </c>
      <c r="BH333" s="156">
        <f>IF(N333="sníž. přenesená",J333,0)</f>
        <v>0</v>
      </c>
      <c r="BI333" s="156">
        <f>IF(N333="nulová",J333,0)</f>
        <v>0</v>
      </c>
      <c r="BJ333" s="17" t="s">
        <v>85</v>
      </c>
      <c r="BK333" s="156">
        <f>ROUND(I333*H333,2)</f>
        <v>0</v>
      </c>
      <c r="BL333" s="17" t="s">
        <v>222</v>
      </c>
      <c r="BM333" s="155" t="s">
        <v>1287</v>
      </c>
    </row>
    <row r="334" spans="1:65" s="13" customFormat="1" ht="11.25">
      <c r="B334" s="157"/>
      <c r="D334" s="158" t="s">
        <v>154</v>
      </c>
      <c r="E334" s="159" t="s">
        <v>1</v>
      </c>
      <c r="F334" s="160" t="s">
        <v>1288</v>
      </c>
      <c r="H334" s="161">
        <v>1</v>
      </c>
      <c r="I334" s="162"/>
      <c r="L334" s="157"/>
      <c r="M334" s="163"/>
      <c r="N334" s="164"/>
      <c r="O334" s="164"/>
      <c r="P334" s="164"/>
      <c r="Q334" s="164"/>
      <c r="R334" s="164"/>
      <c r="S334" s="164"/>
      <c r="T334" s="165"/>
      <c r="AT334" s="159" t="s">
        <v>154</v>
      </c>
      <c r="AU334" s="159" t="s">
        <v>87</v>
      </c>
      <c r="AV334" s="13" t="s">
        <v>87</v>
      </c>
      <c r="AW334" s="13" t="s">
        <v>33</v>
      </c>
      <c r="AX334" s="13" t="s">
        <v>85</v>
      </c>
      <c r="AY334" s="159" t="s">
        <v>144</v>
      </c>
    </row>
    <row r="335" spans="1:65" s="2" customFormat="1" ht="14.45" customHeight="1">
      <c r="A335" s="32"/>
      <c r="B335" s="143"/>
      <c r="C335" s="144" t="s">
        <v>1289</v>
      </c>
      <c r="D335" s="144" t="s">
        <v>147</v>
      </c>
      <c r="E335" s="145" t="s">
        <v>1290</v>
      </c>
      <c r="F335" s="146" t="s">
        <v>1291</v>
      </c>
      <c r="G335" s="147" t="s">
        <v>235</v>
      </c>
      <c r="H335" s="148">
        <v>1</v>
      </c>
      <c r="I335" s="149"/>
      <c r="J335" s="150">
        <f>ROUND(I335*H335,2)</f>
        <v>0</v>
      </c>
      <c r="K335" s="146" t="s">
        <v>1</v>
      </c>
      <c r="L335" s="33"/>
      <c r="M335" s="151" t="s">
        <v>1</v>
      </c>
      <c r="N335" s="152" t="s">
        <v>42</v>
      </c>
      <c r="O335" s="58"/>
      <c r="P335" s="153">
        <f>O335*H335</f>
        <v>0</v>
      </c>
      <c r="Q335" s="153">
        <v>0</v>
      </c>
      <c r="R335" s="153">
        <f>Q335*H335</f>
        <v>0</v>
      </c>
      <c r="S335" s="153">
        <v>0</v>
      </c>
      <c r="T335" s="154">
        <f>S335*H335</f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55" t="s">
        <v>222</v>
      </c>
      <c r="AT335" s="155" t="s">
        <v>147</v>
      </c>
      <c r="AU335" s="155" t="s">
        <v>87</v>
      </c>
      <c r="AY335" s="17" t="s">
        <v>144</v>
      </c>
      <c r="BE335" s="156">
        <f>IF(N335="základní",J335,0)</f>
        <v>0</v>
      </c>
      <c r="BF335" s="156">
        <f>IF(N335="snížená",J335,0)</f>
        <v>0</v>
      </c>
      <c r="BG335" s="156">
        <f>IF(N335="zákl. přenesená",J335,0)</f>
        <v>0</v>
      </c>
      <c r="BH335" s="156">
        <f>IF(N335="sníž. přenesená",J335,0)</f>
        <v>0</v>
      </c>
      <c r="BI335" s="156">
        <f>IF(N335="nulová",J335,0)</f>
        <v>0</v>
      </c>
      <c r="BJ335" s="17" t="s">
        <v>85</v>
      </c>
      <c r="BK335" s="156">
        <f>ROUND(I335*H335,2)</f>
        <v>0</v>
      </c>
      <c r="BL335" s="17" t="s">
        <v>222</v>
      </c>
      <c r="BM335" s="155" t="s">
        <v>1292</v>
      </c>
    </row>
    <row r="336" spans="1:65" s="13" customFormat="1" ht="11.25">
      <c r="B336" s="157"/>
      <c r="D336" s="158" t="s">
        <v>154</v>
      </c>
      <c r="E336" s="159" t="s">
        <v>1</v>
      </c>
      <c r="F336" s="160" t="s">
        <v>1293</v>
      </c>
      <c r="H336" s="161">
        <v>1</v>
      </c>
      <c r="I336" s="162"/>
      <c r="L336" s="157"/>
      <c r="M336" s="163"/>
      <c r="N336" s="164"/>
      <c r="O336" s="164"/>
      <c r="P336" s="164"/>
      <c r="Q336" s="164"/>
      <c r="R336" s="164"/>
      <c r="S336" s="164"/>
      <c r="T336" s="165"/>
      <c r="AT336" s="159" t="s">
        <v>154</v>
      </c>
      <c r="AU336" s="159" t="s">
        <v>87</v>
      </c>
      <c r="AV336" s="13" t="s">
        <v>87</v>
      </c>
      <c r="AW336" s="13" t="s">
        <v>33</v>
      </c>
      <c r="AX336" s="13" t="s">
        <v>85</v>
      </c>
      <c r="AY336" s="159" t="s">
        <v>144</v>
      </c>
    </row>
    <row r="337" spans="1:65" s="2" customFormat="1" ht="14.45" customHeight="1">
      <c r="A337" s="32"/>
      <c r="B337" s="143"/>
      <c r="C337" s="144" t="s">
        <v>609</v>
      </c>
      <c r="D337" s="144" t="s">
        <v>147</v>
      </c>
      <c r="E337" s="145" t="s">
        <v>1294</v>
      </c>
      <c r="F337" s="146" t="s">
        <v>1295</v>
      </c>
      <c r="G337" s="147" t="s">
        <v>235</v>
      </c>
      <c r="H337" s="148">
        <v>1</v>
      </c>
      <c r="I337" s="149"/>
      <c r="J337" s="150">
        <f>ROUND(I337*H337,2)</f>
        <v>0</v>
      </c>
      <c r="K337" s="146" t="s">
        <v>1</v>
      </c>
      <c r="L337" s="33"/>
      <c r="M337" s="151" t="s">
        <v>1</v>
      </c>
      <c r="N337" s="152" t="s">
        <v>42</v>
      </c>
      <c r="O337" s="58"/>
      <c r="P337" s="153">
        <f>O337*H337</f>
        <v>0</v>
      </c>
      <c r="Q337" s="153">
        <v>0</v>
      </c>
      <c r="R337" s="153">
        <f>Q337*H337</f>
        <v>0</v>
      </c>
      <c r="S337" s="153">
        <v>0</v>
      </c>
      <c r="T337" s="154">
        <f>S337*H337</f>
        <v>0</v>
      </c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R337" s="155" t="s">
        <v>222</v>
      </c>
      <c r="AT337" s="155" t="s">
        <v>147</v>
      </c>
      <c r="AU337" s="155" t="s">
        <v>87</v>
      </c>
      <c r="AY337" s="17" t="s">
        <v>144</v>
      </c>
      <c r="BE337" s="156">
        <f>IF(N337="základní",J337,0)</f>
        <v>0</v>
      </c>
      <c r="BF337" s="156">
        <f>IF(N337="snížená",J337,0)</f>
        <v>0</v>
      </c>
      <c r="BG337" s="156">
        <f>IF(N337="zákl. přenesená",J337,0)</f>
        <v>0</v>
      </c>
      <c r="BH337" s="156">
        <f>IF(N337="sníž. přenesená",J337,0)</f>
        <v>0</v>
      </c>
      <c r="BI337" s="156">
        <f>IF(N337="nulová",J337,0)</f>
        <v>0</v>
      </c>
      <c r="BJ337" s="17" t="s">
        <v>85</v>
      </c>
      <c r="BK337" s="156">
        <f>ROUND(I337*H337,2)</f>
        <v>0</v>
      </c>
      <c r="BL337" s="17" t="s">
        <v>222</v>
      </c>
      <c r="BM337" s="155" t="s">
        <v>1296</v>
      </c>
    </row>
    <row r="338" spans="1:65" s="13" customFormat="1" ht="11.25">
      <c r="B338" s="157"/>
      <c r="D338" s="158" t="s">
        <v>154</v>
      </c>
      <c r="E338" s="159" t="s">
        <v>1</v>
      </c>
      <c r="F338" s="160" t="s">
        <v>1297</v>
      </c>
      <c r="H338" s="161">
        <v>1</v>
      </c>
      <c r="I338" s="162"/>
      <c r="L338" s="157"/>
      <c r="M338" s="163"/>
      <c r="N338" s="164"/>
      <c r="O338" s="164"/>
      <c r="P338" s="164"/>
      <c r="Q338" s="164"/>
      <c r="R338" s="164"/>
      <c r="S338" s="164"/>
      <c r="T338" s="165"/>
      <c r="AT338" s="159" t="s">
        <v>154</v>
      </c>
      <c r="AU338" s="159" t="s">
        <v>87</v>
      </c>
      <c r="AV338" s="13" t="s">
        <v>87</v>
      </c>
      <c r="AW338" s="13" t="s">
        <v>33</v>
      </c>
      <c r="AX338" s="13" t="s">
        <v>85</v>
      </c>
      <c r="AY338" s="159" t="s">
        <v>144</v>
      </c>
    </row>
    <row r="339" spans="1:65" s="2" customFormat="1" ht="14.45" customHeight="1">
      <c r="A339" s="32"/>
      <c r="B339" s="143"/>
      <c r="C339" s="144" t="s">
        <v>1298</v>
      </c>
      <c r="D339" s="144" t="s">
        <v>147</v>
      </c>
      <c r="E339" s="145" t="s">
        <v>1299</v>
      </c>
      <c r="F339" s="146" t="s">
        <v>1300</v>
      </c>
      <c r="G339" s="147" t="s">
        <v>235</v>
      </c>
      <c r="H339" s="148">
        <v>1</v>
      </c>
      <c r="I339" s="149"/>
      <c r="J339" s="150">
        <f>ROUND(I339*H339,2)</f>
        <v>0</v>
      </c>
      <c r="K339" s="146" t="s">
        <v>1</v>
      </c>
      <c r="L339" s="33"/>
      <c r="M339" s="151" t="s">
        <v>1</v>
      </c>
      <c r="N339" s="152" t="s">
        <v>42</v>
      </c>
      <c r="O339" s="58"/>
      <c r="P339" s="153">
        <f>O339*H339</f>
        <v>0</v>
      </c>
      <c r="Q339" s="153">
        <v>0</v>
      </c>
      <c r="R339" s="153">
        <f>Q339*H339</f>
        <v>0</v>
      </c>
      <c r="S339" s="153">
        <v>0</v>
      </c>
      <c r="T339" s="154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55" t="s">
        <v>222</v>
      </c>
      <c r="AT339" s="155" t="s">
        <v>147</v>
      </c>
      <c r="AU339" s="155" t="s">
        <v>87</v>
      </c>
      <c r="AY339" s="17" t="s">
        <v>144</v>
      </c>
      <c r="BE339" s="156">
        <f>IF(N339="základní",J339,0)</f>
        <v>0</v>
      </c>
      <c r="BF339" s="156">
        <f>IF(N339="snížená",J339,0)</f>
        <v>0</v>
      </c>
      <c r="BG339" s="156">
        <f>IF(N339="zákl. přenesená",J339,0)</f>
        <v>0</v>
      </c>
      <c r="BH339" s="156">
        <f>IF(N339="sníž. přenesená",J339,0)</f>
        <v>0</v>
      </c>
      <c r="BI339" s="156">
        <f>IF(N339="nulová",J339,0)</f>
        <v>0</v>
      </c>
      <c r="BJ339" s="17" t="s">
        <v>85</v>
      </c>
      <c r="BK339" s="156">
        <f>ROUND(I339*H339,2)</f>
        <v>0</v>
      </c>
      <c r="BL339" s="17" t="s">
        <v>222</v>
      </c>
      <c r="BM339" s="155" t="s">
        <v>1301</v>
      </c>
    </row>
    <row r="340" spans="1:65" s="13" customFormat="1" ht="11.25">
      <c r="B340" s="157"/>
      <c r="D340" s="158" t="s">
        <v>154</v>
      </c>
      <c r="E340" s="159" t="s">
        <v>1</v>
      </c>
      <c r="F340" s="160" t="s">
        <v>1302</v>
      </c>
      <c r="H340" s="161">
        <v>1</v>
      </c>
      <c r="I340" s="162"/>
      <c r="L340" s="157"/>
      <c r="M340" s="163"/>
      <c r="N340" s="164"/>
      <c r="O340" s="164"/>
      <c r="P340" s="164"/>
      <c r="Q340" s="164"/>
      <c r="R340" s="164"/>
      <c r="S340" s="164"/>
      <c r="T340" s="165"/>
      <c r="AT340" s="159" t="s">
        <v>154</v>
      </c>
      <c r="AU340" s="159" t="s">
        <v>87</v>
      </c>
      <c r="AV340" s="13" t="s">
        <v>87</v>
      </c>
      <c r="AW340" s="13" t="s">
        <v>33</v>
      </c>
      <c r="AX340" s="13" t="s">
        <v>85</v>
      </c>
      <c r="AY340" s="159" t="s">
        <v>144</v>
      </c>
    </row>
    <row r="341" spans="1:65" s="2" customFormat="1" ht="24.2" customHeight="1">
      <c r="A341" s="32"/>
      <c r="B341" s="143"/>
      <c r="C341" s="144" t="s">
        <v>612</v>
      </c>
      <c r="D341" s="144" t="s">
        <v>147</v>
      </c>
      <c r="E341" s="145" t="s">
        <v>1303</v>
      </c>
      <c r="F341" s="146" t="s">
        <v>1304</v>
      </c>
      <c r="G341" s="147" t="s">
        <v>235</v>
      </c>
      <c r="H341" s="148">
        <v>6.3</v>
      </c>
      <c r="I341" s="149"/>
      <c r="J341" s="150">
        <f>ROUND(I341*H341,2)</f>
        <v>0</v>
      </c>
      <c r="K341" s="146" t="s">
        <v>1</v>
      </c>
      <c r="L341" s="33"/>
      <c r="M341" s="151" t="s">
        <v>1</v>
      </c>
      <c r="N341" s="152" t="s">
        <v>42</v>
      </c>
      <c r="O341" s="58"/>
      <c r="P341" s="153">
        <f>O341*H341</f>
        <v>0</v>
      </c>
      <c r="Q341" s="153">
        <v>0</v>
      </c>
      <c r="R341" s="153">
        <f>Q341*H341</f>
        <v>0</v>
      </c>
      <c r="S341" s="153">
        <v>0</v>
      </c>
      <c r="T341" s="154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55" t="s">
        <v>222</v>
      </c>
      <c r="AT341" s="155" t="s">
        <v>147</v>
      </c>
      <c r="AU341" s="155" t="s">
        <v>87</v>
      </c>
      <c r="AY341" s="17" t="s">
        <v>144</v>
      </c>
      <c r="BE341" s="156">
        <f>IF(N341="základní",J341,0)</f>
        <v>0</v>
      </c>
      <c r="BF341" s="156">
        <f>IF(N341="snížená",J341,0)</f>
        <v>0</v>
      </c>
      <c r="BG341" s="156">
        <f>IF(N341="zákl. přenesená",J341,0)</f>
        <v>0</v>
      </c>
      <c r="BH341" s="156">
        <f>IF(N341="sníž. přenesená",J341,0)</f>
        <v>0</v>
      </c>
      <c r="BI341" s="156">
        <f>IF(N341="nulová",J341,0)</f>
        <v>0</v>
      </c>
      <c r="BJ341" s="17" t="s">
        <v>85</v>
      </c>
      <c r="BK341" s="156">
        <f>ROUND(I341*H341,2)</f>
        <v>0</v>
      </c>
      <c r="BL341" s="17" t="s">
        <v>222</v>
      </c>
      <c r="BM341" s="155" t="s">
        <v>1305</v>
      </c>
    </row>
    <row r="342" spans="1:65" s="2" customFormat="1" ht="19.5">
      <c r="A342" s="32"/>
      <c r="B342" s="33"/>
      <c r="C342" s="32"/>
      <c r="D342" s="158" t="s">
        <v>286</v>
      </c>
      <c r="E342" s="32"/>
      <c r="F342" s="176" t="s">
        <v>1306</v>
      </c>
      <c r="G342" s="32"/>
      <c r="H342" s="32"/>
      <c r="I342" s="177"/>
      <c r="J342" s="32"/>
      <c r="K342" s="32"/>
      <c r="L342" s="33"/>
      <c r="M342" s="178"/>
      <c r="N342" s="179"/>
      <c r="O342" s="58"/>
      <c r="P342" s="58"/>
      <c r="Q342" s="58"/>
      <c r="R342" s="58"/>
      <c r="S342" s="58"/>
      <c r="T342" s="59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T342" s="17" t="s">
        <v>286</v>
      </c>
      <c r="AU342" s="17" t="s">
        <v>87</v>
      </c>
    </row>
    <row r="343" spans="1:65" s="13" customFormat="1" ht="11.25">
      <c r="B343" s="157"/>
      <c r="D343" s="158" t="s">
        <v>154</v>
      </c>
      <c r="E343" s="159" t="s">
        <v>1</v>
      </c>
      <c r="F343" s="160" t="s">
        <v>1307</v>
      </c>
      <c r="H343" s="161">
        <v>6.3</v>
      </c>
      <c r="I343" s="162"/>
      <c r="L343" s="157"/>
      <c r="M343" s="163"/>
      <c r="N343" s="164"/>
      <c r="O343" s="164"/>
      <c r="P343" s="164"/>
      <c r="Q343" s="164"/>
      <c r="R343" s="164"/>
      <c r="S343" s="164"/>
      <c r="T343" s="165"/>
      <c r="AT343" s="159" t="s">
        <v>154</v>
      </c>
      <c r="AU343" s="159" t="s">
        <v>87</v>
      </c>
      <c r="AV343" s="13" t="s">
        <v>87</v>
      </c>
      <c r="AW343" s="13" t="s">
        <v>33</v>
      </c>
      <c r="AX343" s="13" t="s">
        <v>85</v>
      </c>
      <c r="AY343" s="159" t="s">
        <v>144</v>
      </c>
    </row>
    <row r="344" spans="1:65" s="12" customFormat="1" ht="22.9" customHeight="1">
      <c r="B344" s="130"/>
      <c r="D344" s="131" t="s">
        <v>76</v>
      </c>
      <c r="E344" s="141" t="s">
        <v>400</v>
      </c>
      <c r="F344" s="141" t="s">
        <v>401</v>
      </c>
      <c r="I344" s="133"/>
      <c r="J344" s="142">
        <f>BK344</f>
        <v>0</v>
      </c>
      <c r="L344" s="130"/>
      <c r="M344" s="135"/>
      <c r="N344" s="136"/>
      <c r="O344" s="136"/>
      <c r="P344" s="137">
        <f>SUM(P345:P358)</f>
        <v>0</v>
      </c>
      <c r="Q344" s="136"/>
      <c r="R344" s="137">
        <f>SUM(R345:R358)</f>
        <v>0.15946440000000001</v>
      </c>
      <c r="S344" s="136"/>
      <c r="T344" s="138">
        <f>SUM(T345:T358)</f>
        <v>3.9300000000000002E-2</v>
      </c>
      <c r="AR344" s="131" t="s">
        <v>87</v>
      </c>
      <c r="AT344" s="139" t="s">
        <v>76</v>
      </c>
      <c r="AU344" s="139" t="s">
        <v>85</v>
      </c>
      <c r="AY344" s="131" t="s">
        <v>144</v>
      </c>
      <c r="BK344" s="140">
        <f>SUM(BK345:BK358)</f>
        <v>0</v>
      </c>
    </row>
    <row r="345" spans="1:65" s="2" customFormat="1" ht="14.45" customHeight="1">
      <c r="A345" s="32"/>
      <c r="B345" s="143"/>
      <c r="C345" s="144" t="s">
        <v>1308</v>
      </c>
      <c r="D345" s="144" t="s">
        <v>147</v>
      </c>
      <c r="E345" s="145" t="s">
        <v>1309</v>
      </c>
      <c r="F345" s="146" t="s">
        <v>1310</v>
      </c>
      <c r="G345" s="147" t="s">
        <v>235</v>
      </c>
      <c r="H345" s="148">
        <v>15</v>
      </c>
      <c r="I345" s="149"/>
      <c r="J345" s="150">
        <f>ROUND(I345*H345,2)</f>
        <v>0</v>
      </c>
      <c r="K345" s="146" t="s">
        <v>753</v>
      </c>
      <c r="L345" s="33"/>
      <c r="M345" s="151" t="s">
        <v>1</v>
      </c>
      <c r="N345" s="152" t="s">
        <v>42</v>
      </c>
      <c r="O345" s="58"/>
      <c r="P345" s="153">
        <f>O345*H345</f>
        <v>0</v>
      </c>
      <c r="Q345" s="153">
        <v>8.3000000000000001E-4</v>
      </c>
      <c r="R345" s="153">
        <f>Q345*H345</f>
        <v>1.2449999999999999E-2</v>
      </c>
      <c r="S345" s="153">
        <v>2.6199999999999999E-3</v>
      </c>
      <c r="T345" s="154">
        <f>S345*H345</f>
        <v>3.9300000000000002E-2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55" t="s">
        <v>222</v>
      </c>
      <c r="AT345" s="155" t="s">
        <v>147</v>
      </c>
      <c r="AU345" s="155" t="s">
        <v>87</v>
      </c>
      <c r="AY345" s="17" t="s">
        <v>144</v>
      </c>
      <c r="BE345" s="156">
        <f>IF(N345="základní",J345,0)</f>
        <v>0</v>
      </c>
      <c r="BF345" s="156">
        <f>IF(N345="snížená",J345,0)</f>
        <v>0</v>
      </c>
      <c r="BG345" s="156">
        <f>IF(N345="zákl. přenesená",J345,0)</f>
        <v>0</v>
      </c>
      <c r="BH345" s="156">
        <f>IF(N345="sníž. přenesená",J345,0)</f>
        <v>0</v>
      </c>
      <c r="BI345" s="156">
        <f>IF(N345="nulová",J345,0)</f>
        <v>0</v>
      </c>
      <c r="BJ345" s="17" t="s">
        <v>85</v>
      </c>
      <c r="BK345" s="156">
        <f>ROUND(I345*H345,2)</f>
        <v>0</v>
      </c>
      <c r="BL345" s="17" t="s">
        <v>222</v>
      </c>
      <c r="BM345" s="155" t="s">
        <v>1311</v>
      </c>
    </row>
    <row r="346" spans="1:65" s="2" customFormat="1" ht="14.45" customHeight="1">
      <c r="A346" s="32"/>
      <c r="B346" s="143"/>
      <c r="C346" s="166" t="s">
        <v>615</v>
      </c>
      <c r="D346" s="166" t="s">
        <v>281</v>
      </c>
      <c r="E346" s="167" t="s">
        <v>1312</v>
      </c>
      <c r="F346" s="168" t="s">
        <v>1313</v>
      </c>
      <c r="G346" s="169" t="s">
        <v>150</v>
      </c>
      <c r="H346" s="170">
        <v>2</v>
      </c>
      <c r="I346" s="171"/>
      <c r="J346" s="172">
        <f>ROUND(I346*H346,2)</f>
        <v>0</v>
      </c>
      <c r="K346" s="168" t="s">
        <v>1</v>
      </c>
      <c r="L346" s="173"/>
      <c r="M346" s="174" t="s">
        <v>1</v>
      </c>
      <c r="N346" s="175" t="s">
        <v>42</v>
      </c>
      <c r="O346" s="58"/>
      <c r="P346" s="153">
        <f>O346*H346</f>
        <v>0</v>
      </c>
      <c r="Q346" s="153">
        <v>0</v>
      </c>
      <c r="R346" s="153">
        <f>Q346*H346</f>
        <v>0</v>
      </c>
      <c r="S346" s="153">
        <v>0</v>
      </c>
      <c r="T346" s="154">
        <f>S346*H346</f>
        <v>0</v>
      </c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R346" s="155" t="s">
        <v>284</v>
      </c>
      <c r="AT346" s="155" t="s">
        <v>281</v>
      </c>
      <c r="AU346" s="155" t="s">
        <v>87</v>
      </c>
      <c r="AY346" s="17" t="s">
        <v>144</v>
      </c>
      <c r="BE346" s="156">
        <f>IF(N346="základní",J346,0)</f>
        <v>0</v>
      </c>
      <c r="BF346" s="156">
        <f>IF(N346="snížená",J346,0)</f>
        <v>0</v>
      </c>
      <c r="BG346" s="156">
        <f>IF(N346="zákl. přenesená",J346,0)</f>
        <v>0</v>
      </c>
      <c r="BH346" s="156">
        <f>IF(N346="sníž. přenesená",J346,0)</f>
        <v>0</v>
      </c>
      <c r="BI346" s="156">
        <f>IF(N346="nulová",J346,0)</f>
        <v>0</v>
      </c>
      <c r="BJ346" s="17" t="s">
        <v>85</v>
      </c>
      <c r="BK346" s="156">
        <f>ROUND(I346*H346,2)</f>
        <v>0</v>
      </c>
      <c r="BL346" s="17" t="s">
        <v>222</v>
      </c>
      <c r="BM346" s="155" t="s">
        <v>1314</v>
      </c>
    </row>
    <row r="347" spans="1:65" s="2" customFormat="1" ht="24.2" customHeight="1">
      <c r="A347" s="32"/>
      <c r="B347" s="143"/>
      <c r="C347" s="144" t="s">
        <v>1315</v>
      </c>
      <c r="D347" s="144" t="s">
        <v>147</v>
      </c>
      <c r="E347" s="145" t="s">
        <v>1316</v>
      </c>
      <c r="F347" s="146" t="s">
        <v>1317</v>
      </c>
      <c r="G347" s="147" t="s">
        <v>150</v>
      </c>
      <c r="H347" s="148">
        <v>14.82</v>
      </c>
      <c r="I347" s="149"/>
      <c r="J347" s="150">
        <f>ROUND(I347*H347,2)</f>
        <v>0</v>
      </c>
      <c r="K347" s="146" t="s">
        <v>753</v>
      </c>
      <c r="L347" s="33"/>
      <c r="M347" s="151" t="s">
        <v>1</v>
      </c>
      <c r="N347" s="152" t="s">
        <v>42</v>
      </c>
      <c r="O347" s="58"/>
      <c r="P347" s="153">
        <f>O347*H347</f>
        <v>0</v>
      </c>
      <c r="Q347" s="153">
        <v>8.9999999999999993E-3</v>
      </c>
      <c r="R347" s="153">
        <f>Q347*H347</f>
        <v>0.13338</v>
      </c>
      <c r="S347" s="153">
        <v>0</v>
      </c>
      <c r="T347" s="154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55" t="s">
        <v>222</v>
      </c>
      <c r="AT347" s="155" t="s">
        <v>147</v>
      </c>
      <c r="AU347" s="155" t="s">
        <v>87</v>
      </c>
      <c r="AY347" s="17" t="s">
        <v>144</v>
      </c>
      <c r="BE347" s="156">
        <f>IF(N347="základní",J347,0)</f>
        <v>0</v>
      </c>
      <c r="BF347" s="156">
        <f>IF(N347="snížená",J347,0)</f>
        <v>0</v>
      </c>
      <c r="BG347" s="156">
        <f>IF(N347="zákl. přenesená",J347,0)</f>
        <v>0</v>
      </c>
      <c r="BH347" s="156">
        <f>IF(N347="sníž. přenesená",J347,0)</f>
        <v>0</v>
      </c>
      <c r="BI347" s="156">
        <f>IF(N347="nulová",J347,0)</f>
        <v>0</v>
      </c>
      <c r="BJ347" s="17" t="s">
        <v>85</v>
      </c>
      <c r="BK347" s="156">
        <f>ROUND(I347*H347,2)</f>
        <v>0</v>
      </c>
      <c r="BL347" s="17" t="s">
        <v>222</v>
      </c>
      <c r="BM347" s="155" t="s">
        <v>1318</v>
      </c>
    </row>
    <row r="348" spans="1:65" s="13" customFormat="1" ht="11.25">
      <c r="B348" s="157"/>
      <c r="D348" s="158" t="s">
        <v>154</v>
      </c>
      <c r="E348" s="159" t="s">
        <v>1</v>
      </c>
      <c r="F348" s="160" t="s">
        <v>1201</v>
      </c>
      <c r="H348" s="161">
        <v>14.82</v>
      </c>
      <c r="I348" s="162"/>
      <c r="L348" s="157"/>
      <c r="M348" s="163"/>
      <c r="N348" s="164"/>
      <c r="O348" s="164"/>
      <c r="P348" s="164"/>
      <c r="Q348" s="164"/>
      <c r="R348" s="164"/>
      <c r="S348" s="164"/>
      <c r="T348" s="165"/>
      <c r="AT348" s="159" t="s">
        <v>154</v>
      </c>
      <c r="AU348" s="159" t="s">
        <v>87</v>
      </c>
      <c r="AV348" s="13" t="s">
        <v>87</v>
      </c>
      <c r="AW348" s="13" t="s">
        <v>33</v>
      </c>
      <c r="AX348" s="13" t="s">
        <v>85</v>
      </c>
      <c r="AY348" s="159" t="s">
        <v>144</v>
      </c>
    </row>
    <row r="349" spans="1:65" s="2" customFormat="1" ht="14.45" customHeight="1">
      <c r="A349" s="32"/>
      <c r="B349" s="143"/>
      <c r="C349" s="166" t="s">
        <v>618</v>
      </c>
      <c r="D349" s="166" t="s">
        <v>281</v>
      </c>
      <c r="E349" s="167" t="s">
        <v>1319</v>
      </c>
      <c r="F349" s="168" t="s">
        <v>1320</v>
      </c>
      <c r="G349" s="169" t="s">
        <v>150</v>
      </c>
      <c r="H349" s="170">
        <v>16.302</v>
      </c>
      <c r="I349" s="171"/>
      <c r="J349" s="172">
        <f>ROUND(I349*H349,2)</f>
        <v>0</v>
      </c>
      <c r="K349" s="168" t="s">
        <v>1</v>
      </c>
      <c r="L349" s="173"/>
      <c r="M349" s="174" t="s">
        <v>1</v>
      </c>
      <c r="N349" s="175" t="s">
        <v>42</v>
      </c>
      <c r="O349" s="58"/>
      <c r="P349" s="153">
        <f>O349*H349</f>
        <v>0</v>
      </c>
      <c r="Q349" s="153">
        <v>0</v>
      </c>
      <c r="R349" s="153">
        <f>Q349*H349</f>
        <v>0</v>
      </c>
      <c r="S349" s="153">
        <v>0</v>
      </c>
      <c r="T349" s="154">
        <f>S349*H349</f>
        <v>0</v>
      </c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R349" s="155" t="s">
        <v>284</v>
      </c>
      <c r="AT349" s="155" t="s">
        <v>281</v>
      </c>
      <c r="AU349" s="155" t="s">
        <v>87</v>
      </c>
      <c r="AY349" s="17" t="s">
        <v>144</v>
      </c>
      <c r="BE349" s="156">
        <f>IF(N349="základní",J349,0)</f>
        <v>0</v>
      </c>
      <c r="BF349" s="156">
        <f>IF(N349="snížená",J349,0)</f>
        <v>0</v>
      </c>
      <c r="BG349" s="156">
        <f>IF(N349="zákl. přenesená",J349,0)</f>
        <v>0</v>
      </c>
      <c r="BH349" s="156">
        <f>IF(N349="sníž. přenesená",J349,0)</f>
        <v>0</v>
      </c>
      <c r="BI349" s="156">
        <f>IF(N349="nulová",J349,0)</f>
        <v>0</v>
      </c>
      <c r="BJ349" s="17" t="s">
        <v>85</v>
      </c>
      <c r="BK349" s="156">
        <f>ROUND(I349*H349,2)</f>
        <v>0</v>
      </c>
      <c r="BL349" s="17" t="s">
        <v>222</v>
      </c>
      <c r="BM349" s="155" t="s">
        <v>1321</v>
      </c>
    </row>
    <row r="350" spans="1:65" s="13" customFormat="1" ht="11.25">
      <c r="B350" s="157"/>
      <c r="D350" s="158" t="s">
        <v>154</v>
      </c>
      <c r="E350" s="159" t="s">
        <v>1</v>
      </c>
      <c r="F350" s="160" t="s">
        <v>1322</v>
      </c>
      <c r="H350" s="161">
        <v>16.302</v>
      </c>
      <c r="I350" s="162"/>
      <c r="L350" s="157"/>
      <c r="M350" s="163"/>
      <c r="N350" s="164"/>
      <c r="O350" s="164"/>
      <c r="P350" s="164"/>
      <c r="Q350" s="164"/>
      <c r="R350" s="164"/>
      <c r="S350" s="164"/>
      <c r="T350" s="165"/>
      <c r="AT350" s="159" t="s">
        <v>154</v>
      </c>
      <c r="AU350" s="159" t="s">
        <v>87</v>
      </c>
      <c r="AV350" s="13" t="s">
        <v>87</v>
      </c>
      <c r="AW350" s="13" t="s">
        <v>33</v>
      </c>
      <c r="AX350" s="13" t="s">
        <v>85</v>
      </c>
      <c r="AY350" s="159" t="s">
        <v>144</v>
      </c>
    </row>
    <row r="351" spans="1:65" s="2" customFormat="1" ht="14.45" customHeight="1">
      <c r="A351" s="32"/>
      <c r="B351" s="143"/>
      <c r="C351" s="144" t="s">
        <v>1323</v>
      </c>
      <c r="D351" s="144" t="s">
        <v>147</v>
      </c>
      <c r="E351" s="145" t="s">
        <v>1324</v>
      </c>
      <c r="F351" s="146" t="s">
        <v>1325</v>
      </c>
      <c r="G351" s="147" t="s">
        <v>150</v>
      </c>
      <c r="H351" s="148">
        <v>14.82</v>
      </c>
      <c r="I351" s="149"/>
      <c r="J351" s="150">
        <f>ROUND(I351*H351,2)</f>
        <v>0</v>
      </c>
      <c r="K351" s="146" t="s">
        <v>151</v>
      </c>
      <c r="L351" s="33"/>
      <c r="M351" s="151" t="s">
        <v>1</v>
      </c>
      <c r="N351" s="152" t="s">
        <v>42</v>
      </c>
      <c r="O351" s="58"/>
      <c r="P351" s="153">
        <f>O351*H351</f>
        <v>0</v>
      </c>
      <c r="Q351" s="153">
        <v>0</v>
      </c>
      <c r="R351" s="153">
        <f>Q351*H351</f>
        <v>0</v>
      </c>
      <c r="S351" s="153">
        <v>0</v>
      </c>
      <c r="T351" s="154">
        <f>S351*H351</f>
        <v>0</v>
      </c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R351" s="155" t="s">
        <v>222</v>
      </c>
      <c r="AT351" s="155" t="s">
        <v>147</v>
      </c>
      <c r="AU351" s="155" t="s">
        <v>87</v>
      </c>
      <c r="AY351" s="17" t="s">
        <v>144</v>
      </c>
      <c r="BE351" s="156">
        <f>IF(N351="základní",J351,0)</f>
        <v>0</v>
      </c>
      <c r="BF351" s="156">
        <f>IF(N351="snížená",J351,0)</f>
        <v>0</v>
      </c>
      <c r="BG351" s="156">
        <f>IF(N351="zákl. přenesená",J351,0)</f>
        <v>0</v>
      </c>
      <c r="BH351" s="156">
        <f>IF(N351="sníž. přenesená",J351,0)</f>
        <v>0</v>
      </c>
      <c r="BI351" s="156">
        <f>IF(N351="nulová",J351,0)</f>
        <v>0</v>
      </c>
      <c r="BJ351" s="17" t="s">
        <v>85</v>
      </c>
      <c r="BK351" s="156">
        <f>ROUND(I351*H351,2)</f>
        <v>0</v>
      </c>
      <c r="BL351" s="17" t="s">
        <v>222</v>
      </c>
      <c r="BM351" s="155" t="s">
        <v>1326</v>
      </c>
    </row>
    <row r="352" spans="1:65" s="13" customFormat="1" ht="11.25">
      <c r="B352" s="157"/>
      <c r="D352" s="158" t="s">
        <v>154</v>
      </c>
      <c r="E352" s="159" t="s">
        <v>1</v>
      </c>
      <c r="F352" s="160" t="s">
        <v>1201</v>
      </c>
      <c r="H352" s="161">
        <v>14.82</v>
      </c>
      <c r="I352" s="162"/>
      <c r="L352" s="157"/>
      <c r="M352" s="163"/>
      <c r="N352" s="164"/>
      <c r="O352" s="164"/>
      <c r="P352" s="164"/>
      <c r="Q352" s="164"/>
      <c r="R352" s="164"/>
      <c r="S352" s="164"/>
      <c r="T352" s="165"/>
      <c r="AT352" s="159" t="s">
        <v>154</v>
      </c>
      <c r="AU352" s="159" t="s">
        <v>87</v>
      </c>
      <c r="AV352" s="13" t="s">
        <v>87</v>
      </c>
      <c r="AW352" s="13" t="s">
        <v>33</v>
      </c>
      <c r="AX352" s="13" t="s">
        <v>85</v>
      </c>
      <c r="AY352" s="159" t="s">
        <v>144</v>
      </c>
    </row>
    <row r="353" spans="1:65" s="2" customFormat="1" ht="24.2" customHeight="1">
      <c r="A353" s="32"/>
      <c r="B353" s="143"/>
      <c r="C353" s="144" t="s">
        <v>621</v>
      </c>
      <c r="D353" s="144" t="s">
        <v>147</v>
      </c>
      <c r="E353" s="145" t="s">
        <v>1327</v>
      </c>
      <c r="F353" s="146" t="s">
        <v>1328</v>
      </c>
      <c r="G353" s="147" t="s">
        <v>150</v>
      </c>
      <c r="H353" s="148">
        <v>14.82</v>
      </c>
      <c r="I353" s="149"/>
      <c r="J353" s="150">
        <f>ROUND(I353*H353,2)</f>
        <v>0</v>
      </c>
      <c r="K353" s="146" t="s">
        <v>151</v>
      </c>
      <c r="L353" s="33"/>
      <c r="M353" s="151" t="s">
        <v>1</v>
      </c>
      <c r="N353" s="152" t="s">
        <v>42</v>
      </c>
      <c r="O353" s="58"/>
      <c r="P353" s="153">
        <f>O353*H353</f>
        <v>0</v>
      </c>
      <c r="Q353" s="153">
        <v>6.2E-4</v>
      </c>
      <c r="R353" s="153">
        <f>Q353*H353</f>
        <v>9.1883999999999993E-3</v>
      </c>
      <c r="S353" s="153">
        <v>0</v>
      </c>
      <c r="T353" s="154">
        <f>S353*H353</f>
        <v>0</v>
      </c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R353" s="155" t="s">
        <v>222</v>
      </c>
      <c r="AT353" s="155" t="s">
        <v>147</v>
      </c>
      <c r="AU353" s="155" t="s">
        <v>87</v>
      </c>
      <c r="AY353" s="17" t="s">
        <v>144</v>
      </c>
      <c r="BE353" s="156">
        <f>IF(N353="základní",J353,0)</f>
        <v>0</v>
      </c>
      <c r="BF353" s="156">
        <f>IF(N353="snížená",J353,0)</f>
        <v>0</v>
      </c>
      <c r="BG353" s="156">
        <f>IF(N353="zákl. přenesená",J353,0)</f>
        <v>0</v>
      </c>
      <c r="BH353" s="156">
        <f>IF(N353="sníž. přenesená",J353,0)</f>
        <v>0</v>
      </c>
      <c r="BI353" s="156">
        <f>IF(N353="nulová",J353,0)</f>
        <v>0</v>
      </c>
      <c r="BJ353" s="17" t="s">
        <v>85</v>
      </c>
      <c r="BK353" s="156">
        <f>ROUND(I353*H353,2)</f>
        <v>0</v>
      </c>
      <c r="BL353" s="17" t="s">
        <v>222</v>
      </c>
      <c r="BM353" s="155" t="s">
        <v>1329</v>
      </c>
    </row>
    <row r="354" spans="1:65" s="13" customFormat="1" ht="11.25">
      <c r="B354" s="157"/>
      <c r="D354" s="158" t="s">
        <v>154</v>
      </c>
      <c r="E354" s="159" t="s">
        <v>1</v>
      </c>
      <c r="F354" s="160" t="s">
        <v>1201</v>
      </c>
      <c r="H354" s="161">
        <v>14.82</v>
      </c>
      <c r="I354" s="162"/>
      <c r="L354" s="157"/>
      <c r="M354" s="163"/>
      <c r="N354" s="164"/>
      <c r="O354" s="164"/>
      <c r="P354" s="164"/>
      <c r="Q354" s="164"/>
      <c r="R354" s="164"/>
      <c r="S354" s="164"/>
      <c r="T354" s="165"/>
      <c r="AT354" s="159" t="s">
        <v>154</v>
      </c>
      <c r="AU354" s="159" t="s">
        <v>87</v>
      </c>
      <c r="AV354" s="13" t="s">
        <v>87</v>
      </c>
      <c r="AW354" s="13" t="s">
        <v>33</v>
      </c>
      <c r="AX354" s="13" t="s">
        <v>85</v>
      </c>
      <c r="AY354" s="159" t="s">
        <v>144</v>
      </c>
    </row>
    <row r="355" spans="1:65" s="2" customFormat="1" ht="14.45" customHeight="1">
      <c r="A355" s="32"/>
      <c r="B355" s="143"/>
      <c r="C355" s="144" t="s">
        <v>1330</v>
      </c>
      <c r="D355" s="144" t="s">
        <v>147</v>
      </c>
      <c r="E355" s="145" t="s">
        <v>403</v>
      </c>
      <c r="F355" s="146" t="s">
        <v>404</v>
      </c>
      <c r="G355" s="147" t="s">
        <v>150</v>
      </c>
      <c r="H355" s="148">
        <v>14.82</v>
      </c>
      <c r="I355" s="149"/>
      <c r="J355" s="150">
        <f>ROUND(I355*H355,2)</f>
        <v>0</v>
      </c>
      <c r="K355" s="146" t="s">
        <v>158</v>
      </c>
      <c r="L355" s="33"/>
      <c r="M355" s="151" t="s">
        <v>1</v>
      </c>
      <c r="N355" s="152" t="s">
        <v>42</v>
      </c>
      <c r="O355" s="58"/>
      <c r="P355" s="153">
        <f>O355*H355</f>
        <v>0</v>
      </c>
      <c r="Q355" s="153">
        <v>2.9999999999999997E-4</v>
      </c>
      <c r="R355" s="153">
        <f>Q355*H355</f>
        <v>4.4459999999999994E-3</v>
      </c>
      <c r="S355" s="153">
        <v>0</v>
      </c>
      <c r="T355" s="154">
        <f>S355*H355</f>
        <v>0</v>
      </c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R355" s="155" t="s">
        <v>222</v>
      </c>
      <c r="AT355" s="155" t="s">
        <v>147</v>
      </c>
      <c r="AU355" s="155" t="s">
        <v>87</v>
      </c>
      <c r="AY355" s="17" t="s">
        <v>144</v>
      </c>
      <c r="BE355" s="156">
        <f>IF(N355="základní",J355,0)</f>
        <v>0</v>
      </c>
      <c r="BF355" s="156">
        <f>IF(N355="snížená",J355,0)</f>
        <v>0</v>
      </c>
      <c r="BG355" s="156">
        <f>IF(N355="zákl. přenesená",J355,0)</f>
        <v>0</v>
      </c>
      <c r="BH355" s="156">
        <f>IF(N355="sníž. přenesená",J355,0)</f>
        <v>0</v>
      </c>
      <c r="BI355" s="156">
        <f>IF(N355="nulová",J355,0)</f>
        <v>0</v>
      </c>
      <c r="BJ355" s="17" t="s">
        <v>85</v>
      </c>
      <c r="BK355" s="156">
        <f>ROUND(I355*H355,2)</f>
        <v>0</v>
      </c>
      <c r="BL355" s="17" t="s">
        <v>222</v>
      </c>
      <c r="BM355" s="155" t="s">
        <v>1331</v>
      </c>
    </row>
    <row r="356" spans="1:65" s="13" customFormat="1" ht="11.25">
      <c r="B356" s="157"/>
      <c r="D356" s="158" t="s">
        <v>154</v>
      </c>
      <c r="E356" s="159" t="s">
        <v>1</v>
      </c>
      <c r="F356" s="160" t="s">
        <v>1201</v>
      </c>
      <c r="H356" s="161">
        <v>14.82</v>
      </c>
      <c r="I356" s="162"/>
      <c r="L356" s="157"/>
      <c r="M356" s="163"/>
      <c r="N356" s="164"/>
      <c r="O356" s="164"/>
      <c r="P356" s="164"/>
      <c r="Q356" s="164"/>
      <c r="R356" s="164"/>
      <c r="S356" s="164"/>
      <c r="T356" s="165"/>
      <c r="AT356" s="159" t="s">
        <v>154</v>
      </c>
      <c r="AU356" s="159" t="s">
        <v>87</v>
      </c>
      <c r="AV356" s="13" t="s">
        <v>87</v>
      </c>
      <c r="AW356" s="13" t="s">
        <v>33</v>
      </c>
      <c r="AX356" s="13" t="s">
        <v>85</v>
      </c>
      <c r="AY356" s="159" t="s">
        <v>144</v>
      </c>
    </row>
    <row r="357" spans="1:65" s="2" customFormat="1" ht="24.2" customHeight="1">
      <c r="A357" s="32"/>
      <c r="B357" s="143"/>
      <c r="C357" s="144" t="s">
        <v>625</v>
      </c>
      <c r="D357" s="144" t="s">
        <v>147</v>
      </c>
      <c r="E357" s="145" t="s">
        <v>407</v>
      </c>
      <c r="F357" s="146" t="s">
        <v>408</v>
      </c>
      <c r="G357" s="147" t="s">
        <v>302</v>
      </c>
      <c r="H357" s="180"/>
      <c r="I357" s="149"/>
      <c r="J357" s="150">
        <f>ROUND(I357*H357,2)</f>
        <v>0</v>
      </c>
      <c r="K357" s="146" t="s">
        <v>151</v>
      </c>
      <c r="L357" s="33"/>
      <c r="M357" s="151" t="s">
        <v>1</v>
      </c>
      <c r="N357" s="152" t="s">
        <v>42</v>
      </c>
      <c r="O357" s="58"/>
      <c r="P357" s="153">
        <f>O357*H357</f>
        <v>0</v>
      </c>
      <c r="Q357" s="153">
        <v>0</v>
      </c>
      <c r="R357" s="153">
        <f>Q357*H357</f>
        <v>0</v>
      </c>
      <c r="S357" s="153">
        <v>0</v>
      </c>
      <c r="T357" s="154">
        <f>S357*H357</f>
        <v>0</v>
      </c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R357" s="155" t="s">
        <v>222</v>
      </c>
      <c r="AT357" s="155" t="s">
        <v>147</v>
      </c>
      <c r="AU357" s="155" t="s">
        <v>87</v>
      </c>
      <c r="AY357" s="17" t="s">
        <v>144</v>
      </c>
      <c r="BE357" s="156">
        <f>IF(N357="základní",J357,0)</f>
        <v>0</v>
      </c>
      <c r="BF357" s="156">
        <f>IF(N357="snížená",J357,0)</f>
        <v>0</v>
      </c>
      <c r="BG357" s="156">
        <f>IF(N357="zákl. přenesená",J357,0)</f>
        <v>0</v>
      </c>
      <c r="BH357" s="156">
        <f>IF(N357="sníž. přenesená",J357,0)</f>
        <v>0</v>
      </c>
      <c r="BI357" s="156">
        <f>IF(N357="nulová",J357,0)</f>
        <v>0</v>
      </c>
      <c r="BJ357" s="17" t="s">
        <v>85</v>
      </c>
      <c r="BK357" s="156">
        <f>ROUND(I357*H357,2)</f>
        <v>0</v>
      </c>
      <c r="BL357" s="17" t="s">
        <v>222</v>
      </c>
      <c r="BM357" s="155" t="s">
        <v>1332</v>
      </c>
    </row>
    <row r="358" spans="1:65" s="2" customFormat="1" ht="24.2" customHeight="1">
      <c r="A358" s="32"/>
      <c r="B358" s="143"/>
      <c r="C358" s="144" t="s">
        <v>697</v>
      </c>
      <c r="D358" s="144" t="s">
        <v>147</v>
      </c>
      <c r="E358" s="145" t="s">
        <v>1333</v>
      </c>
      <c r="F358" s="146" t="s">
        <v>1334</v>
      </c>
      <c r="G358" s="147" t="s">
        <v>302</v>
      </c>
      <c r="H358" s="180"/>
      <c r="I358" s="149"/>
      <c r="J358" s="150">
        <f>ROUND(I358*H358,2)</f>
        <v>0</v>
      </c>
      <c r="K358" s="146" t="s">
        <v>151</v>
      </c>
      <c r="L358" s="33"/>
      <c r="M358" s="151" t="s">
        <v>1</v>
      </c>
      <c r="N358" s="152" t="s">
        <v>42</v>
      </c>
      <c r="O358" s="58"/>
      <c r="P358" s="153">
        <f>O358*H358</f>
        <v>0</v>
      </c>
      <c r="Q358" s="153">
        <v>0</v>
      </c>
      <c r="R358" s="153">
        <f>Q358*H358</f>
        <v>0</v>
      </c>
      <c r="S358" s="153">
        <v>0</v>
      </c>
      <c r="T358" s="154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55" t="s">
        <v>222</v>
      </c>
      <c r="AT358" s="155" t="s">
        <v>147</v>
      </c>
      <c r="AU358" s="155" t="s">
        <v>87</v>
      </c>
      <c r="AY358" s="17" t="s">
        <v>144</v>
      </c>
      <c r="BE358" s="156">
        <f>IF(N358="základní",J358,0)</f>
        <v>0</v>
      </c>
      <c r="BF358" s="156">
        <f>IF(N358="snížená",J358,0)</f>
        <v>0</v>
      </c>
      <c r="BG358" s="156">
        <f>IF(N358="zákl. přenesená",J358,0)</f>
        <v>0</v>
      </c>
      <c r="BH358" s="156">
        <f>IF(N358="sníž. přenesená",J358,0)</f>
        <v>0</v>
      </c>
      <c r="BI358" s="156">
        <f>IF(N358="nulová",J358,0)</f>
        <v>0</v>
      </c>
      <c r="BJ358" s="17" t="s">
        <v>85</v>
      </c>
      <c r="BK358" s="156">
        <f>ROUND(I358*H358,2)</f>
        <v>0</v>
      </c>
      <c r="BL358" s="17" t="s">
        <v>222</v>
      </c>
      <c r="BM358" s="155" t="s">
        <v>1335</v>
      </c>
    </row>
    <row r="359" spans="1:65" s="12" customFormat="1" ht="22.9" customHeight="1">
      <c r="B359" s="130"/>
      <c r="D359" s="131" t="s">
        <v>76</v>
      </c>
      <c r="E359" s="141" t="s">
        <v>414</v>
      </c>
      <c r="F359" s="141" t="s">
        <v>415</v>
      </c>
      <c r="I359" s="133"/>
      <c r="J359" s="142">
        <f>BK359</f>
        <v>0</v>
      </c>
      <c r="L359" s="130"/>
      <c r="M359" s="135"/>
      <c r="N359" s="136"/>
      <c r="O359" s="136"/>
      <c r="P359" s="137">
        <f>P360</f>
        <v>0</v>
      </c>
      <c r="Q359" s="136"/>
      <c r="R359" s="137">
        <f>R360</f>
        <v>0</v>
      </c>
      <c r="S359" s="136"/>
      <c r="T359" s="138">
        <f>T360</f>
        <v>0</v>
      </c>
      <c r="AR359" s="131" t="s">
        <v>87</v>
      </c>
      <c r="AT359" s="139" t="s">
        <v>76</v>
      </c>
      <c r="AU359" s="139" t="s">
        <v>85</v>
      </c>
      <c r="AY359" s="131" t="s">
        <v>144</v>
      </c>
      <c r="BK359" s="140">
        <f>BK360</f>
        <v>0</v>
      </c>
    </row>
    <row r="360" spans="1:65" s="2" customFormat="1" ht="14.45" customHeight="1">
      <c r="A360" s="32"/>
      <c r="B360" s="143"/>
      <c r="C360" s="144" t="s">
        <v>628</v>
      </c>
      <c r="D360" s="144" t="s">
        <v>147</v>
      </c>
      <c r="E360" s="145" t="s">
        <v>430</v>
      </c>
      <c r="F360" s="146" t="s">
        <v>431</v>
      </c>
      <c r="G360" s="147" t="s">
        <v>173</v>
      </c>
      <c r="H360" s="148">
        <v>2</v>
      </c>
      <c r="I360" s="149"/>
      <c r="J360" s="150">
        <f>ROUND(I360*H360,2)</f>
        <v>0</v>
      </c>
      <c r="K360" s="146" t="s">
        <v>1</v>
      </c>
      <c r="L360" s="33"/>
      <c r="M360" s="151" t="s">
        <v>1</v>
      </c>
      <c r="N360" s="152" t="s">
        <v>42</v>
      </c>
      <c r="O360" s="58"/>
      <c r="P360" s="153">
        <f>O360*H360</f>
        <v>0</v>
      </c>
      <c r="Q360" s="153">
        <v>0</v>
      </c>
      <c r="R360" s="153">
        <f>Q360*H360</f>
        <v>0</v>
      </c>
      <c r="S360" s="153">
        <v>0</v>
      </c>
      <c r="T360" s="154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55" t="s">
        <v>222</v>
      </c>
      <c r="AT360" s="155" t="s">
        <v>147</v>
      </c>
      <c r="AU360" s="155" t="s">
        <v>87</v>
      </c>
      <c r="AY360" s="17" t="s">
        <v>144</v>
      </c>
      <c r="BE360" s="156">
        <f>IF(N360="základní",J360,0)</f>
        <v>0</v>
      </c>
      <c r="BF360" s="156">
        <f>IF(N360="snížená",J360,0)</f>
        <v>0</v>
      </c>
      <c r="BG360" s="156">
        <f>IF(N360="zákl. přenesená",J360,0)</f>
        <v>0</v>
      </c>
      <c r="BH360" s="156">
        <f>IF(N360="sníž. přenesená",J360,0)</f>
        <v>0</v>
      </c>
      <c r="BI360" s="156">
        <f>IF(N360="nulová",J360,0)</f>
        <v>0</v>
      </c>
      <c r="BJ360" s="17" t="s">
        <v>85</v>
      </c>
      <c r="BK360" s="156">
        <f>ROUND(I360*H360,2)</f>
        <v>0</v>
      </c>
      <c r="BL360" s="17" t="s">
        <v>222</v>
      </c>
      <c r="BM360" s="155" t="s">
        <v>1336</v>
      </c>
    </row>
    <row r="361" spans="1:65" s="12" customFormat="1" ht="22.9" customHeight="1">
      <c r="B361" s="130"/>
      <c r="D361" s="131" t="s">
        <v>76</v>
      </c>
      <c r="E361" s="141" t="s">
        <v>438</v>
      </c>
      <c r="F361" s="141" t="s">
        <v>439</v>
      </c>
      <c r="I361" s="133"/>
      <c r="J361" s="142">
        <f>BK361</f>
        <v>0</v>
      </c>
      <c r="L361" s="130"/>
      <c r="M361" s="135"/>
      <c r="N361" s="136"/>
      <c r="O361" s="136"/>
      <c r="P361" s="137">
        <f>SUM(P362:P365)</f>
        <v>0</v>
      </c>
      <c r="Q361" s="136"/>
      <c r="R361" s="137">
        <f>SUM(R362:R365)</f>
        <v>0.11115</v>
      </c>
      <c r="S361" s="136"/>
      <c r="T361" s="138">
        <f>SUM(T362:T365)</f>
        <v>0</v>
      </c>
      <c r="AR361" s="131" t="s">
        <v>87</v>
      </c>
      <c r="AT361" s="139" t="s">
        <v>76</v>
      </c>
      <c r="AU361" s="139" t="s">
        <v>85</v>
      </c>
      <c r="AY361" s="131" t="s">
        <v>144</v>
      </c>
      <c r="BK361" s="140">
        <f>SUM(BK362:BK365)</f>
        <v>0</v>
      </c>
    </row>
    <row r="362" spans="1:65" s="2" customFormat="1" ht="24.2" customHeight="1">
      <c r="A362" s="32"/>
      <c r="B362" s="143"/>
      <c r="C362" s="144" t="s">
        <v>1337</v>
      </c>
      <c r="D362" s="144" t="s">
        <v>147</v>
      </c>
      <c r="E362" s="145" t="s">
        <v>441</v>
      </c>
      <c r="F362" s="146" t="s">
        <v>442</v>
      </c>
      <c r="G362" s="147" t="s">
        <v>302</v>
      </c>
      <c r="H362" s="180"/>
      <c r="I362" s="149"/>
      <c r="J362" s="150">
        <f>ROUND(I362*H362,2)</f>
        <v>0</v>
      </c>
      <c r="K362" s="146" t="s">
        <v>151</v>
      </c>
      <c r="L362" s="33"/>
      <c r="M362" s="151" t="s">
        <v>1</v>
      </c>
      <c r="N362" s="152" t="s">
        <v>42</v>
      </c>
      <c r="O362" s="58"/>
      <c r="P362" s="153">
        <f>O362*H362</f>
        <v>0</v>
      </c>
      <c r="Q362" s="153">
        <v>0</v>
      </c>
      <c r="R362" s="153">
        <f>Q362*H362</f>
        <v>0</v>
      </c>
      <c r="S362" s="153">
        <v>0</v>
      </c>
      <c r="T362" s="154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55" t="s">
        <v>222</v>
      </c>
      <c r="AT362" s="155" t="s">
        <v>147</v>
      </c>
      <c r="AU362" s="155" t="s">
        <v>87</v>
      </c>
      <c r="AY362" s="17" t="s">
        <v>144</v>
      </c>
      <c r="BE362" s="156">
        <f>IF(N362="základní",J362,0)</f>
        <v>0</v>
      </c>
      <c r="BF362" s="156">
        <f>IF(N362="snížená",J362,0)</f>
        <v>0</v>
      </c>
      <c r="BG362" s="156">
        <f>IF(N362="zákl. přenesená",J362,0)</f>
        <v>0</v>
      </c>
      <c r="BH362" s="156">
        <f>IF(N362="sníž. přenesená",J362,0)</f>
        <v>0</v>
      </c>
      <c r="BI362" s="156">
        <f>IF(N362="nulová",J362,0)</f>
        <v>0</v>
      </c>
      <c r="BJ362" s="17" t="s">
        <v>85</v>
      </c>
      <c r="BK362" s="156">
        <f>ROUND(I362*H362,2)</f>
        <v>0</v>
      </c>
      <c r="BL362" s="17" t="s">
        <v>222</v>
      </c>
      <c r="BM362" s="155" t="s">
        <v>1338</v>
      </c>
    </row>
    <row r="363" spans="1:65" s="2" customFormat="1" ht="24.2" customHeight="1">
      <c r="A363" s="32"/>
      <c r="B363" s="143"/>
      <c r="C363" s="144" t="s">
        <v>631</v>
      </c>
      <c r="D363" s="144" t="s">
        <v>147</v>
      </c>
      <c r="E363" s="145" t="s">
        <v>1339</v>
      </c>
      <c r="F363" s="146" t="s">
        <v>1340</v>
      </c>
      <c r="G363" s="147" t="s">
        <v>302</v>
      </c>
      <c r="H363" s="180"/>
      <c r="I363" s="149"/>
      <c r="J363" s="150">
        <f>ROUND(I363*H363,2)</f>
        <v>0</v>
      </c>
      <c r="K363" s="146" t="s">
        <v>151</v>
      </c>
      <c r="L363" s="33"/>
      <c r="M363" s="151" t="s">
        <v>1</v>
      </c>
      <c r="N363" s="152" t="s">
        <v>42</v>
      </c>
      <c r="O363" s="58"/>
      <c r="P363" s="153">
        <f>O363*H363</f>
        <v>0</v>
      </c>
      <c r="Q363" s="153">
        <v>0</v>
      </c>
      <c r="R363" s="153">
        <f>Q363*H363</f>
        <v>0</v>
      </c>
      <c r="S363" s="153">
        <v>0</v>
      </c>
      <c r="T363" s="154">
        <f>S363*H363</f>
        <v>0</v>
      </c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R363" s="155" t="s">
        <v>222</v>
      </c>
      <c r="AT363" s="155" t="s">
        <v>147</v>
      </c>
      <c r="AU363" s="155" t="s">
        <v>87</v>
      </c>
      <c r="AY363" s="17" t="s">
        <v>144</v>
      </c>
      <c r="BE363" s="156">
        <f>IF(N363="základní",J363,0)</f>
        <v>0</v>
      </c>
      <c r="BF363" s="156">
        <f>IF(N363="snížená",J363,0)</f>
        <v>0</v>
      </c>
      <c r="BG363" s="156">
        <f>IF(N363="zákl. přenesená",J363,0)</f>
        <v>0</v>
      </c>
      <c r="BH363" s="156">
        <f>IF(N363="sníž. přenesená",J363,0)</f>
        <v>0</v>
      </c>
      <c r="BI363" s="156">
        <f>IF(N363="nulová",J363,0)</f>
        <v>0</v>
      </c>
      <c r="BJ363" s="17" t="s">
        <v>85</v>
      </c>
      <c r="BK363" s="156">
        <f>ROUND(I363*H363,2)</f>
        <v>0</v>
      </c>
      <c r="BL363" s="17" t="s">
        <v>222</v>
      </c>
      <c r="BM363" s="155" t="s">
        <v>1341</v>
      </c>
    </row>
    <row r="364" spans="1:65" s="2" customFormat="1" ht="24.2" customHeight="1">
      <c r="A364" s="32"/>
      <c r="B364" s="143"/>
      <c r="C364" s="144" t="s">
        <v>1342</v>
      </c>
      <c r="D364" s="144" t="s">
        <v>147</v>
      </c>
      <c r="E364" s="145" t="s">
        <v>449</v>
      </c>
      <c r="F364" s="146" t="s">
        <v>450</v>
      </c>
      <c r="G364" s="147" t="s">
        <v>150</v>
      </c>
      <c r="H364" s="148">
        <v>14.82</v>
      </c>
      <c r="I364" s="149"/>
      <c r="J364" s="150">
        <f>ROUND(I364*H364,2)</f>
        <v>0</v>
      </c>
      <c r="K364" s="146" t="s">
        <v>1</v>
      </c>
      <c r="L364" s="33"/>
      <c r="M364" s="151" t="s">
        <v>1</v>
      </c>
      <c r="N364" s="152" t="s">
        <v>42</v>
      </c>
      <c r="O364" s="58"/>
      <c r="P364" s="153">
        <f>O364*H364</f>
        <v>0</v>
      </c>
      <c r="Q364" s="153">
        <v>7.4999999999999997E-3</v>
      </c>
      <c r="R364" s="153">
        <f>Q364*H364</f>
        <v>0.11115</v>
      </c>
      <c r="S364" s="153">
        <v>0</v>
      </c>
      <c r="T364" s="154">
        <f>S364*H364</f>
        <v>0</v>
      </c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R364" s="155" t="s">
        <v>222</v>
      </c>
      <c r="AT364" s="155" t="s">
        <v>147</v>
      </c>
      <c r="AU364" s="155" t="s">
        <v>87</v>
      </c>
      <c r="AY364" s="17" t="s">
        <v>144</v>
      </c>
      <c r="BE364" s="156">
        <f>IF(N364="základní",J364,0)</f>
        <v>0</v>
      </c>
      <c r="BF364" s="156">
        <f>IF(N364="snížená",J364,0)</f>
        <v>0</v>
      </c>
      <c r="BG364" s="156">
        <f>IF(N364="zákl. přenesená",J364,0)</f>
        <v>0</v>
      </c>
      <c r="BH364" s="156">
        <f>IF(N364="sníž. přenesená",J364,0)</f>
        <v>0</v>
      </c>
      <c r="BI364" s="156">
        <f>IF(N364="nulová",J364,0)</f>
        <v>0</v>
      </c>
      <c r="BJ364" s="17" t="s">
        <v>85</v>
      </c>
      <c r="BK364" s="156">
        <f>ROUND(I364*H364,2)</f>
        <v>0</v>
      </c>
      <c r="BL364" s="17" t="s">
        <v>222</v>
      </c>
      <c r="BM364" s="155" t="s">
        <v>1343</v>
      </c>
    </row>
    <row r="365" spans="1:65" s="13" customFormat="1" ht="11.25">
      <c r="B365" s="157"/>
      <c r="D365" s="158" t="s">
        <v>154</v>
      </c>
      <c r="E365" s="159" t="s">
        <v>1</v>
      </c>
      <c r="F365" s="160" t="s">
        <v>1201</v>
      </c>
      <c r="H365" s="161">
        <v>14.82</v>
      </c>
      <c r="I365" s="162"/>
      <c r="L365" s="157"/>
      <c r="M365" s="163"/>
      <c r="N365" s="164"/>
      <c r="O365" s="164"/>
      <c r="P365" s="164"/>
      <c r="Q365" s="164"/>
      <c r="R365" s="164"/>
      <c r="S365" s="164"/>
      <c r="T365" s="165"/>
      <c r="AT365" s="159" t="s">
        <v>154</v>
      </c>
      <c r="AU365" s="159" t="s">
        <v>87</v>
      </c>
      <c r="AV365" s="13" t="s">
        <v>87</v>
      </c>
      <c r="AW365" s="13" t="s">
        <v>33</v>
      </c>
      <c r="AX365" s="13" t="s">
        <v>85</v>
      </c>
      <c r="AY365" s="159" t="s">
        <v>144</v>
      </c>
    </row>
    <row r="366" spans="1:65" s="12" customFormat="1" ht="22.9" customHeight="1">
      <c r="B366" s="130"/>
      <c r="D366" s="131" t="s">
        <v>76</v>
      </c>
      <c r="E366" s="141" t="s">
        <v>452</v>
      </c>
      <c r="F366" s="141" t="s">
        <v>453</v>
      </c>
      <c r="I366" s="133"/>
      <c r="J366" s="142">
        <f>BK366</f>
        <v>0</v>
      </c>
      <c r="L366" s="130"/>
      <c r="M366" s="135"/>
      <c r="N366" s="136"/>
      <c r="O366" s="136"/>
      <c r="P366" s="137">
        <f>SUM(P367:P388)</f>
        <v>0</v>
      </c>
      <c r="Q366" s="136"/>
      <c r="R366" s="137">
        <f>SUM(R367:R388)</f>
        <v>0.48052691999999997</v>
      </c>
      <c r="S366" s="136"/>
      <c r="T366" s="138">
        <f>SUM(T367:T388)</f>
        <v>7.4999999999999997E-2</v>
      </c>
      <c r="AR366" s="131" t="s">
        <v>87</v>
      </c>
      <c r="AT366" s="139" t="s">
        <v>76</v>
      </c>
      <c r="AU366" s="139" t="s">
        <v>85</v>
      </c>
      <c r="AY366" s="131" t="s">
        <v>144</v>
      </c>
      <c r="BK366" s="140">
        <f>SUM(BK367:BK388)</f>
        <v>0</v>
      </c>
    </row>
    <row r="367" spans="1:65" s="2" customFormat="1" ht="24.2" customHeight="1">
      <c r="A367" s="32"/>
      <c r="B367" s="143"/>
      <c r="C367" s="144" t="s">
        <v>634</v>
      </c>
      <c r="D367" s="144" t="s">
        <v>147</v>
      </c>
      <c r="E367" s="145" t="s">
        <v>1344</v>
      </c>
      <c r="F367" s="146" t="s">
        <v>1345</v>
      </c>
      <c r="G367" s="147" t="s">
        <v>235</v>
      </c>
      <c r="H367" s="148">
        <v>30</v>
      </c>
      <c r="I367" s="149"/>
      <c r="J367" s="150">
        <f>ROUND(I367*H367,2)</f>
        <v>0</v>
      </c>
      <c r="K367" s="146" t="s">
        <v>764</v>
      </c>
      <c r="L367" s="33"/>
      <c r="M367" s="151" t="s">
        <v>1</v>
      </c>
      <c r="N367" s="152" t="s">
        <v>42</v>
      </c>
      <c r="O367" s="58"/>
      <c r="P367" s="153">
        <f>O367*H367</f>
        <v>0</v>
      </c>
      <c r="Q367" s="153">
        <v>1.23E-3</v>
      </c>
      <c r="R367" s="153">
        <f>Q367*H367</f>
        <v>3.6900000000000002E-2</v>
      </c>
      <c r="S367" s="153">
        <v>2.5000000000000001E-3</v>
      </c>
      <c r="T367" s="154">
        <f>S367*H367</f>
        <v>7.4999999999999997E-2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55" t="s">
        <v>222</v>
      </c>
      <c r="AT367" s="155" t="s">
        <v>147</v>
      </c>
      <c r="AU367" s="155" t="s">
        <v>87</v>
      </c>
      <c r="AY367" s="17" t="s">
        <v>144</v>
      </c>
      <c r="BE367" s="156">
        <f>IF(N367="základní",J367,0)</f>
        <v>0</v>
      </c>
      <c r="BF367" s="156">
        <f>IF(N367="snížená",J367,0)</f>
        <v>0</v>
      </c>
      <c r="BG367" s="156">
        <f>IF(N367="zákl. přenesená",J367,0)</f>
        <v>0</v>
      </c>
      <c r="BH367" s="156">
        <f>IF(N367="sníž. přenesená",J367,0)</f>
        <v>0</v>
      </c>
      <c r="BI367" s="156">
        <f>IF(N367="nulová",J367,0)</f>
        <v>0</v>
      </c>
      <c r="BJ367" s="17" t="s">
        <v>85</v>
      </c>
      <c r="BK367" s="156">
        <f>ROUND(I367*H367,2)</f>
        <v>0</v>
      </c>
      <c r="BL367" s="17" t="s">
        <v>222</v>
      </c>
      <c r="BM367" s="155" t="s">
        <v>1346</v>
      </c>
    </row>
    <row r="368" spans="1:65" s="13" customFormat="1" ht="11.25">
      <c r="B368" s="157"/>
      <c r="D368" s="158" t="s">
        <v>154</v>
      </c>
      <c r="E368" s="159" t="s">
        <v>1</v>
      </c>
      <c r="F368" s="160" t="s">
        <v>1347</v>
      </c>
      <c r="H368" s="161">
        <v>30</v>
      </c>
      <c r="I368" s="162"/>
      <c r="L368" s="157"/>
      <c r="M368" s="163"/>
      <c r="N368" s="164"/>
      <c r="O368" s="164"/>
      <c r="P368" s="164"/>
      <c r="Q368" s="164"/>
      <c r="R368" s="164"/>
      <c r="S368" s="164"/>
      <c r="T368" s="165"/>
      <c r="AT368" s="159" t="s">
        <v>154</v>
      </c>
      <c r="AU368" s="159" t="s">
        <v>87</v>
      </c>
      <c r="AV368" s="13" t="s">
        <v>87</v>
      </c>
      <c r="AW368" s="13" t="s">
        <v>33</v>
      </c>
      <c r="AX368" s="13" t="s">
        <v>85</v>
      </c>
      <c r="AY368" s="159" t="s">
        <v>144</v>
      </c>
    </row>
    <row r="369" spans="1:65" s="2" customFormat="1" ht="14.45" customHeight="1">
      <c r="A369" s="32"/>
      <c r="B369" s="143"/>
      <c r="C369" s="166" t="s">
        <v>1348</v>
      </c>
      <c r="D369" s="166" t="s">
        <v>281</v>
      </c>
      <c r="E369" s="167" t="s">
        <v>1349</v>
      </c>
      <c r="F369" s="168" t="s">
        <v>461</v>
      </c>
      <c r="G369" s="169" t="s">
        <v>150</v>
      </c>
      <c r="H369" s="170">
        <v>2</v>
      </c>
      <c r="I369" s="171"/>
      <c r="J369" s="172">
        <f>ROUND(I369*H369,2)</f>
        <v>0</v>
      </c>
      <c r="K369" s="168" t="s">
        <v>1</v>
      </c>
      <c r="L369" s="173"/>
      <c r="M369" s="174" t="s">
        <v>1</v>
      </c>
      <c r="N369" s="175" t="s">
        <v>42</v>
      </c>
      <c r="O369" s="58"/>
      <c r="P369" s="153">
        <f>O369*H369</f>
        <v>0</v>
      </c>
      <c r="Q369" s="153">
        <v>0</v>
      </c>
      <c r="R369" s="153">
        <f>Q369*H369</f>
        <v>0</v>
      </c>
      <c r="S369" s="153">
        <v>0</v>
      </c>
      <c r="T369" s="154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55" t="s">
        <v>284</v>
      </c>
      <c r="AT369" s="155" t="s">
        <v>281</v>
      </c>
      <c r="AU369" s="155" t="s">
        <v>87</v>
      </c>
      <c r="AY369" s="17" t="s">
        <v>144</v>
      </c>
      <c r="BE369" s="156">
        <f>IF(N369="základní",J369,0)</f>
        <v>0</v>
      </c>
      <c r="BF369" s="156">
        <f>IF(N369="snížená",J369,0)</f>
        <v>0</v>
      </c>
      <c r="BG369" s="156">
        <f>IF(N369="zákl. přenesená",J369,0)</f>
        <v>0</v>
      </c>
      <c r="BH369" s="156">
        <f>IF(N369="sníž. přenesená",J369,0)</f>
        <v>0</v>
      </c>
      <c r="BI369" s="156">
        <f>IF(N369="nulová",J369,0)</f>
        <v>0</v>
      </c>
      <c r="BJ369" s="17" t="s">
        <v>85</v>
      </c>
      <c r="BK369" s="156">
        <f>ROUND(I369*H369,2)</f>
        <v>0</v>
      </c>
      <c r="BL369" s="17" t="s">
        <v>222</v>
      </c>
      <c r="BM369" s="155" t="s">
        <v>1350</v>
      </c>
    </row>
    <row r="370" spans="1:65" s="2" customFormat="1" ht="24.2" customHeight="1">
      <c r="A370" s="32"/>
      <c r="B370" s="143"/>
      <c r="C370" s="144" t="s">
        <v>637</v>
      </c>
      <c r="D370" s="144" t="s">
        <v>147</v>
      </c>
      <c r="E370" s="145" t="s">
        <v>469</v>
      </c>
      <c r="F370" s="146" t="s">
        <v>470</v>
      </c>
      <c r="G370" s="147" t="s">
        <v>150</v>
      </c>
      <c r="H370" s="148">
        <v>46.356000000000002</v>
      </c>
      <c r="I370" s="149"/>
      <c r="J370" s="150">
        <f>ROUND(I370*H370,2)</f>
        <v>0</v>
      </c>
      <c r="K370" s="146" t="s">
        <v>158</v>
      </c>
      <c r="L370" s="33"/>
      <c r="M370" s="151" t="s">
        <v>1</v>
      </c>
      <c r="N370" s="152" t="s">
        <v>42</v>
      </c>
      <c r="O370" s="58"/>
      <c r="P370" s="153">
        <f>O370*H370</f>
        <v>0</v>
      </c>
      <c r="Q370" s="153">
        <v>2.7E-4</v>
      </c>
      <c r="R370" s="153">
        <f>Q370*H370</f>
        <v>1.251612E-2</v>
      </c>
      <c r="S370" s="153">
        <v>0</v>
      </c>
      <c r="T370" s="154">
        <f>S370*H370</f>
        <v>0</v>
      </c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R370" s="155" t="s">
        <v>222</v>
      </c>
      <c r="AT370" s="155" t="s">
        <v>147</v>
      </c>
      <c r="AU370" s="155" t="s">
        <v>87</v>
      </c>
      <c r="AY370" s="17" t="s">
        <v>144</v>
      </c>
      <c r="BE370" s="156">
        <f>IF(N370="základní",J370,0)</f>
        <v>0</v>
      </c>
      <c r="BF370" s="156">
        <f>IF(N370="snížená",J370,0)</f>
        <v>0</v>
      </c>
      <c r="BG370" s="156">
        <f>IF(N370="zákl. přenesená",J370,0)</f>
        <v>0</v>
      </c>
      <c r="BH370" s="156">
        <f>IF(N370="sníž. přenesená",J370,0)</f>
        <v>0</v>
      </c>
      <c r="BI370" s="156">
        <f>IF(N370="nulová",J370,0)</f>
        <v>0</v>
      </c>
      <c r="BJ370" s="17" t="s">
        <v>85</v>
      </c>
      <c r="BK370" s="156">
        <f>ROUND(I370*H370,2)</f>
        <v>0</v>
      </c>
      <c r="BL370" s="17" t="s">
        <v>222</v>
      </c>
      <c r="BM370" s="155" t="s">
        <v>1351</v>
      </c>
    </row>
    <row r="371" spans="1:65" s="13" customFormat="1" ht="11.25">
      <c r="B371" s="157"/>
      <c r="D371" s="158" t="s">
        <v>154</v>
      </c>
      <c r="E371" s="159" t="s">
        <v>1</v>
      </c>
      <c r="F371" s="160" t="s">
        <v>1113</v>
      </c>
      <c r="H371" s="161">
        <v>11.536</v>
      </c>
      <c r="I371" s="162"/>
      <c r="L371" s="157"/>
      <c r="M371" s="163"/>
      <c r="N371" s="164"/>
      <c r="O371" s="164"/>
      <c r="P371" s="164"/>
      <c r="Q371" s="164"/>
      <c r="R371" s="164"/>
      <c r="S371" s="164"/>
      <c r="T371" s="165"/>
      <c r="AT371" s="159" t="s">
        <v>154</v>
      </c>
      <c r="AU371" s="159" t="s">
        <v>87</v>
      </c>
      <c r="AV371" s="13" t="s">
        <v>87</v>
      </c>
      <c r="AW371" s="13" t="s">
        <v>33</v>
      </c>
      <c r="AX371" s="13" t="s">
        <v>77</v>
      </c>
      <c r="AY371" s="159" t="s">
        <v>144</v>
      </c>
    </row>
    <row r="372" spans="1:65" s="13" customFormat="1" ht="11.25">
      <c r="B372" s="157"/>
      <c r="D372" s="158" t="s">
        <v>154</v>
      </c>
      <c r="E372" s="159" t="s">
        <v>1</v>
      </c>
      <c r="F372" s="160" t="s">
        <v>1114</v>
      </c>
      <c r="H372" s="161">
        <v>17.100000000000001</v>
      </c>
      <c r="I372" s="162"/>
      <c r="L372" s="157"/>
      <c r="M372" s="163"/>
      <c r="N372" s="164"/>
      <c r="O372" s="164"/>
      <c r="P372" s="164"/>
      <c r="Q372" s="164"/>
      <c r="R372" s="164"/>
      <c r="S372" s="164"/>
      <c r="T372" s="165"/>
      <c r="AT372" s="159" t="s">
        <v>154</v>
      </c>
      <c r="AU372" s="159" t="s">
        <v>87</v>
      </c>
      <c r="AV372" s="13" t="s">
        <v>87</v>
      </c>
      <c r="AW372" s="13" t="s">
        <v>33</v>
      </c>
      <c r="AX372" s="13" t="s">
        <v>77</v>
      </c>
      <c r="AY372" s="159" t="s">
        <v>144</v>
      </c>
    </row>
    <row r="373" spans="1:65" s="13" customFormat="1" ht="11.25">
      <c r="B373" s="157"/>
      <c r="D373" s="158" t="s">
        <v>154</v>
      </c>
      <c r="E373" s="159" t="s">
        <v>1</v>
      </c>
      <c r="F373" s="160" t="s">
        <v>1352</v>
      </c>
      <c r="H373" s="161">
        <v>17.72</v>
      </c>
      <c r="I373" s="162"/>
      <c r="L373" s="157"/>
      <c r="M373" s="163"/>
      <c r="N373" s="164"/>
      <c r="O373" s="164"/>
      <c r="P373" s="164"/>
      <c r="Q373" s="164"/>
      <c r="R373" s="164"/>
      <c r="S373" s="164"/>
      <c r="T373" s="165"/>
      <c r="AT373" s="159" t="s">
        <v>154</v>
      </c>
      <c r="AU373" s="159" t="s">
        <v>87</v>
      </c>
      <c r="AV373" s="13" t="s">
        <v>87</v>
      </c>
      <c r="AW373" s="13" t="s">
        <v>33</v>
      </c>
      <c r="AX373" s="13" t="s">
        <v>77</v>
      </c>
      <c r="AY373" s="159" t="s">
        <v>144</v>
      </c>
    </row>
    <row r="374" spans="1:65" s="14" customFormat="1" ht="11.25">
      <c r="B374" s="189"/>
      <c r="D374" s="158" t="s">
        <v>154</v>
      </c>
      <c r="E374" s="190" t="s">
        <v>1</v>
      </c>
      <c r="F374" s="191" t="s">
        <v>949</v>
      </c>
      <c r="H374" s="192">
        <v>46.356000000000002</v>
      </c>
      <c r="I374" s="193"/>
      <c r="L374" s="189"/>
      <c r="M374" s="194"/>
      <c r="N374" s="195"/>
      <c r="O374" s="195"/>
      <c r="P374" s="195"/>
      <c r="Q374" s="195"/>
      <c r="R374" s="195"/>
      <c r="S374" s="195"/>
      <c r="T374" s="196"/>
      <c r="AT374" s="190" t="s">
        <v>154</v>
      </c>
      <c r="AU374" s="190" t="s">
        <v>87</v>
      </c>
      <c r="AV374" s="14" t="s">
        <v>152</v>
      </c>
      <c r="AW374" s="14" t="s">
        <v>33</v>
      </c>
      <c r="AX374" s="14" t="s">
        <v>85</v>
      </c>
      <c r="AY374" s="190" t="s">
        <v>144</v>
      </c>
    </row>
    <row r="375" spans="1:65" s="2" customFormat="1" ht="37.9" customHeight="1">
      <c r="A375" s="32"/>
      <c r="B375" s="143"/>
      <c r="C375" s="144" t="s">
        <v>1353</v>
      </c>
      <c r="D375" s="144" t="s">
        <v>147</v>
      </c>
      <c r="E375" s="145" t="s">
        <v>1354</v>
      </c>
      <c r="F375" s="146" t="s">
        <v>1355</v>
      </c>
      <c r="G375" s="147" t="s">
        <v>150</v>
      </c>
      <c r="H375" s="148">
        <v>46.356000000000002</v>
      </c>
      <c r="I375" s="149"/>
      <c r="J375" s="150">
        <f>ROUND(I375*H375,2)</f>
        <v>0</v>
      </c>
      <c r="K375" s="146" t="s">
        <v>753</v>
      </c>
      <c r="L375" s="33"/>
      <c r="M375" s="151" t="s">
        <v>1</v>
      </c>
      <c r="N375" s="152" t="s">
        <v>42</v>
      </c>
      <c r="O375" s="58"/>
      <c r="P375" s="153">
        <f>O375*H375</f>
        <v>0</v>
      </c>
      <c r="Q375" s="153">
        <v>8.9999999999999993E-3</v>
      </c>
      <c r="R375" s="153">
        <f>Q375*H375</f>
        <v>0.41720399999999996</v>
      </c>
      <c r="S375" s="153">
        <v>0</v>
      </c>
      <c r="T375" s="154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55" t="s">
        <v>222</v>
      </c>
      <c r="AT375" s="155" t="s">
        <v>147</v>
      </c>
      <c r="AU375" s="155" t="s">
        <v>87</v>
      </c>
      <c r="AY375" s="17" t="s">
        <v>144</v>
      </c>
      <c r="BE375" s="156">
        <f>IF(N375="základní",J375,0)</f>
        <v>0</v>
      </c>
      <c r="BF375" s="156">
        <f>IF(N375="snížená",J375,0)</f>
        <v>0</v>
      </c>
      <c r="BG375" s="156">
        <f>IF(N375="zákl. přenesená",J375,0)</f>
        <v>0</v>
      </c>
      <c r="BH375" s="156">
        <f>IF(N375="sníž. přenesená",J375,0)</f>
        <v>0</v>
      </c>
      <c r="BI375" s="156">
        <f>IF(N375="nulová",J375,0)</f>
        <v>0</v>
      </c>
      <c r="BJ375" s="17" t="s">
        <v>85</v>
      </c>
      <c r="BK375" s="156">
        <f>ROUND(I375*H375,2)</f>
        <v>0</v>
      </c>
      <c r="BL375" s="17" t="s">
        <v>222</v>
      </c>
      <c r="BM375" s="155" t="s">
        <v>1356</v>
      </c>
    </row>
    <row r="376" spans="1:65" s="13" customFormat="1" ht="11.25">
      <c r="B376" s="157"/>
      <c r="D376" s="158" t="s">
        <v>154</v>
      </c>
      <c r="E376" s="159" t="s">
        <v>1</v>
      </c>
      <c r="F376" s="160" t="s">
        <v>1113</v>
      </c>
      <c r="H376" s="161">
        <v>11.536</v>
      </c>
      <c r="I376" s="162"/>
      <c r="L376" s="157"/>
      <c r="M376" s="163"/>
      <c r="N376" s="164"/>
      <c r="O376" s="164"/>
      <c r="P376" s="164"/>
      <c r="Q376" s="164"/>
      <c r="R376" s="164"/>
      <c r="S376" s="164"/>
      <c r="T376" s="165"/>
      <c r="AT376" s="159" t="s">
        <v>154</v>
      </c>
      <c r="AU376" s="159" t="s">
        <v>87</v>
      </c>
      <c r="AV376" s="13" t="s">
        <v>87</v>
      </c>
      <c r="AW376" s="13" t="s">
        <v>33</v>
      </c>
      <c r="AX376" s="13" t="s">
        <v>77</v>
      </c>
      <c r="AY376" s="159" t="s">
        <v>144</v>
      </c>
    </row>
    <row r="377" spans="1:65" s="13" customFormat="1" ht="11.25">
      <c r="B377" s="157"/>
      <c r="D377" s="158" t="s">
        <v>154</v>
      </c>
      <c r="E377" s="159" t="s">
        <v>1</v>
      </c>
      <c r="F377" s="160" t="s">
        <v>1114</v>
      </c>
      <c r="H377" s="161">
        <v>17.100000000000001</v>
      </c>
      <c r="I377" s="162"/>
      <c r="L377" s="157"/>
      <c r="M377" s="163"/>
      <c r="N377" s="164"/>
      <c r="O377" s="164"/>
      <c r="P377" s="164"/>
      <c r="Q377" s="164"/>
      <c r="R377" s="164"/>
      <c r="S377" s="164"/>
      <c r="T377" s="165"/>
      <c r="AT377" s="159" t="s">
        <v>154</v>
      </c>
      <c r="AU377" s="159" t="s">
        <v>87</v>
      </c>
      <c r="AV377" s="13" t="s">
        <v>87</v>
      </c>
      <c r="AW377" s="13" t="s">
        <v>33</v>
      </c>
      <c r="AX377" s="13" t="s">
        <v>77</v>
      </c>
      <c r="AY377" s="159" t="s">
        <v>144</v>
      </c>
    </row>
    <row r="378" spans="1:65" s="13" customFormat="1" ht="11.25">
      <c r="B378" s="157"/>
      <c r="D378" s="158" t="s">
        <v>154</v>
      </c>
      <c r="E378" s="159" t="s">
        <v>1</v>
      </c>
      <c r="F378" s="160" t="s">
        <v>1352</v>
      </c>
      <c r="H378" s="161">
        <v>17.72</v>
      </c>
      <c r="I378" s="162"/>
      <c r="L378" s="157"/>
      <c r="M378" s="163"/>
      <c r="N378" s="164"/>
      <c r="O378" s="164"/>
      <c r="P378" s="164"/>
      <c r="Q378" s="164"/>
      <c r="R378" s="164"/>
      <c r="S378" s="164"/>
      <c r="T378" s="165"/>
      <c r="AT378" s="159" t="s">
        <v>154</v>
      </c>
      <c r="AU378" s="159" t="s">
        <v>87</v>
      </c>
      <c r="AV378" s="13" t="s">
        <v>87</v>
      </c>
      <c r="AW378" s="13" t="s">
        <v>33</v>
      </c>
      <c r="AX378" s="13" t="s">
        <v>77</v>
      </c>
      <c r="AY378" s="159" t="s">
        <v>144</v>
      </c>
    </row>
    <row r="379" spans="1:65" s="14" customFormat="1" ht="11.25">
      <c r="B379" s="189"/>
      <c r="D379" s="158" t="s">
        <v>154</v>
      </c>
      <c r="E379" s="190" t="s">
        <v>1</v>
      </c>
      <c r="F379" s="191" t="s">
        <v>949</v>
      </c>
      <c r="H379" s="192">
        <v>46.356000000000002</v>
      </c>
      <c r="I379" s="193"/>
      <c r="L379" s="189"/>
      <c r="M379" s="194"/>
      <c r="N379" s="195"/>
      <c r="O379" s="195"/>
      <c r="P379" s="195"/>
      <c r="Q379" s="195"/>
      <c r="R379" s="195"/>
      <c r="S379" s="195"/>
      <c r="T379" s="196"/>
      <c r="AT379" s="190" t="s">
        <v>154</v>
      </c>
      <c r="AU379" s="190" t="s">
        <v>87</v>
      </c>
      <c r="AV379" s="14" t="s">
        <v>152</v>
      </c>
      <c r="AW379" s="14" t="s">
        <v>33</v>
      </c>
      <c r="AX379" s="14" t="s">
        <v>85</v>
      </c>
      <c r="AY379" s="190" t="s">
        <v>144</v>
      </c>
    </row>
    <row r="380" spans="1:65" s="2" customFormat="1" ht="14.45" customHeight="1">
      <c r="A380" s="32"/>
      <c r="B380" s="143"/>
      <c r="C380" s="166" t="s">
        <v>640</v>
      </c>
      <c r="D380" s="166" t="s">
        <v>281</v>
      </c>
      <c r="E380" s="167" t="s">
        <v>1357</v>
      </c>
      <c r="F380" s="168" t="s">
        <v>1358</v>
      </c>
      <c r="G380" s="169" t="s">
        <v>150</v>
      </c>
      <c r="H380" s="170">
        <v>60.698999999999998</v>
      </c>
      <c r="I380" s="171"/>
      <c r="J380" s="172">
        <f>ROUND(I380*H380,2)</f>
        <v>0</v>
      </c>
      <c r="K380" s="168" t="s">
        <v>1</v>
      </c>
      <c r="L380" s="173"/>
      <c r="M380" s="174" t="s">
        <v>1</v>
      </c>
      <c r="N380" s="175" t="s">
        <v>42</v>
      </c>
      <c r="O380" s="58"/>
      <c r="P380" s="153">
        <f>O380*H380</f>
        <v>0</v>
      </c>
      <c r="Q380" s="153">
        <v>0</v>
      </c>
      <c r="R380" s="153">
        <f>Q380*H380</f>
        <v>0</v>
      </c>
      <c r="S380" s="153">
        <v>0</v>
      </c>
      <c r="T380" s="154">
        <f>S380*H380</f>
        <v>0</v>
      </c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R380" s="155" t="s">
        <v>284</v>
      </c>
      <c r="AT380" s="155" t="s">
        <v>281</v>
      </c>
      <c r="AU380" s="155" t="s">
        <v>87</v>
      </c>
      <c r="AY380" s="17" t="s">
        <v>144</v>
      </c>
      <c r="BE380" s="156">
        <f>IF(N380="základní",J380,0)</f>
        <v>0</v>
      </c>
      <c r="BF380" s="156">
        <f>IF(N380="snížená",J380,0)</f>
        <v>0</v>
      </c>
      <c r="BG380" s="156">
        <f>IF(N380="zákl. přenesená",J380,0)</f>
        <v>0</v>
      </c>
      <c r="BH380" s="156">
        <f>IF(N380="sníž. přenesená",J380,0)</f>
        <v>0</v>
      </c>
      <c r="BI380" s="156">
        <f>IF(N380="nulová",J380,0)</f>
        <v>0</v>
      </c>
      <c r="BJ380" s="17" t="s">
        <v>85</v>
      </c>
      <c r="BK380" s="156">
        <f>ROUND(I380*H380,2)</f>
        <v>0</v>
      </c>
      <c r="BL380" s="17" t="s">
        <v>222</v>
      </c>
      <c r="BM380" s="155" t="s">
        <v>1359</v>
      </c>
    </row>
    <row r="381" spans="1:65" s="13" customFormat="1" ht="11.25">
      <c r="B381" s="157"/>
      <c r="D381" s="158" t="s">
        <v>154</v>
      </c>
      <c r="E381" s="159" t="s">
        <v>1</v>
      </c>
      <c r="F381" s="160" t="s">
        <v>1360</v>
      </c>
      <c r="H381" s="161">
        <v>60.698999999999998</v>
      </c>
      <c r="I381" s="162"/>
      <c r="L381" s="157"/>
      <c r="M381" s="163"/>
      <c r="N381" s="164"/>
      <c r="O381" s="164"/>
      <c r="P381" s="164"/>
      <c r="Q381" s="164"/>
      <c r="R381" s="164"/>
      <c r="S381" s="164"/>
      <c r="T381" s="165"/>
      <c r="AT381" s="159" t="s">
        <v>154</v>
      </c>
      <c r="AU381" s="159" t="s">
        <v>87</v>
      </c>
      <c r="AV381" s="13" t="s">
        <v>87</v>
      </c>
      <c r="AW381" s="13" t="s">
        <v>33</v>
      </c>
      <c r="AX381" s="13" t="s">
        <v>85</v>
      </c>
      <c r="AY381" s="159" t="s">
        <v>144</v>
      </c>
    </row>
    <row r="382" spans="1:65" s="2" customFormat="1" ht="14.45" customHeight="1">
      <c r="A382" s="32"/>
      <c r="B382" s="143"/>
      <c r="C382" s="144" t="s">
        <v>1361</v>
      </c>
      <c r="D382" s="144" t="s">
        <v>147</v>
      </c>
      <c r="E382" s="145" t="s">
        <v>473</v>
      </c>
      <c r="F382" s="146" t="s">
        <v>474</v>
      </c>
      <c r="G382" s="147" t="s">
        <v>150</v>
      </c>
      <c r="H382" s="148">
        <v>46.356000000000002</v>
      </c>
      <c r="I382" s="149"/>
      <c r="J382" s="150">
        <f>ROUND(I382*H382,2)</f>
        <v>0</v>
      </c>
      <c r="K382" s="146" t="s">
        <v>151</v>
      </c>
      <c r="L382" s="33"/>
      <c r="M382" s="151" t="s">
        <v>1</v>
      </c>
      <c r="N382" s="152" t="s">
        <v>42</v>
      </c>
      <c r="O382" s="58"/>
      <c r="P382" s="153">
        <f>O382*H382</f>
        <v>0</v>
      </c>
      <c r="Q382" s="153">
        <v>2.9999999999999997E-4</v>
      </c>
      <c r="R382" s="153">
        <f>Q382*H382</f>
        <v>1.3906799999999999E-2</v>
      </c>
      <c r="S382" s="153">
        <v>0</v>
      </c>
      <c r="T382" s="154">
        <f>S382*H382</f>
        <v>0</v>
      </c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R382" s="155" t="s">
        <v>222</v>
      </c>
      <c r="AT382" s="155" t="s">
        <v>147</v>
      </c>
      <c r="AU382" s="155" t="s">
        <v>87</v>
      </c>
      <c r="AY382" s="17" t="s">
        <v>144</v>
      </c>
      <c r="BE382" s="156">
        <f>IF(N382="základní",J382,0)</f>
        <v>0</v>
      </c>
      <c r="BF382" s="156">
        <f>IF(N382="snížená",J382,0)</f>
        <v>0</v>
      </c>
      <c r="BG382" s="156">
        <f>IF(N382="zákl. přenesená",J382,0)</f>
        <v>0</v>
      </c>
      <c r="BH382" s="156">
        <f>IF(N382="sníž. přenesená",J382,0)</f>
        <v>0</v>
      </c>
      <c r="BI382" s="156">
        <f>IF(N382="nulová",J382,0)</f>
        <v>0</v>
      </c>
      <c r="BJ382" s="17" t="s">
        <v>85</v>
      </c>
      <c r="BK382" s="156">
        <f>ROUND(I382*H382,2)</f>
        <v>0</v>
      </c>
      <c r="BL382" s="17" t="s">
        <v>222</v>
      </c>
      <c r="BM382" s="155" t="s">
        <v>1362</v>
      </c>
    </row>
    <row r="383" spans="1:65" s="13" customFormat="1" ht="11.25">
      <c r="B383" s="157"/>
      <c r="D383" s="158" t="s">
        <v>154</v>
      </c>
      <c r="E383" s="159" t="s">
        <v>1</v>
      </c>
      <c r="F383" s="160" t="s">
        <v>1113</v>
      </c>
      <c r="H383" s="161">
        <v>11.536</v>
      </c>
      <c r="I383" s="162"/>
      <c r="L383" s="157"/>
      <c r="M383" s="163"/>
      <c r="N383" s="164"/>
      <c r="O383" s="164"/>
      <c r="P383" s="164"/>
      <c r="Q383" s="164"/>
      <c r="R383" s="164"/>
      <c r="S383" s="164"/>
      <c r="T383" s="165"/>
      <c r="AT383" s="159" t="s">
        <v>154</v>
      </c>
      <c r="AU383" s="159" t="s">
        <v>87</v>
      </c>
      <c r="AV383" s="13" t="s">
        <v>87</v>
      </c>
      <c r="AW383" s="13" t="s">
        <v>33</v>
      </c>
      <c r="AX383" s="13" t="s">
        <v>77</v>
      </c>
      <c r="AY383" s="159" t="s">
        <v>144</v>
      </c>
    </row>
    <row r="384" spans="1:65" s="13" customFormat="1" ht="11.25">
      <c r="B384" s="157"/>
      <c r="D384" s="158" t="s">
        <v>154</v>
      </c>
      <c r="E384" s="159" t="s">
        <v>1</v>
      </c>
      <c r="F384" s="160" t="s">
        <v>1114</v>
      </c>
      <c r="H384" s="161">
        <v>17.100000000000001</v>
      </c>
      <c r="I384" s="162"/>
      <c r="L384" s="157"/>
      <c r="M384" s="163"/>
      <c r="N384" s="164"/>
      <c r="O384" s="164"/>
      <c r="P384" s="164"/>
      <c r="Q384" s="164"/>
      <c r="R384" s="164"/>
      <c r="S384" s="164"/>
      <c r="T384" s="165"/>
      <c r="AT384" s="159" t="s">
        <v>154</v>
      </c>
      <c r="AU384" s="159" t="s">
        <v>87</v>
      </c>
      <c r="AV384" s="13" t="s">
        <v>87</v>
      </c>
      <c r="AW384" s="13" t="s">
        <v>33</v>
      </c>
      <c r="AX384" s="13" t="s">
        <v>77</v>
      </c>
      <c r="AY384" s="159" t="s">
        <v>144</v>
      </c>
    </row>
    <row r="385" spans="1:65" s="13" customFormat="1" ht="11.25">
      <c r="B385" s="157"/>
      <c r="D385" s="158" t="s">
        <v>154</v>
      </c>
      <c r="E385" s="159" t="s">
        <v>1</v>
      </c>
      <c r="F385" s="160" t="s">
        <v>1352</v>
      </c>
      <c r="H385" s="161">
        <v>17.72</v>
      </c>
      <c r="I385" s="162"/>
      <c r="L385" s="157"/>
      <c r="M385" s="163"/>
      <c r="N385" s="164"/>
      <c r="O385" s="164"/>
      <c r="P385" s="164"/>
      <c r="Q385" s="164"/>
      <c r="R385" s="164"/>
      <c r="S385" s="164"/>
      <c r="T385" s="165"/>
      <c r="AT385" s="159" t="s">
        <v>154</v>
      </c>
      <c r="AU385" s="159" t="s">
        <v>87</v>
      </c>
      <c r="AV385" s="13" t="s">
        <v>87</v>
      </c>
      <c r="AW385" s="13" t="s">
        <v>33</v>
      </c>
      <c r="AX385" s="13" t="s">
        <v>77</v>
      </c>
      <c r="AY385" s="159" t="s">
        <v>144</v>
      </c>
    </row>
    <row r="386" spans="1:65" s="14" customFormat="1" ht="11.25">
      <c r="B386" s="189"/>
      <c r="D386" s="158" t="s">
        <v>154</v>
      </c>
      <c r="E386" s="190" t="s">
        <v>1</v>
      </c>
      <c r="F386" s="191" t="s">
        <v>949</v>
      </c>
      <c r="H386" s="192">
        <v>46.356000000000002</v>
      </c>
      <c r="I386" s="193"/>
      <c r="L386" s="189"/>
      <c r="M386" s="194"/>
      <c r="N386" s="195"/>
      <c r="O386" s="195"/>
      <c r="P386" s="195"/>
      <c r="Q386" s="195"/>
      <c r="R386" s="195"/>
      <c r="S386" s="195"/>
      <c r="T386" s="196"/>
      <c r="AT386" s="190" t="s">
        <v>154</v>
      </c>
      <c r="AU386" s="190" t="s">
        <v>87</v>
      </c>
      <c r="AV386" s="14" t="s">
        <v>152</v>
      </c>
      <c r="AW386" s="14" t="s">
        <v>33</v>
      </c>
      <c r="AX386" s="14" t="s">
        <v>85</v>
      </c>
      <c r="AY386" s="190" t="s">
        <v>144</v>
      </c>
    </row>
    <row r="387" spans="1:65" s="2" customFormat="1" ht="24.2" customHeight="1">
      <c r="A387" s="32"/>
      <c r="B387" s="143"/>
      <c r="C387" s="144" t="s">
        <v>643</v>
      </c>
      <c r="D387" s="144" t="s">
        <v>147</v>
      </c>
      <c r="E387" s="145" t="s">
        <v>1363</v>
      </c>
      <c r="F387" s="146" t="s">
        <v>1364</v>
      </c>
      <c r="G387" s="147" t="s">
        <v>302</v>
      </c>
      <c r="H387" s="180"/>
      <c r="I387" s="149"/>
      <c r="J387" s="150">
        <f>ROUND(I387*H387,2)</f>
        <v>0</v>
      </c>
      <c r="K387" s="146" t="s">
        <v>151</v>
      </c>
      <c r="L387" s="33"/>
      <c r="M387" s="151" t="s">
        <v>1</v>
      </c>
      <c r="N387" s="152" t="s">
        <v>42</v>
      </c>
      <c r="O387" s="58"/>
      <c r="P387" s="153">
        <f>O387*H387</f>
        <v>0</v>
      </c>
      <c r="Q387" s="153">
        <v>0</v>
      </c>
      <c r="R387" s="153">
        <f>Q387*H387</f>
        <v>0</v>
      </c>
      <c r="S387" s="153">
        <v>0</v>
      </c>
      <c r="T387" s="154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55" t="s">
        <v>222</v>
      </c>
      <c r="AT387" s="155" t="s">
        <v>147</v>
      </c>
      <c r="AU387" s="155" t="s">
        <v>87</v>
      </c>
      <c r="AY387" s="17" t="s">
        <v>144</v>
      </c>
      <c r="BE387" s="156">
        <f>IF(N387="základní",J387,0)</f>
        <v>0</v>
      </c>
      <c r="BF387" s="156">
        <f>IF(N387="snížená",J387,0)</f>
        <v>0</v>
      </c>
      <c r="BG387" s="156">
        <f>IF(N387="zákl. přenesená",J387,0)</f>
        <v>0</v>
      </c>
      <c r="BH387" s="156">
        <f>IF(N387="sníž. přenesená",J387,0)</f>
        <v>0</v>
      </c>
      <c r="BI387" s="156">
        <f>IF(N387="nulová",J387,0)</f>
        <v>0</v>
      </c>
      <c r="BJ387" s="17" t="s">
        <v>85</v>
      </c>
      <c r="BK387" s="156">
        <f>ROUND(I387*H387,2)</f>
        <v>0</v>
      </c>
      <c r="BL387" s="17" t="s">
        <v>222</v>
      </c>
      <c r="BM387" s="155" t="s">
        <v>1365</v>
      </c>
    </row>
    <row r="388" spans="1:65" s="2" customFormat="1" ht="24.2" customHeight="1">
      <c r="A388" s="32"/>
      <c r="B388" s="143"/>
      <c r="C388" s="144" t="s">
        <v>1366</v>
      </c>
      <c r="D388" s="144" t="s">
        <v>147</v>
      </c>
      <c r="E388" s="145" t="s">
        <v>481</v>
      </c>
      <c r="F388" s="146" t="s">
        <v>482</v>
      </c>
      <c r="G388" s="147" t="s">
        <v>302</v>
      </c>
      <c r="H388" s="180"/>
      <c r="I388" s="149"/>
      <c r="J388" s="150">
        <f>ROUND(I388*H388,2)</f>
        <v>0</v>
      </c>
      <c r="K388" s="146" t="s">
        <v>151</v>
      </c>
      <c r="L388" s="33"/>
      <c r="M388" s="151" t="s">
        <v>1</v>
      </c>
      <c r="N388" s="152" t="s">
        <v>42</v>
      </c>
      <c r="O388" s="58"/>
      <c r="P388" s="153">
        <f>O388*H388</f>
        <v>0</v>
      </c>
      <c r="Q388" s="153">
        <v>0</v>
      </c>
      <c r="R388" s="153">
        <f>Q388*H388</f>
        <v>0</v>
      </c>
      <c r="S388" s="153">
        <v>0</v>
      </c>
      <c r="T388" s="154">
        <f>S388*H388</f>
        <v>0</v>
      </c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R388" s="155" t="s">
        <v>222</v>
      </c>
      <c r="AT388" s="155" t="s">
        <v>147</v>
      </c>
      <c r="AU388" s="155" t="s">
        <v>87</v>
      </c>
      <c r="AY388" s="17" t="s">
        <v>144</v>
      </c>
      <c r="BE388" s="156">
        <f>IF(N388="základní",J388,0)</f>
        <v>0</v>
      </c>
      <c r="BF388" s="156">
        <f>IF(N388="snížená",J388,0)</f>
        <v>0</v>
      </c>
      <c r="BG388" s="156">
        <f>IF(N388="zákl. přenesená",J388,0)</f>
        <v>0</v>
      </c>
      <c r="BH388" s="156">
        <f>IF(N388="sníž. přenesená",J388,0)</f>
        <v>0</v>
      </c>
      <c r="BI388" s="156">
        <f>IF(N388="nulová",J388,0)</f>
        <v>0</v>
      </c>
      <c r="BJ388" s="17" t="s">
        <v>85</v>
      </c>
      <c r="BK388" s="156">
        <f>ROUND(I388*H388,2)</f>
        <v>0</v>
      </c>
      <c r="BL388" s="17" t="s">
        <v>222</v>
      </c>
      <c r="BM388" s="155" t="s">
        <v>1367</v>
      </c>
    </row>
    <row r="389" spans="1:65" s="12" customFormat="1" ht="22.9" customHeight="1">
      <c r="B389" s="130"/>
      <c r="D389" s="131" t="s">
        <v>76</v>
      </c>
      <c r="E389" s="141" t="s">
        <v>489</v>
      </c>
      <c r="F389" s="141" t="s">
        <v>490</v>
      </c>
      <c r="I389" s="133"/>
      <c r="J389" s="142">
        <f>BK389</f>
        <v>0</v>
      </c>
      <c r="L389" s="130"/>
      <c r="M389" s="135"/>
      <c r="N389" s="136"/>
      <c r="O389" s="136"/>
      <c r="P389" s="137">
        <f>P390</f>
        <v>0</v>
      </c>
      <c r="Q389" s="136"/>
      <c r="R389" s="137">
        <f>R390</f>
        <v>0</v>
      </c>
      <c r="S389" s="136"/>
      <c r="T389" s="138">
        <f>T390</f>
        <v>0</v>
      </c>
      <c r="AR389" s="131" t="s">
        <v>87</v>
      </c>
      <c r="AT389" s="139" t="s">
        <v>76</v>
      </c>
      <c r="AU389" s="139" t="s">
        <v>85</v>
      </c>
      <c r="AY389" s="131" t="s">
        <v>144</v>
      </c>
      <c r="BK389" s="140">
        <f>BK390</f>
        <v>0</v>
      </c>
    </row>
    <row r="390" spans="1:65" s="2" customFormat="1" ht="14.45" customHeight="1">
      <c r="A390" s="32"/>
      <c r="B390" s="143"/>
      <c r="C390" s="144" t="s">
        <v>645</v>
      </c>
      <c r="D390" s="144" t="s">
        <v>147</v>
      </c>
      <c r="E390" s="145" t="s">
        <v>492</v>
      </c>
      <c r="F390" s="146" t="s">
        <v>493</v>
      </c>
      <c r="G390" s="147" t="s">
        <v>235</v>
      </c>
      <c r="H390" s="148">
        <v>4</v>
      </c>
      <c r="I390" s="149"/>
      <c r="J390" s="150">
        <f>ROUND(I390*H390,2)</f>
        <v>0</v>
      </c>
      <c r="K390" s="146" t="s">
        <v>1</v>
      </c>
      <c r="L390" s="33"/>
      <c r="M390" s="151" t="s">
        <v>1</v>
      </c>
      <c r="N390" s="152" t="s">
        <v>42</v>
      </c>
      <c r="O390" s="58"/>
      <c r="P390" s="153">
        <f>O390*H390</f>
        <v>0</v>
      </c>
      <c r="Q390" s="153">
        <v>0</v>
      </c>
      <c r="R390" s="153">
        <f>Q390*H390</f>
        <v>0</v>
      </c>
      <c r="S390" s="153">
        <v>0</v>
      </c>
      <c r="T390" s="154">
        <f>S390*H390</f>
        <v>0</v>
      </c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R390" s="155" t="s">
        <v>222</v>
      </c>
      <c r="AT390" s="155" t="s">
        <v>147</v>
      </c>
      <c r="AU390" s="155" t="s">
        <v>87</v>
      </c>
      <c r="AY390" s="17" t="s">
        <v>144</v>
      </c>
      <c r="BE390" s="156">
        <f>IF(N390="základní",J390,0)</f>
        <v>0</v>
      </c>
      <c r="BF390" s="156">
        <f>IF(N390="snížená",J390,0)</f>
        <v>0</v>
      </c>
      <c r="BG390" s="156">
        <f>IF(N390="zákl. přenesená",J390,0)</f>
        <v>0</v>
      </c>
      <c r="BH390" s="156">
        <f>IF(N390="sníž. přenesená",J390,0)</f>
        <v>0</v>
      </c>
      <c r="BI390" s="156">
        <f>IF(N390="nulová",J390,0)</f>
        <v>0</v>
      </c>
      <c r="BJ390" s="17" t="s">
        <v>85</v>
      </c>
      <c r="BK390" s="156">
        <f>ROUND(I390*H390,2)</f>
        <v>0</v>
      </c>
      <c r="BL390" s="17" t="s">
        <v>222</v>
      </c>
      <c r="BM390" s="155" t="s">
        <v>1368</v>
      </c>
    </row>
    <row r="391" spans="1:65" s="12" customFormat="1" ht="22.9" customHeight="1">
      <c r="B391" s="130"/>
      <c r="D391" s="131" t="s">
        <v>76</v>
      </c>
      <c r="E391" s="141" t="s">
        <v>496</v>
      </c>
      <c r="F391" s="141" t="s">
        <v>497</v>
      </c>
      <c r="I391" s="133"/>
      <c r="J391" s="142">
        <f>BK391</f>
        <v>0</v>
      </c>
      <c r="L391" s="130"/>
      <c r="M391" s="135"/>
      <c r="N391" s="136"/>
      <c r="O391" s="136"/>
      <c r="P391" s="137">
        <f>SUM(P392:P404)</f>
        <v>0</v>
      </c>
      <c r="Q391" s="136"/>
      <c r="R391" s="137">
        <f>SUM(R392:R404)</f>
        <v>4.7468160000000002E-2</v>
      </c>
      <c r="S391" s="136"/>
      <c r="T391" s="138">
        <f>SUM(T392:T404)</f>
        <v>0</v>
      </c>
      <c r="AR391" s="131" t="s">
        <v>87</v>
      </c>
      <c r="AT391" s="139" t="s">
        <v>76</v>
      </c>
      <c r="AU391" s="139" t="s">
        <v>85</v>
      </c>
      <c r="AY391" s="131" t="s">
        <v>144</v>
      </c>
      <c r="BK391" s="140">
        <f>SUM(BK392:BK404)</f>
        <v>0</v>
      </c>
    </row>
    <row r="392" spans="1:65" s="2" customFormat="1" ht="24.2" customHeight="1">
      <c r="A392" s="32"/>
      <c r="B392" s="143"/>
      <c r="C392" s="144" t="s">
        <v>1369</v>
      </c>
      <c r="D392" s="144" t="s">
        <v>147</v>
      </c>
      <c r="E392" s="145" t="s">
        <v>504</v>
      </c>
      <c r="F392" s="146" t="s">
        <v>505</v>
      </c>
      <c r="G392" s="147" t="s">
        <v>150</v>
      </c>
      <c r="H392" s="148">
        <v>115.776</v>
      </c>
      <c r="I392" s="149"/>
      <c r="J392" s="150">
        <f>ROUND(I392*H392,2)</f>
        <v>0</v>
      </c>
      <c r="K392" s="146" t="s">
        <v>158</v>
      </c>
      <c r="L392" s="33"/>
      <c r="M392" s="151" t="s">
        <v>1</v>
      </c>
      <c r="N392" s="152" t="s">
        <v>42</v>
      </c>
      <c r="O392" s="58"/>
      <c r="P392" s="153">
        <f>O392*H392</f>
        <v>0</v>
      </c>
      <c r="Q392" s="153">
        <v>2.1000000000000001E-4</v>
      </c>
      <c r="R392" s="153">
        <f>Q392*H392</f>
        <v>2.4312960000000002E-2</v>
      </c>
      <c r="S392" s="153">
        <v>0</v>
      </c>
      <c r="T392" s="154">
        <f>S392*H392</f>
        <v>0</v>
      </c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R392" s="155" t="s">
        <v>222</v>
      </c>
      <c r="AT392" s="155" t="s">
        <v>147</v>
      </c>
      <c r="AU392" s="155" t="s">
        <v>87</v>
      </c>
      <c r="AY392" s="17" t="s">
        <v>144</v>
      </c>
      <c r="BE392" s="156">
        <f>IF(N392="základní",J392,0)</f>
        <v>0</v>
      </c>
      <c r="BF392" s="156">
        <f>IF(N392="snížená",J392,0)</f>
        <v>0</v>
      </c>
      <c r="BG392" s="156">
        <f>IF(N392="zákl. přenesená",J392,0)</f>
        <v>0</v>
      </c>
      <c r="BH392" s="156">
        <f>IF(N392="sníž. přenesená",J392,0)</f>
        <v>0</v>
      </c>
      <c r="BI392" s="156">
        <f>IF(N392="nulová",J392,0)</f>
        <v>0</v>
      </c>
      <c r="BJ392" s="17" t="s">
        <v>85</v>
      </c>
      <c r="BK392" s="156">
        <f>ROUND(I392*H392,2)</f>
        <v>0</v>
      </c>
      <c r="BL392" s="17" t="s">
        <v>222</v>
      </c>
      <c r="BM392" s="155" t="s">
        <v>1370</v>
      </c>
    </row>
    <row r="393" spans="1:65" s="13" customFormat="1" ht="11.25">
      <c r="B393" s="157"/>
      <c r="D393" s="158" t="s">
        <v>154</v>
      </c>
      <c r="E393" s="159" t="s">
        <v>1</v>
      </c>
      <c r="F393" s="160" t="s">
        <v>1371</v>
      </c>
      <c r="H393" s="161">
        <v>14.82</v>
      </c>
      <c r="I393" s="162"/>
      <c r="L393" s="157"/>
      <c r="M393" s="163"/>
      <c r="N393" s="164"/>
      <c r="O393" s="164"/>
      <c r="P393" s="164"/>
      <c r="Q393" s="164"/>
      <c r="R393" s="164"/>
      <c r="S393" s="164"/>
      <c r="T393" s="165"/>
      <c r="AT393" s="159" t="s">
        <v>154</v>
      </c>
      <c r="AU393" s="159" t="s">
        <v>87</v>
      </c>
      <c r="AV393" s="13" t="s">
        <v>87</v>
      </c>
      <c r="AW393" s="13" t="s">
        <v>33</v>
      </c>
      <c r="AX393" s="13" t="s">
        <v>77</v>
      </c>
      <c r="AY393" s="159" t="s">
        <v>144</v>
      </c>
    </row>
    <row r="394" spans="1:65" s="15" customFormat="1" ht="11.25">
      <c r="B394" s="197"/>
      <c r="D394" s="158" t="s">
        <v>154</v>
      </c>
      <c r="E394" s="198" t="s">
        <v>1</v>
      </c>
      <c r="F394" s="199" t="s">
        <v>1372</v>
      </c>
      <c r="H394" s="198" t="s">
        <v>1</v>
      </c>
      <c r="I394" s="200"/>
      <c r="L394" s="197"/>
      <c r="M394" s="201"/>
      <c r="N394" s="202"/>
      <c r="O394" s="202"/>
      <c r="P394" s="202"/>
      <c r="Q394" s="202"/>
      <c r="R394" s="202"/>
      <c r="S394" s="202"/>
      <c r="T394" s="203"/>
      <c r="AT394" s="198" t="s">
        <v>154</v>
      </c>
      <c r="AU394" s="198" t="s">
        <v>87</v>
      </c>
      <c r="AV394" s="15" t="s">
        <v>85</v>
      </c>
      <c r="AW394" s="15" t="s">
        <v>33</v>
      </c>
      <c r="AX394" s="15" t="s">
        <v>77</v>
      </c>
      <c r="AY394" s="198" t="s">
        <v>144</v>
      </c>
    </row>
    <row r="395" spans="1:65" s="13" customFormat="1" ht="11.25">
      <c r="B395" s="157"/>
      <c r="D395" s="158" t="s">
        <v>154</v>
      </c>
      <c r="E395" s="159" t="s">
        <v>1</v>
      </c>
      <c r="F395" s="160" t="s">
        <v>1103</v>
      </c>
      <c r="H395" s="161">
        <v>15.848000000000001</v>
      </c>
      <c r="I395" s="162"/>
      <c r="L395" s="157"/>
      <c r="M395" s="163"/>
      <c r="N395" s="164"/>
      <c r="O395" s="164"/>
      <c r="P395" s="164"/>
      <c r="Q395" s="164"/>
      <c r="R395" s="164"/>
      <c r="S395" s="164"/>
      <c r="T395" s="165"/>
      <c r="AT395" s="159" t="s">
        <v>154</v>
      </c>
      <c r="AU395" s="159" t="s">
        <v>87</v>
      </c>
      <c r="AV395" s="13" t="s">
        <v>87</v>
      </c>
      <c r="AW395" s="13" t="s">
        <v>33</v>
      </c>
      <c r="AX395" s="13" t="s">
        <v>77</v>
      </c>
      <c r="AY395" s="159" t="s">
        <v>144</v>
      </c>
    </row>
    <row r="396" spans="1:65" s="13" customFormat="1" ht="11.25">
      <c r="B396" s="157"/>
      <c r="D396" s="158" t="s">
        <v>154</v>
      </c>
      <c r="E396" s="159" t="s">
        <v>1</v>
      </c>
      <c r="F396" s="160" t="s">
        <v>1104</v>
      </c>
      <c r="H396" s="161">
        <v>23.4</v>
      </c>
      <c r="I396" s="162"/>
      <c r="L396" s="157"/>
      <c r="M396" s="163"/>
      <c r="N396" s="164"/>
      <c r="O396" s="164"/>
      <c r="P396" s="164"/>
      <c r="Q396" s="164"/>
      <c r="R396" s="164"/>
      <c r="S396" s="164"/>
      <c r="T396" s="165"/>
      <c r="AT396" s="159" t="s">
        <v>154</v>
      </c>
      <c r="AU396" s="159" t="s">
        <v>87</v>
      </c>
      <c r="AV396" s="13" t="s">
        <v>87</v>
      </c>
      <c r="AW396" s="13" t="s">
        <v>33</v>
      </c>
      <c r="AX396" s="13" t="s">
        <v>77</v>
      </c>
      <c r="AY396" s="159" t="s">
        <v>144</v>
      </c>
    </row>
    <row r="397" spans="1:65" s="13" customFormat="1" ht="11.25">
      <c r="B397" s="157"/>
      <c r="D397" s="158" t="s">
        <v>154</v>
      </c>
      <c r="E397" s="159" t="s">
        <v>1</v>
      </c>
      <c r="F397" s="160" t="s">
        <v>1373</v>
      </c>
      <c r="H397" s="161">
        <v>24.16</v>
      </c>
      <c r="I397" s="162"/>
      <c r="L397" s="157"/>
      <c r="M397" s="163"/>
      <c r="N397" s="164"/>
      <c r="O397" s="164"/>
      <c r="P397" s="164"/>
      <c r="Q397" s="164"/>
      <c r="R397" s="164"/>
      <c r="S397" s="164"/>
      <c r="T397" s="165"/>
      <c r="AT397" s="159" t="s">
        <v>154</v>
      </c>
      <c r="AU397" s="159" t="s">
        <v>87</v>
      </c>
      <c r="AV397" s="13" t="s">
        <v>87</v>
      </c>
      <c r="AW397" s="13" t="s">
        <v>33</v>
      </c>
      <c r="AX397" s="13" t="s">
        <v>77</v>
      </c>
      <c r="AY397" s="159" t="s">
        <v>144</v>
      </c>
    </row>
    <row r="398" spans="1:65" s="13" customFormat="1" ht="11.25">
      <c r="B398" s="157"/>
      <c r="D398" s="158" t="s">
        <v>154</v>
      </c>
      <c r="E398" s="159" t="s">
        <v>1</v>
      </c>
      <c r="F398" s="160" t="s">
        <v>1106</v>
      </c>
      <c r="H398" s="161">
        <v>0.42</v>
      </c>
      <c r="I398" s="162"/>
      <c r="L398" s="157"/>
      <c r="M398" s="163"/>
      <c r="N398" s="164"/>
      <c r="O398" s="164"/>
      <c r="P398" s="164"/>
      <c r="Q398" s="164"/>
      <c r="R398" s="164"/>
      <c r="S398" s="164"/>
      <c r="T398" s="165"/>
      <c r="AT398" s="159" t="s">
        <v>154</v>
      </c>
      <c r="AU398" s="159" t="s">
        <v>87</v>
      </c>
      <c r="AV398" s="13" t="s">
        <v>87</v>
      </c>
      <c r="AW398" s="13" t="s">
        <v>33</v>
      </c>
      <c r="AX398" s="13" t="s">
        <v>77</v>
      </c>
      <c r="AY398" s="159" t="s">
        <v>144</v>
      </c>
    </row>
    <row r="399" spans="1:65" s="13" customFormat="1" ht="11.25">
      <c r="B399" s="157"/>
      <c r="D399" s="158" t="s">
        <v>154</v>
      </c>
      <c r="E399" s="159" t="s">
        <v>1</v>
      </c>
      <c r="F399" s="160" t="s">
        <v>1374</v>
      </c>
      <c r="H399" s="161">
        <v>90</v>
      </c>
      <c r="I399" s="162"/>
      <c r="L399" s="157"/>
      <c r="M399" s="163"/>
      <c r="N399" s="164"/>
      <c r="O399" s="164"/>
      <c r="P399" s="164"/>
      <c r="Q399" s="164"/>
      <c r="R399" s="164"/>
      <c r="S399" s="164"/>
      <c r="T399" s="165"/>
      <c r="AT399" s="159" t="s">
        <v>154</v>
      </c>
      <c r="AU399" s="159" t="s">
        <v>87</v>
      </c>
      <c r="AV399" s="13" t="s">
        <v>87</v>
      </c>
      <c r="AW399" s="13" t="s">
        <v>33</v>
      </c>
      <c r="AX399" s="13" t="s">
        <v>77</v>
      </c>
      <c r="AY399" s="159" t="s">
        <v>144</v>
      </c>
    </row>
    <row r="400" spans="1:65" s="13" customFormat="1" ht="11.25">
      <c r="B400" s="157"/>
      <c r="D400" s="158" t="s">
        <v>154</v>
      </c>
      <c r="E400" s="159" t="s">
        <v>1</v>
      </c>
      <c r="F400" s="160" t="s">
        <v>1375</v>
      </c>
      <c r="H400" s="161">
        <v>-52.872</v>
      </c>
      <c r="I400" s="162"/>
      <c r="L400" s="157"/>
      <c r="M400" s="163"/>
      <c r="N400" s="164"/>
      <c r="O400" s="164"/>
      <c r="P400" s="164"/>
      <c r="Q400" s="164"/>
      <c r="R400" s="164"/>
      <c r="S400" s="164"/>
      <c r="T400" s="165"/>
      <c r="AT400" s="159" t="s">
        <v>154</v>
      </c>
      <c r="AU400" s="159" t="s">
        <v>87</v>
      </c>
      <c r="AV400" s="13" t="s">
        <v>87</v>
      </c>
      <c r="AW400" s="13" t="s">
        <v>33</v>
      </c>
      <c r="AX400" s="13" t="s">
        <v>77</v>
      </c>
      <c r="AY400" s="159" t="s">
        <v>144</v>
      </c>
    </row>
    <row r="401" spans="1:65" s="14" customFormat="1" ht="11.25">
      <c r="B401" s="189"/>
      <c r="D401" s="158" t="s">
        <v>154</v>
      </c>
      <c r="E401" s="190" t="s">
        <v>1</v>
      </c>
      <c r="F401" s="191" t="s">
        <v>949</v>
      </c>
      <c r="H401" s="192">
        <v>115.776</v>
      </c>
      <c r="I401" s="193"/>
      <c r="L401" s="189"/>
      <c r="M401" s="194"/>
      <c r="N401" s="195"/>
      <c r="O401" s="195"/>
      <c r="P401" s="195"/>
      <c r="Q401" s="195"/>
      <c r="R401" s="195"/>
      <c r="S401" s="195"/>
      <c r="T401" s="196"/>
      <c r="AT401" s="190" t="s">
        <v>154</v>
      </c>
      <c r="AU401" s="190" t="s">
        <v>87</v>
      </c>
      <c r="AV401" s="14" t="s">
        <v>152</v>
      </c>
      <c r="AW401" s="14" t="s">
        <v>33</v>
      </c>
      <c r="AX401" s="14" t="s">
        <v>85</v>
      </c>
      <c r="AY401" s="190" t="s">
        <v>144</v>
      </c>
    </row>
    <row r="402" spans="1:65" s="2" customFormat="1" ht="24.2" customHeight="1">
      <c r="A402" s="32"/>
      <c r="B402" s="143"/>
      <c r="C402" s="144" t="s">
        <v>648</v>
      </c>
      <c r="D402" s="144" t="s">
        <v>147</v>
      </c>
      <c r="E402" s="145" t="s">
        <v>508</v>
      </c>
      <c r="F402" s="146" t="s">
        <v>509</v>
      </c>
      <c r="G402" s="147" t="s">
        <v>150</v>
      </c>
      <c r="H402" s="148">
        <v>115.776</v>
      </c>
      <c r="I402" s="149"/>
      <c r="J402" s="150">
        <f>ROUND(I402*H402,2)</f>
        <v>0</v>
      </c>
      <c r="K402" s="146" t="s">
        <v>158</v>
      </c>
      <c r="L402" s="33"/>
      <c r="M402" s="151" t="s">
        <v>1</v>
      </c>
      <c r="N402" s="152" t="s">
        <v>42</v>
      </c>
      <c r="O402" s="58"/>
      <c r="P402" s="153">
        <f>O402*H402</f>
        <v>0</v>
      </c>
      <c r="Q402" s="153">
        <v>2.0000000000000001E-4</v>
      </c>
      <c r="R402" s="153">
        <f>Q402*H402</f>
        <v>2.3155200000000001E-2</v>
      </c>
      <c r="S402" s="153">
        <v>0</v>
      </c>
      <c r="T402" s="154">
        <f>S402*H402</f>
        <v>0</v>
      </c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R402" s="155" t="s">
        <v>222</v>
      </c>
      <c r="AT402" s="155" t="s">
        <v>147</v>
      </c>
      <c r="AU402" s="155" t="s">
        <v>87</v>
      </c>
      <c r="AY402" s="17" t="s">
        <v>144</v>
      </c>
      <c r="BE402" s="156">
        <f>IF(N402="základní",J402,0)</f>
        <v>0</v>
      </c>
      <c r="BF402" s="156">
        <f>IF(N402="snížená",J402,0)</f>
        <v>0</v>
      </c>
      <c r="BG402" s="156">
        <f>IF(N402="zákl. přenesená",J402,0)</f>
        <v>0</v>
      </c>
      <c r="BH402" s="156">
        <f>IF(N402="sníž. přenesená",J402,0)</f>
        <v>0</v>
      </c>
      <c r="BI402" s="156">
        <f>IF(N402="nulová",J402,0)</f>
        <v>0</v>
      </c>
      <c r="BJ402" s="17" t="s">
        <v>85</v>
      </c>
      <c r="BK402" s="156">
        <f>ROUND(I402*H402,2)</f>
        <v>0</v>
      </c>
      <c r="BL402" s="17" t="s">
        <v>222</v>
      </c>
      <c r="BM402" s="155" t="s">
        <v>1376</v>
      </c>
    </row>
    <row r="403" spans="1:65" s="2" customFormat="1" ht="14.45" customHeight="1">
      <c r="A403" s="32"/>
      <c r="B403" s="143"/>
      <c r="C403" s="144" t="s">
        <v>1377</v>
      </c>
      <c r="D403" s="144" t="s">
        <v>147</v>
      </c>
      <c r="E403" s="145" t="s">
        <v>517</v>
      </c>
      <c r="F403" s="146" t="s">
        <v>518</v>
      </c>
      <c r="G403" s="147" t="s">
        <v>150</v>
      </c>
      <c r="H403" s="148">
        <v>15</v>
      </c>
      <c r="I403" s="149"/>
      <c r="J403" s="150">
        <f>ROUND(I403*H403,2)</f>
        <v>0</v>
      </c>
      <c r="K403" s="146" t="s">
        <v>1</v>
      </c>
      <c r="L403" s="33"/>
      <c r="M403" s="151" t="s">
        <v>1</v>
      </c>
      <c r="N403" s="152" t="s">
        <v>42</v>
      </c>
      <c r="O403" s="58"/>
      <c r="P403" s="153">
        <f>O403*H403</f>
        <v>0</v>
      </c>
      <c r="Q403" s="153">
        <v>0</v>
      </c>
      <c r="R403" s="153">
        <f>Q403*H403</f>
        <v>0</v>
      </c>
      <c r="S403" s="153">
        <v>0</v>
      </c>
      <c r="T403" s="154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55" t="s">
        <v>222</v>
      </c>
      <c r="AT403" s="155" t="s">
        <v>147</v>
      </c>
      <c r="AU403" s="155" t="s">
        <v>87</v>
      </c>
      <c r="AY403" s="17" t="s">
        <v>144</v>
      </c>
      <c r="BE403" s="156">
        <f>IF(N403="základní",J403,0)</f>
        <v>0</v>
      </c>
      <c r="BF403" s="156">
        <f>IF(N403="snížená",J403,0)</f>
        <v>0</v>
      </c>
      <c r="BG403" s="156">
        <f>IF(N403="zákl. přenesená",J403,0)</f>
        <v>0</v>
      </c>
      <c r="BH403" s="156">
        <f>IF(N403="sníž. přenesená",J403,0)</f>
        <v>0</v>
      </c>
      <c r="BI403" s="156">
        <f>IF(N403="nulová",J403,0)</f>
        <v>0</v>
      </c>
      <c r="BJ403" s="17" t="s">
        <v>85</v>
      </c>
      <c r="BK403" s="156">
        <f>ROUND(I403*H403,2)</f>
        <v>0</v>
      </c>
      <c r="BL403" s="17" t="s">
        <v>222</v>
      </c>
      <c r="BM403" s="155" t="s">
        <v>1378</v>
      </c>
    </row>
    <row r="404" spans="1:65" s="13" customFormat="1" ht="11.25">
      <c r="B404" s="157"/>
      <c r="D404" s="158" t="s">
        <v>154</v>
      </c>
      <c r="E404" s="159" t="s">
        <v>1</v>
      </c>
      <c r="F404" s="160" t="s">
        <v>1379</v>
      </c>
      <c r="H404" s="161">
        <v>15</v>
      </c>
      <c r="I404" s="162"/>
      <c r="L404" s="157"/>
      <c r="M404" s="163"/>
      <c r="N404" s="164"/>
      <c r="O404" s="164"/>
      <c r="P404" s="164"/>
      <c r="Q404" s="164"/>
      <c r="R404" s="164"/>
      <c r="S404" s="164"/>
      <c r="T404" s="165"/>
      <c r="AT404" s="159" t="s">
        <v>154</v>
      </c>
      <c r="AU404" s="159" t="s">
        <v>87</v>
      </c>
      <c r="AV404" s="13" t="s">
        <v>87</v>
      </c>
      <c r="AW404" s="13" t="s">
        <v>33</v>
      </c>
      <c r="AX404" s="13" t="s">
        <v>85</v>
      </c>
      <c r="AY404" s="159" t="s">
        <v>144</v>
      </c>
    </row>
    <row r="405" spans="1:65" s="12" customFormat="1" ht="25.9" customHeight="1">
      <c r="B405" s="130"/>
      <c r="D405" s="131" t="s">
        <v>76</v>
      </c>
      <c r="E405" s="132" t="s">
        <v>281</v>
      </c>
      <c r="F405" s="132" t="s">
        <v>1380</v>
      </c>
      <c r="I405" s="133"/>
      <c r="J405" s="134">
        <f>BK405</f>
        <v>0</v>
      </c>
      <c r="L405" s="130"/>
      <c r="M405" s="135"/>
      <c r="N405" s="136"/>
      <c r="O405" s="136"/>
      <c r="P405" s="137">
        <f>P406</f>
        <v>0</v>
      </c>
      <c r="Q405" s="136"/>
      <c r="R405" s="137">
        <f>R406</f>
        <v>0</v>
      </c>
      <c r="S405" s="136"/>
      <c r="T405" s="138">
        <f>T406</f>
        <v>0</v>
      </c>
      <c r="AR405" s="131" t="s">
        <v>161</v>
      </c>
      <c r="AT405" s="139" t="s">
        <v>76</v>
      </c>
      <c r="AU405" s="139" t="s">
        <v>77</v>
      </c>
      <c r="AY405" s="131" t="s">
        <v>144</v>
      </c>
      <c r="BK405" s="140">
        <f>BK406</f>
        <v>0</v>
      </c>
    </row>
    <row r="406" spans="1:65" s="12" customFormat="1" ht="22.9" customHeight="1">
      <c r="B406" s="130"/>
      <c r="D406" s="131" t="s">
        <v>76</v>
      </c>
      <c r="E406" s="141" t="s">
        <v>1381</v>
      </c>
      <c r="F406" s="141" t="s">
        <v>1382</v>
      </c>
      <c r="I406" s="133"/>
      <c r="J406" s="142">
        <f>BK406</f>
        <v>0</v>
      </c>
      <c r="L406" s="130"/>
      <c r="M406" s="135"/>
      <c r="N406" s="136"/>
      <c r="O406" s="136"/>
      <c r="P406" s="137">
        <f>P407</f>
        <v>0</v>
      </c>
      <c r="Q406" s="136"/>
      <c r="R406" s="137">
        <f>R407</f>
        <v>0</v>
      </c>
      <c r="S406" s="136"/>
      <c r="T406" s="138">
        <f>T407</f>
        <v>0</v>
      </c>
      <c r="AR406" s="131" t="s">
        <v>161</v>
      </c>
      <c r="AT406" s="139" t="s">
        <v>76</v>
      </c>
      <c r="AU406" s="139" t="s">
        <v>85</v>
      </c>
      <c r="AY406" s="131" t="s">
        <v>144</v>
      </c>
      <c r="BK406" s="140">
        <f>BK407</f>
        <v>0</v>
      </c>
    </row>
    <row r="407" spans="1:65" s="2" customFormat="1" ht="24.2" customHeight="1">
      <c r="A407" s="32"/>
      <c r="B407" s="143"/>
      <c r="C407" s="144" t="s">
        <v>651</v>
      </c>
      <c r="D407" s="144" t="s">
        <v>147</v>
      </c>
      <c r="E407" s="145" t="s">
        <v>1383</v>
      </c>
      <c r="F407" s="146" t="s">
        <v>1384</v>
      </c>
      <c r="G407" s="147" t="s">
        <v>343</v>
      </c>
      <c r="H407" s="148">
        <v>1</v>
      </c>
      <c r="I407" s="149"/>
      <c r="J407" s="150">
        <f>ROUND(I407*H407,2)</f>
        <v>0</v>
      </c>
      <c r="K407" s="146" t="s">
        <v>1</v>
      </c>
      <c r="L407" s="33"/>
      <c r="M407" s="184" t="s">
        <v>1</v>
      </c>
      <c r="N407" s="185" t="s">
        <v>42</v>
      </c>
      <c r="O407" s="186"/>
      <c r="P407" s="187">
        <f>O407*H407</f>
        <v>0</v>
      </c>
      <c r="Q407" s="187">
        <v>0</v>
      </c>
      <c r="R407" s="187">
        <f>Q407*H407</f>
        <v>0</v>
      </c>
      <c r="S407" s="187">
        <v>0</v>
      </c>
      <c r="T407" s="188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55" t="s">
        <v>468</v>
      </c>
      <c r="AT407" s="155" t="s">
        <v>147</v>
      </c>
      <c r="AU407" s="155" t="s">
        <v>87</v>
      </c>
      <c r="AY407" s="17" t="s">
        <v>144</v>
      </c>
      <c r="BE407" s="156">
        <f>IF(N407="základní",J407,0)</f>
        <v>0</v>
      </c>
      <c r="BF407" s="156">
        <f>IF(N407="snížená",J407,0)</f>
        <v>0</v>
      </c>
      <c r="BG407" s="156">
        <f>IF(N407="zákl. přenesená",J407,0)</f>
        <v>0</v>
      </c>
      <c r="BH407" s="156">
        <f>IF(N407="sníž. přenesená",J407,0)</f>
        <v>0</v>
      </c>
      <c r="BI407" s="156">
        <f>IF(N407="nulová",J407,0)</f>
        <v>0</v>
      </c>
      <c r="BJ407" s="17" t="s">
        <v>85</v>
      </c>
      <c r="BK407" s="156">
        <f>ROUND(I407*H407,2)</f>
        <v>0</v>
      </c>
      <c r="BL407" s="17" t="s">
        <v>468</v>
      </c>
      <c r="BM407" s="155" t="s">
        <v>1385</v>
      </c>
    </row>
    <row r="408" spans="1:65" s="2" customFormat="1" ht="6.95" customHeight="1">
      <c r="A408" s="32"/>
      <c r="B408" s="47"/>
      <c r="C408" s="48"/>
      <c r="D408" s="48"/>
      <c r="E408" s="48"/>
      <c r="F408" s="48"/>
      <c r="G408" s="48"/>
      <c r="H408" s="48"/>
      <c r="I408" s="48"/>
      <c r="J408" s="48"/>
      <c r="K408" s="48"/>
      <c r="L408" s="33"/>
      <c r="M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</row>
  </sheetData>
  <autoFilter ref="C140:K407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99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hidden="1" customHeight="1">
      <c r="B4" s="20"/>
      <c r="D4" s="21" t="s">
        <v>104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46" t="str">
        <f>'Rekapitulace stavby'!K6</f>
        <v>Vybudování multifunkční učebny a zřízení bezbariérovosti v ZŠ Bezručova - stavba</v>
      </c>
      <c r="F7" s="247"/>
      <c r="G7" s="247"/>
      <c r="H7" s="247"/>
      <c r="L7" s="20"/>
    </row>
    <row r="8" spans="1:46" s="2" customFormat="1" ht="12" hidden="1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07" t="s">
        <v>1386</v>
      </c>
      <c r="F9" s="248"/>
      <c r="G9" s="248"/>
      <c r="H9" s="24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100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1387</v>
      </c>
      <c r="G12" s="32"/>
      <c r="H12" s="32"/>
      <c r="I12" s="27" t="s">
        <v>23</v>
      </c>
      <c r="J12" s="55" t="str">
        <f>'Rekapitulace stavby'!AN8</f>
        <v>3. 1. 2018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1388</v>
      </c>
      <c r="F15" s="32"/>
      <c r="G15" s="32"/>
      <c r="H15" s="32"/>
      <c r="I15" s="27" t="s">
        <v>28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49" t="str">
        <f>'Rekapitulace stavby'!E14</f>
        <v>Vyplň údaj</v>
      </c>
      <c r="F18" s="229"/>
      <c r="G18" s="229"/>
      <c r="H18" s="22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32</v>
      </c>
      <c r="F21" s="32"/>
      <c r="G21" s="32"/>
      <c r="H21" s="32"/>
      <c r="I21" s="27" t="s">
        <v>28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1389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41</v>
      </c>
      <c r="E33" s="27" t="s">
        <v>42</v>
      </c>
      <c r="F33" s="99">
        <f>ROUND((SUM(BE122:BE150)),  2)</f>
        <v>0</v>
      </c>
      <c r="G33" s="32"/>
      <c r="H33" s="32"/>
      <c r="I33" s="100">
        <v>0.21</v>
      </c>
      <c r="J33" s="99">
        <f>ROUND(((SUM(BE122:BE150))*I33),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9">
        <f>ROUND((SUM(BF122:BF150)),  2)</f>
        <v>0</v>
      </c>
      <c r="G34" s="32"/>
      <c r="H34" s="32"/>
      <c r="I34" s="100">
        <v>0.15</v>
      </c>
      <c r="J34" s="99">
        <f>ROUND(((SUM(BF122:BF150))*I34),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ROUND((SUM(BG122:BG150)),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ROUND((SUM(BH122:BH150)),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ROUND((SUM(BI122:BI150)),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6" t="str">
        <f>E7</f>
        <v>Vybudování multifunkční učebny a zřízení bezbariérovosti v ZŠ Bezručova - stavba</v>
      </c>
      <c r="F85" s="247"/>
      <c r="G85" s="247"/>
      <c r="H85" s="247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7" t="str">
        <f>E9</f>
        <v xml:space="preserve">005 - Ostatní a vedlejší náklady </v>
      </c>
      <c r="F87" s="248"/>
      <c r="G87" s="248"/>
      <c r="H87" s="24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>Bohumín</v>
      </c>
      <c r="G89" s="32"/>
      <c r="H89" s="32"/>
      <c r="I89" s="27" t="s">
        <v>23</v>
      </c>
      <c r="J89" s="55" t="str">
        <f>IF(J12="","",J12)</f>
        <v>3. 1. 2018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>ZŠ Masarykova Bohumín</v>
      </c>
      <c r="G91" s="32"/>
      <c r="H91" s="32"/>
      <c r="I91" s="27" t="s">
        <v>31</v>
      </c>
      <c r="J91" s="30" t="str">
        <f>E21</f>
        <v>ATRIS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>Barbora Kyšková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108</v>
      </c>
      <c r="D94" s="101"/>
      <c r="E94" s="101"/>
      <c r="F94" s="101"/>
      <c r="G94" s="101"/>
      <c r="H94" s="101"/>
      <c r="I94" s="101"/>
      <c r="J94" s="110" t="s">
        <v>109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110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111</v>
      </c>
    </row>
    <row r="97" spans="1:31" s="9" customFormat="1" ht="24.95" customHeight="1">
      <c r="B97" s="112"/>
      <c r="D97" s="113" t="s">
        <v>1390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10" customFormat="1" ht="19.899999999999999" customHeight="1">
      <c r="B98" s="116"/>
      <c r="D98" s="117" t="s">
        <v>1391</v>
      </c>
      <c r="E98" s="118"/>
      <c r="F98" s="118"/>
      <c r="G98" s="118"/>
      <c r="H98" s="118"/>
      <c r="I98" s="118"/>
      <c r="J98" s="119">
        <f>J124</f>
        <v>0</v>
      </c>
      <c r="L98" s="116"/>
    </row>
    <row r="99" spans="1:31" s="9" customFormat="1" ht="24.95" customHeight="1">
      <c r="B99" s="112"/>
      <c r="D99" s="113" t="s">
        <v>1392</v>
      </c>
      <c r="E99" s="114"/>
      <c r="F99" s="114"/>
      <c r="G99" s="114"/>
      <c r="H99" s="114"/>
      <c r="I99" s="114"/>
      <c r="J99" s="115">
        <f>J126</f>
        <v>0</v>
      </c>
      <c r="L99" s="112"/>
    </row>
    <row r="100" spans="1:31" s="9" customFormat="1" ht="24.95" customHeight="1">
      <c r="B100" s="112"/>
      <c r="D100" s="113" t="s">
        <v>1393</v>
      </c>
      <c r="E100" s="114"/>
      <c r="F100" s="114"/>
      <c r="G100" s="114"/>
      <c r="H100" s="114"/>
      <c r="I100" s="114"/>
      <c r="J100" s="115">
        <f>J134</f>
        <v>0</v>
      </c>
      <c r="L100" s="112"/>
    </row>
    <row r="101" spans="1:31" s="9" customFormat="1" ht="24.95" customHeight="1">
      <c r="B101" s="112"/>
      <c r="D101" s="113" t="s">
        <v>1394</v>
      </c>
      <c r="E101" s="114"/>
      <c r="F101" s="114"/>
      <c r="G101" s="114"/>
      <c r="H101" s="114"/>
      <c r="I101" s="114"/>
      <c r="J101" s="115">
        <f>J137</f>
        <v>0</v>
      </c>
      <c r="L101" s="112"/>
    </row>
    <row r="102" spans="1:31" s="9" customFormat="1" ht="24.95" customHeight="1">
      <c r="B102" s="112"/>
      <c r="D102" s="113" t="s">
        <v>1395</v>
      </c>
      <c r="E102" s="114"/>
      <c r="F102" s="114"/>
      <c r="G102" s="114"/>
      <c r="H102" s="114"/>
      <c r="I102" s="114"/>
      <c r="J102" s="115">
        <f>J148</f>
        <v>0</v>
      </c>
      <c r="L102" s="112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129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6.25" customHeight="1">
      <c r="A112" s="32"/>
      <c r="B112" s="33"/>
      <c r="C112" s="32"/>
      <c r="D112" s="32"/>
      <c r="E112" s="246" t="str">
        <f>E7</f>
        <v>Vybudování multifunkční učebny a zřízení bezbariérovosti v ZŠ Bezručova - stavba</v>
      </c>
      <c r="F112" s="247"/>
      <c r="G112" s="247"/>
      <c r="H112" s="247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105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7" t="str">
        <f>E9</f>
        <v xml:space="preserve">005 - Ostatní a vedlejší náklady </v>
      </c>
      <c r="F114" s="248"/>
      <c r="G114" s="248"/>
      <c r="H114" s="248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21</v>
      </c>
      <c r="D116" s="32"/>
      <c r="E116" s="32"/>
      <c r="F116" s="25" t="str">
        <f>F12</f>
        <v>Bohumín</v>
      </c>
      <c r="G116" s="32"/>
      <c r="H116" s="32"/>
      <c r="I116" s="27" t="s">
        <v>23</v>
      </c>
      <c r="J116" s="55" t="str">
        <f>IF(J12="","",J12)</f>
        <v>3. 1. 2018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25</v>
      </c>
      <c r="D118" s="32"/>
      <c r="E118" s="32"/>
      <c r="F118" s="25" t="str">
        <f>E15</f>
        <v>ZŠ Masarykova Bohumín</v>
      </c>
      <c r="G118" s="32"/>
      <c r="H118" s="32"/>
      <c r="I118" s="27" t="s">
        <v>31</v>
      </c>
      <c r="J118" s="30" t="str">
        <f>E21</f>
        <v>ATRIS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29</v>
      </c>
      <c r="D119" s="32"/>
      <c r="E119" s="32"/>
      <c r="F119" s="25" t="str">
        <f>IF(E18="","",E18)</f>
        <v>Vyplň údaj</v>
      </c>
      <c r="G119" s="32"/>
      <c r="H119" s="32"/>
      <c r="I119" s="27" t="s">
        <v>34</v>
      </c>
      <c r="J119" s="30" t="str">
        <f>E24</f>
        <v>Barbora Kyšková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130</v>
      </c>
      <c r="D121" s="123" t="s">
        <v>62</v>
      </c>
      <c r="E121" s="123" t="s">
        <v>58</v>
      </c>
      <c r="F121" s="123" t="s">
        <v>59</v>
      </c>
      <c r="G121" s="123" t="s">
        <v>131</v>
      </c>
      <c r="H121" s="123" t="s">
        <v>132</v>
      </c>
      <c r="I121" s="123" t="s">
        <v>133</v>
      </c>
      <c r="J121" s="123" t="s">
        <v>109</v>
      </c>
      <c r="K121" s="124" t="s">
        <v>134</v>
      </c>
      <c r="L121" s="125"/>
      <c r="M121" s="62" t="s">
        <v>1</v>
      </c>
      <c r="N121" s="63" t="s">
        <v>41</v>
      </c>
      <c r="O121" s="63" t="s">
        <v>135</v>
      </c>
      <c r="P121" s="63" t="s">
        <v>136</v>
      </c>
      <c r="Q121" s="63" t="s">
        <v>137</v>
      </c>
      <c r="R121" s="63" t="s">
        <v>138</v>
      </c>
      <c r="S121" s="63" t="s">
        <v>139</v>
      </c>
      <c r="T121" s="64" t="s">
        <v>140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>
      <c r="A122" s="32"/>
      <c r="B122" s="33"/>
      <c r="C122" s="69" t="s">
        <v>141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P123+P126+P134+P137+P148</f>
        <v>0</v>
      </c>
      <c r="Q122" s="66"/>
      <c r="R122" s="127">
        <f>R123+R126+R134+R137+R148</f>
        <v>0</v>
      </c>
      <c r="S122" s="66"/>
      <c r="T122" s="128">
        <f>T123+T126+T134+T137+T148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76</v>
      </c>
      <c r="AU122" s="17" t="s">
        <v>111</v>
      </c>
      <c r="BK122" s="129">
        <f>BK123+BK126+BK134+BK137+BK148</f>
        <v>0</v>
      </c>
    </row>
    <row r="123" spans="1:65" s="12" customFormat="1" ht="25.9" customHeight="1">
      <c r="B123" s="130"/>
      <c r="D123" s="131" t="s">
        <v>76</v>
      </c>
      <c r="E123" s="132" t="s">
        <v>1396</v>
      </c>
      <c r="F123" s="132" t="s">
        <v>1397</v>
      </c>
      <c r="I123" s="133"/>
      <c r="J123" s="134">
        <f>BK123</f>
        <v>0</v>
      </c>
      <c r="L123" s="130"/>
      <c r="M123" s="135"/>
      <c r="N123" s="136"/>
      <c r="O123" s="136"/>
      <c r="P123" s="137">
        <f>P124</f>
        <v>0</v>
      </c>
      <c r="Q123" s="136"/>
      <c r="R123" s="137">
        <f>R124</f>
        <v>0</v>
      </c>
      <c r="S123" s="136"/>
      <c r="T123" s="138">
        <f>T124</f>
        <v>0</v>
      </c>
      <c r="AR123" s="131" t="s">
        <v>170</v>
      </c>
      <c r="AT123" s="139" t="s">
        <v>76</v>
      </c>
      <c r="AU123" s="139" t="s">
        <v>77</v>
      </c>
      <c r="AY123" s="131" t="s">
        <v>144</v>
      </c>
      <c r="BK123" s="140">
        <f>BK124</f>
        <v>0</v>
      </c>
    </row>
    <row r="124" spans="1:65" s="12" customFormat="1" ht="22.9" customHeight="1">
      <c r="B124" s="130"/>
      <c r="D124" s="131" t="s">
        <v>76</v>
      </c>
      <c r="E124" s="141" t="s">
        <v>1398</v>
      </c>
      <c r="F124" s="141" t="s">
        <v>1399</v>
      </c>
      <c r="I124" s="133"/>
      <c r="J124" s="142">
        <f>BK124</f>
        <v>0</v>
      </c>
      <c r="L124" s="130"/>
      <c r="M124" s="135"/>
      <c r="N124" s="136"/>
      <c r="O124" s="136"/>
      <c r="P124" s="137">
        <f>P125</f>
        <v>0</v>
      </c>
      <c r="Q124" s="136"/>
      <c r="R124" s="137">
        <f>R125</f>
        <v>0</v>
      </c>
      <c r="S124" s="136"/>
      <c r="T124" s="138">
        <f>T125</f>
        <v>0</v>
      </c>
      <c r="AR124" s="131" t="s">
        <v>170</v>
      </c>
      <c r="AT124" s="139" t="s">
        <v>76</v>
      </c>
      <c r="AU124" s="139" t="s">
        <v>85</v>
      </c>
      <c r="AY124" s="131" t="s">
        <v>144</v>
      </c>
      <c r="BK124" s="140">
        <f>BK125</f>
        <v>0</v>
      </c>
    </row>
    <row r="125" spans="1:65" s="2" customFormat="1" ht="24.2" customHeight="1">
      <c r="A125" s="32"/>
      <c r="B125" s="143"/>
      <c r="C125" s="144" t="s">
        <v>85</v>
      </c>
      <c r="D125" s="144" t="s">
        <v>147</v>
      </c>
      <c r="E125" s="145" t="s">
        <v>1400</v>
      </c>
      <c r="F125" s="146" t="s">
        <v>1401</v>
      </c>
      <c r="G125" s="147" t="s">
        <v>343</v>
      </c>
      <c r="H125" s="148">
        <v>1</v>
      </c>
      <c r="I125" s="149"/>
      <c r="J125" s="150">
        <f>ROUND(I125*H125,2)</f>
        <v>0</v>
      </c>
      <c r="K125" s="146" t="s">
        <v>158</v>
      </c>
      <c r="L125" s="33"/>
      <c r="M125" s="151" t="s">
        <v>1</v>
      </c>
      <c r="N125" s="152" t="s">
        <v>42</v>
      </c>
      <c r="O125" s="58"/>
      <c r="P125" s="153">
        <f>O125*H125</f>
        <v>0</v>
      </c>
      <c r="Q125" s="153">
        <v>0</v>
      </c>
      <c r="R125" s="153">
        <f>Q125*H125</f>
        <v>0</v>
      </c>
      <c r="S125" s="153">
        <v>0</v>
      </c>
      <c r="T125" s="15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55" t="s">
        <v>1402</v>
      </c>
      <c r="AT125" s="155" t="s">
        <v>147</v>
      </c>
      <c r="AU125" s="155" t="s">
        <v>87</v>
      </c>
      <c r="AY125" s="17" t="s">
        <v>144</v>
      </c>
      <c r="BE125" s="156">
        <f>IF(N125="základní",J125,0)</f>
        <v>0</v>
      </c>
      <c r="BF125" s="156">
        <f>IF(N125="snížená",J125,0)</f>
        <v>0</v>
      </c>
      <c r="BG125" s="156">
        <f>IF(N125="zákl. přenesená",J125,0)</f>
        <v>0</v>
      </c>
      <c r="BH125" s="156">
        <f>IF(N125="sníž. přenesená",J125,0)</f>
        <v>0</v>
      </c>
      <c r="BI125" s="156">
        <f>IF(N125="nulová",J125,0)</f>
        <v>0</v>
      </c>
      <c r="BJ125" s="17" t="s">
        <v>85</v>
      </c>
      <c r="BK125" s="156">
        <f>ROUND(I125*H125,2)</f>
        <v>0</v>
      </c>
      <c r="BL125" s="17" t="s">
        <v>1402</v>
      </c>
      <c r="BM125" s="155" t="s">
        <v>1403</v>
      </c>
    </row>
    <row r="126" spans="1:65" s="12" customFormat="1" ht="25.9" customHeight="1">
      <c r="B126" s="130"/>
      <c r="D126" s="131" t="s">
        <v>76</v>
      </c>
      <c r="E126" s="132" t="s">
        <v>1404</v>
      </c>
      <c r="F126" s="132" t="s">
        <v>1405</v>
      </c>
      <c r="I126" s="133"/>
      <c r="J126" s="134">
        <f>BK126</f>
        <v>0</v>
      </c>
      <c r="L126" s="130"/>
      <c r="M126" s="135"/>
      <c r="N126" s="136"/>
      <c r="O126" s="136"/>
      <c r="P126" s="137">
        <f>SUM(P127:P133)</f>
        <v>0</v>
      </c>
      <c r="Q126" s="136"/>
      <c r="R126" s="137">
        <f>SUM(R127:R133)</f>
        <v>0</v>
      </c>
      <c r="S126" s="136"/>
      <c r="T126" s="138">
        <f>SUM(T127:T133)</f>
        <v>0</v>
      </c>
      <c r="AR126" s="131" t="s">
        <v>170</v>
      </c>
      <c r="AT126" s="139" t="s">
        <v>76</v>
      </c>
      <c r="AU126" s="139" t="s">
        <v>77</v>
      </c>
      <c r="AY126" s="131" t="s">
        <v>144</v>
      </c>
      <c r="BK126" s="140">
        <f>SUM(BK127:BK133)</f>
        <v>0</v>
      </c>
    </row>
    <row r="127" spans="1:65" s="2" customFormat="1" ht="14.45" customHeight="1">
      <c r="A127" s="32"/>
      <c r="B127" s="143"/>
      <c r="C127" s="144" t="s">
        <v>87</v>
      </c>
      <c r="D127" s="144" t="s">
        <v>147</v>
      </c>
      <c r="E127" s="145" t="s">
        <v>1406</v>
      </c>
      <c r="F127" s="146" t="s">
        <v>1407</v>
      </c>
      <c r="G127" s="147" t="s">
        <v>343</v>
      </c>
      <c r="H127" s="148">
        <v>1</v>
      </c>
      <c r="I127" s="149"/>
      <c r="J127" s="150">
        <f>ROUND(I127*H127,2)</f>
        <v>0</v>
      </c>
      <c r="K127" s="146" t="s">
        <v>158</v>
      </c>
      <c r="L127" s="33"/>
      <c r="M127" s="151" t="s">
        <v>1</v>
      </c>
      <c r="N127" s="152" t="s">
        <v>42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1402</v>
      </c>
      <c r="AT127" s="155" t="s">
        <v>147</v>
      </c>
      <c r="AU127" s="155" t="s">
        <v>85</v>
      </c>
      <c r="AY127" s="17" t="s">
        <v>144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85</v>
      </c>
      <c r="BK127" s="156">
        <f>ROUND(I127*H127,2)</f>
        <v>0</v>
      </c>
      <c r="BL127" s="17" t="s">
        <v>1402</v>
      </c>
      <c r="BM127" s="155" t="s">
        <v>1408</v>
      </c>
    </row>
    <row r="128" spans="1:65" s="2" customFormat="1" ht="39">
      <c r="A128" s="32"/>
      <c r="B128" s="33"/>
      <c r="C128" s="32"/>
      <c r="D128" s="158" t="s">
        <v>286</v>
      </c>
      <c r="E128" s="32"/>
      <c r="F128" s="176" t="s">
        <v>1409</v>
      </c>
      <c r="G128" s="32"/>
      <c r="H128" s="32"/>
      <c r="I128" s="177"/>
      <c r="J128" s="32"/>
      <c r="K128" s="32"/>
      <c r="L128" s="33"/>
      <c r="M128" s="178"/>
      <c r="N128" s="179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286</v>
      </c>
      <c r="AU128" s="17" t="s">
        <v>85</v>
      </c>
    </row>
    <row r="129" spans="1:65" s="2" customFormat="1" ht="14.45" customHeight="1">
      <c r="A129" s="32"/>
      <c r="B129" s="143"/>
      <c r="C129" s="144" t="s">
        <v>161</v>
      </c>
      <c r="D129" s="144" t="s">
        <v>147</v>
      </c>
      <c r="E129" s="145" t="s">
        <v>1410</v>
      </c>
      <c r="F129" s="146" t="s">
        <v>1411</v>
      </c>
      <c r="G129" s="147" t="s">
        <v>343</v>
      </c>
      <c r="H129" s="148">
        <v>1</v>
      </c>
      <c r="I129" s="149"/>
      <c r="J129" s="150">
        <f>ROUND(I129*H129,2)</f>
        <v>0</v>
      </c>
      <c r="K129" s="146" t="s">
        <v>1</v>
      </c>
      <c r="L129" s="33"/>
      <c r="M129" s="151" t="s">
        <v>1</v>
      </c>
      <c r="N129" s="152" t="s">
        <v>42</v>
      </c>
      <c r="O129" s="58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1402</v>
      </c>
      <c r="AT129" s="155" t="s">
        <v>147</v>
      </c>
      <c r="AU129" s="155" t="s">
        <v>85</v>
      </c>
      <c r="AY129" s="17" t="s">
        <v>144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7" t="s">
        <v>85</v>
      </c>
      <c r="BK129" s="156">
        <f>ROUND(I129*H129,2)</f>
        <v>0</v>
      </c>
      <c r="BL129" s="17" t="s">
        <v>1402</v>
      </c>
      <c r="BM129" s="155" t="s">
        <v>1412</v>
      </c>
    </row>
    <row r="130" spans="1:65" s="2" customFormat="1" ht="14.45" customHeight="1">
      <c r="A130" s="32"/>
      <c r="B130" s="143"/>
      <c r="C130" s="144" t="s">
        <v>152</v>
      </c>
      <c r="D130" s="144" t="s">
        <v>147</v>
      </c>
      <c r="E130" s="145" t="s">
        <v>1413</v>
      </c>
      <c r="F130" s="146" t="s">
        <v>1414</v>
      </c>
      <c r="G130" s="147" t="s">
        <v>343</v>
      </c>
      <c r="H130" s="148">
        <v>1</v>
      </c>
      <c r="I130" s="149"/>
      <c r="J130" s="150">
        <f>ROUND(I130*H130,2)</f>
        <v>0</v>
      </c>
      <c r="K130" s="146" t="s">
        <v>1</v>
      </c>
      <c r="L130" s="33"/>
      <c r="M130" s="151" t="s">
        <v>1</v>
      </c>
      <c r="N130" s="152" t="s">
        <v>42</v>
      </c>
      <c r="O130" s="58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152</v>
      </c>
      <c r="AT130" s="155" t="s">
        <v>147</v>
      </c>
      <c r="AU130" s="155" t="s">
        <v>85</v>
      </c>
      <c r="AY130" s="17" t="s">
        <v>144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85</v>
      </c>
      <c r="BK130" s="156">
        <f>ROUND(I130*H130,2)</f>
        <v>0</v>
      </c>
      <c r="BL130" s="17" t="s">
        <v>152</v>
      </c>
      <c r="BM130" s="155" t="s">
        <v>1415</v>
      </c>
    </row>
    <row r="131" spans="1:65" s="2" customFormat="1" ht="39">
      <c r="A131" s="32"/>
      <c r="B131" s="33"/>
      <c r="C131" s="32"/>
      <c r="D131" s="158" t="s">
        <v>286</v>
      </c>
      <c r="E131" s="32"/>
      <c r="F131" s="176" t="s">
        <v>1416</v>
      </c>
      <c r="G131" s="32"/>
      <c r="H131" s="32"/>
      <c r="I131" s="177"/>
      <c r="J131" s="32"/>
      <c r="K131" s="32"/>
      <c r="L131" s="33"/>
      <c r="M131" s="178"/>
      <c r="N131" s="179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286</v>
      </c>
      <c r="AU131" s="17" t="s">
        <v>85</v>
      </c>
    </row>
    <row r="132" spans="1:65" s="2" customFormat="1" ht="14.45" customHeight="1">
      <c r="A132" s="32"/>
      <c r="B132" s="143"/>
      <c r="C132" s="144" t="s">
        <v>170</v>
      </c>
      <c r="D132" s="144" t="s">
        <v>147</v>
      </c>
      <c r="E132" s="145" t="s">
        <v>1417</v>
      </c>
      <c r="F132" s="146" t="s">
        <v>1418</v>
      </c>
      <c r="G132" s="147" t="s">
        <v>343</v>
      </c>
      <c r="H132" s="148">
        <v>1</v>
      </c>
      <c r="I132" s="149"/>
      <c r="J132" s="150">
        <f>ROUND(I132*H132,2)</f>
        <v>0</v>
      </c>
      <c r="K132" s="146" t="s">
        <v>1</v>
      </c>
      <c r="L132" s="33"/>
      <c r="M132" s="151" t="s">
        <v>1</v>
      </c>
      <c r="N132" s="152" t="s">
        <v>42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152</v>
      </c>
      <c r="AT132" s="155" t="s">
        <v>147</v>
      </c>
      <c r="AU132" s="155" t="s">
        <v>85</v>
      </c>
      <c r="AY132" s="17" t="s">
        <v>144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85</v>
      </c>
      <c r="BK132" s="156">
        <f>ROUND(I132*H132,2)</f>
        <v>0</v>
      </c>
      <c r="BL132" s="17" t="s">
        <v>152</v>
      </c>
      <c r="BM132" s="155" t="s">
        <v>1419</v>
      </c>
    </row>
    <row r="133" spans="1:65" s="2" customFormat="1" ht="107.25">
      <c r="A133" s="32"/>
      <c r="B133" s="33"/>
      <c r="C133" s="32"/>
      <c r="D133" s="158" t="s">
        <v>286</v>
      </c>
      <c r="E133" s="32"/>
      <c r="F133" s="176" t="s">
        <v>1420</v>
      </c>
      <c r="G133" s="32"/>
      <c r="H133" s="32"/>
      <c r="I133" s="177"/>
      <c r="J133" s="32"/>
      <c r="K133" s="32"/>
      <c r="L133" s="33"/>
      <c r="M133" s="178"/>
      <c r="N133" s="179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286</v>
      </c>
      <c r="AU133" s="17" t="s">
        <v>85</v>
      </c>
    </row>
    <row r="134" spans="1:65" s="12" customFormat="1" ht="25.9" customHeight="1">
      <c r="B134" s="130"/>
      <c r="D134" s="131" t="s">
        <v>76</v>
      </c>
      <c r="E134" s="132" t="s">
        <v>1421</v>
      </c>
      <c r="F134" s="132" t="s">
        <v>1422</v>
      </c>
      <c r="I134" s="133"/>
      <c r="J134" s="134">
        <f>BK134</f>
        <v>0</v>
      </c>
      <c r="L134" s="130"/>
      <c r="M134" s="135"/>
      <c r="N134" s="136"/>
      <c r="O134" s="136"/>
      <c r="P134" s="137">
        <f>SUM(P135:P136)</f>
        <v>0</v>
      </c>
      <c r="Q134" s="136"/>
      <c r="R134" s="137">
        <f>SUM(R135:R136)</f>
        <v>0</v>
      </c>
      <c r="S134" s="136"/>
      <c r="T134" s="138">
        <f>SUM(T135:T136)</f>
        <v>0</v>
      </c>
      <c r="AR134" s="131" t="s">
        <v>170</v>
      </c>
      <c r="AT134" s="139" t="s">
        <v>76</v>
      </c>
      <c r="AU134" s="139" t="s">
        <v>77</v>
      </c>
      <c r="AY134" s="131" t="s">
        <v>144</v>
      </c>
      <c r="BK134" s="140">
        <f>SUM(BK135:BK136)</f>
        <v>0</v>
      </c>
    </row>
    <row r="135" spans="1:65" s="2" customFormat="1" ht="14.45" customHeight="1">
      <c r="A135" s="32"/>
      <c r="B135" s="143"/>
      <c r="C135" s="144" t="s">
        <v>145</v>
      </c>
      <c r="D135" s="144" t="s">
        <v>147</v>
      </c>
      <c r="E135" s="145" t="s">
        <v>1423</v>
      </c>
      <c r="F135" s="146" t="s">
        <v>1424</v>
      </c>
      <c r="G135" s="147" t="s">
        <v>343</v>
      </c>
      <c r="H135" s="148">
        <v>1</v>
      </c>
      <c r="I135" s="149"/>
      <c r="J135" s="150">
        <f>ROUND(I135*H135,2)</f>
        <v>0</v>
      </c>
      <c r="K135" s="146" t="s">
        <v>158</v>
      </c>
      <c r="L135" s="33"/>
      <c r="M135" s="151" t="s">
        <v>1</v>
      </c>
      <c r="N135" s="152" t="s">
        <v>42</v>
      </c>
      <c r="O135" s="58"/>
      <c r="P135" s="153">
        <f>O135*H135</f>
        <v>0</v>
      </c>
      <c r="Q135" s="153">
        <v>0</v>
      </c>
      <c r="R135" s="153">
        <f>Q135*H135</f>
        <v>0</v>
      </c>
      <c r="S135" s="153">
        <v>0</v>
      </c>
      <c r="T135" s="15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5" t="s">
        <v>1402</v>
      </c>
      <c r="AT135" s="155" t="s">
        <v>147</v>
      </c>
      <c r="AU135" s="155" t="s">
        <v>85</v>
      </c>
      <c r="AY135" s="17" t="s">
        <v>144</v>
      </c>
      <c r="BE135" s="156">
        <f>IF(N135="základní",J135,0)</f>
        <v>0</v>
      </c>
      <c r="BF135" s="156">
        <f>IF(N135="snížená",J135,0)</f>
        <v>0</v>
      </c>
      <c r="BG135" s="156">
        <f>IF(N135="zákl. přenesená",J135,0)</f>
        <v>0</v>
      </c>
      <c r="BH135" s="156">
        <f>IF(N135="sníž. přenesená",J135,0)</f>
        <v>0</v>
      </c>
      <c r="BI135" s="156">
        <f>IF(N135="nulová",J135,0)</f>
        <v>0</v>
      </c>
      <c r="BJ135" s="17" t="s">
        <v>85</v>
      </c>
      <c r="BK135" s="156">
        <f>ROUND(I135*H135,2)</f>
        <v>0</v>
      </c>
      <c r="BL135" s="17" t="s">
        <v>1402</v>
      </c>
      <c r="BM135" s="155" t="s">
        <v>1425</v>
      </c>
    </row>
    <row r="136" spans="1:65" s="2" customFormat="1" ht="224.25">
      <c r="A136" s="32"/>
      <c r="B136" s="33"/>
      <c r="C136" s="32"/>
      <c r="D136" s="158" t="s">
        <v>286</v>
      </c>
      <c r="E136" s="32"/>
      <c r="F136" s="176" t="s">
        <v>1426</v>
      </c>
      <c r="G136" s="32"/>
      <c r="H136" s="32"/>
      <c r="I136" s="177"/>
      <c r="J136" s="32"/>
      <c r="K136" s="32"/>
      <c r="L136" s="33"/>
      <c r="M136" s="178"/>
      <c r="N136" s="179"/>
      <c r="O136" s="58"/>
      <c r="P136" s="58"/>
      <c r="Q136" s="58"/>
      <c r="R136" s="58"/>
      <c r="S136" s="58"/>
      <c r="T136" s="59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7" t="s">
        <v>286</v>
      </c>
      <c r="AU136" s="17" t="s">
        <v>85</v>
      </c>
    </row>
    <row r="137" spans="1:65" s="12" customFormat="1" ht="25.9" customHeight="1">
      <c r="B137" s="130"/>
      <c r="D137" s="131" t="s">
        <v>76</v>
      </c>
      <c r="E137" s="132" t="s">
        <v>1427</v>
      </c>
      <c r="F137" s="132" t="s">
        <v>1428</v>
      </c>
      <c r="I137" s="133"/>
      <c r="J137" s="134">
        <f>BK137</f>
        <v>0</v>
      </c>
      <c r="L137" s="130"/>
      <c r="M137" s="135"/>
      <c r="N137" s="136"/>
      <c r="O137" s="136"/>
      <c r="P137" s="137">
        <f>SUM(P138:P147)</f>
        <v>0</v>
      </c>
      <c r="Q137" s="136"/>
      <c r="R137" s="137">
        <f>SUM(R138:R147)</f>
        <v>0</v>
      </c>
      <c r="S137" s="136"/>
      <c r="T137" s="138">
        <f>SUM(T138:T147)</f>
        <v>0</v>
      </c>
      <c r="AR137" s="131" t="s">
        <v>170</v>
      </c>
      <c r="AT137" s="139" t="s">
        <v>76</v>
      </c>
      <c r="AU137" s="139" t="s">
        <v>77</v>
      </c>
      <c r="AY137" s="131" t="s">
        <v>144</v>
      </c>
      <c r="BK137" s="140">
        <f>SUM(BK138:BK147)</f>
        <v>0</v>
      </c>
    </row>
    <row r="138" spans="1:65" s="2" customFormat="1" ht="14.45" customHeight="1">
      <c r="A138" s="32"/>
      <c r="B138" s="143"/>
      <c r="C138" s="144" t="s">
        <v>180</v>
      </c>
      <c r="D138" s="144" t="s">
        <v>147</v>
      </c>
      <c r="E138" s="145" t="s">
        <v>1429</v>
      </c>
      <c r="F138" s="146" t="s">
        <v>1430</v>
      </c>
      <c r="G138" s="147" t="s">
        <v>343</v>
      </c>
      <c r="H138" s="148">
        <v>1</v>
      </c>
      <c r="I138" s="149"/>
      <c r="J138" s="150">
        <f>ROUND(I138*H138,2)</f>
        <v>0</v>
      </c>
      <c r="K138" s="146" t="s">
        <v>158</v>
      </c>
      <c r="L138" s="33"/>
      <c r="M138" s="151" t="s">
        <v>1</v>
      </c>
      <c r="N138" s="152" t="s">
        <v>42</v>
      </c>
      <c r="O138" s="58"/>
      <c r="P138" s="153">
        <f>O138*H138</f>
        <v>0</v>
      </c>
      <c r="Q138" s="153">
        <v>0</v>
      </c>
      <c r="R138" s="153">
        <f>Q138*H138</f>
        <v>0</v>
      </c>
      <c r="S138" s="153">
        <v>0</v>
      </c>
      <c r="T138" s="15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55" t="s">
        <v>1402</v>
      </c>
      <c r="AT138" s="155" t="s">
        <v>147</v>
      </c>
      <c r="AU138" s="155" t="s">
        <v>85</v>
      </c>
      <c r="AY138" s="17" t="s">
        <v>144</v>
      </c>
      <c r="BE138" s="156">
        <f>IF(N138="základní",J138,0)</f>
        <v>0</v>
      </c>
      <c r="BF138" s="156">
        <f>IF(N138="snížená",J138,0)</f>
        <v>0</v>
      </c>
      <c r="BG138" s="156">
        <f>IF(N138="zákl. přenesená",J138,0)</f>
        <v>0</v>
      </c>
      <c r="BH138" s="156">
        <f>IF(N138="sníž. přenesená",J138,0)</f>
        <v>0</v>
      </c>
      <c r="BI138" s="156">
        <f>IF(N138="nulová",J138,0)</f>
        <v>0</v>
      </c>
      <c r="BJ138" s="17" t="s">
        <v>85</v>
      </c>
      <c r="BK138" s="156">
        <f>ROUND(I138*H138,2)</f>
        <v>0</v>
      </c>
      <c r="BL138" s="17" t="s">
        <v>1402</v>
      </c>
      <c r="BM138" s="155" t="s">
        <v>1431</v>
      </c>
    </row>
    <row r="139" spans="1:65" s="2" customFormat="1" ht="68.25">
      <c r="A139" s="32"/>
      <c r="B139" s="33"/>
      <c r="C139" s="32"/>
      <c r="D139" s="158" t="s">
        <v>286</v>
      </c>
      <c r="E139" s="32"/>
      <c r="F139" s="176" t="s">
        <v>1432</v>
      </c>
      <c r="G139" s="32"/>
      <c r="H139" s="32"/>
      <c r="I139" s="177"/>
      <c r="J139" s="32"/>
      <c r="K139" s="32"/>
      <c r="L139" s="33"/>
      <c r="M139" s="178"/>
      <c r="N139" s="179"/>
      <c r="O139" s="58"/>
      <c r="P139" s="58"/>
      <c r="Q139" s="58"/>
      <c r="R139" s="58"/>
      <c r="S139" s="58"/>
      <c r="T139" s="59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7" t="s">
        <v>286</v>
      </c>
      <c r="AU139" s="17" t="s">
        <v>85</v>
      </c>
    </row>
    <row r="140" spans="1:65" s="2" customFormat="1" ht="14.45" customHeight="1">
      <c r="A140" s="32"/>
      <c r="B140" s="143"/>
      <c r="C140" s="144" t="s">
        <v>185</v>
      </c>
      <c r="D140" s="144" t="s">
        <v>147</v>
      </c>
      <c r="E140" s="145" t="s">
        <v>1433</v>
      </c>
      <c r="F140" s="146" t="s">
        <v>1434</v>
      </c>
      <c r="G140" s="147" t="s">
        <v>343</v>
      </c>
      <c r="H140" s="148">
        <v>1</v>
      </c>
      <c r="I140" s="149"/>
      <c r="J140" s="150">
        <f>ROUND(I140*H140,2)</f>
        <v>0</v>
      </c>
      <c r="K140" s="146" t="s">
        <v>1</v>
      </c>
      <c r="L140" s="33"/>
      <c r="M140" s="151" t="s">
        <v>1</v>
      </c>
      <c r="N140" s="152" t="s">
        <v>42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1402</v>
      </c>
      <c r="AT140" s="155" t="s">
        <v>147</v>
      </c>
      <c r="AU140" s="155" t="s">
        <v>85</v>
      </c>
      <c r="AY140" s="17" t="s">
        <v>144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85</v>
      </c>
      <c r="BK140" s="156">
        <f>ROUND(I140*H140,2)</f>
        <v>0</v>
      </c>
      <c r="BL140" s="17" t="s">
        <v>1402</v>
      </c>
      <c r="BM140" s="155" t="s">
        <v>1435</v>
      </c>
    </row>
    <row r="141" spans="1:65" s="2" customFormat="1" ht="68.25">
      <c r="A141" s="32"/>
      <c r="B141" s="33"/>
      <c r="C141" s="32"/>
      <c r="D141" s="158" t="s">
        <v>286</v>
      </c>
      <c r="E141" s="32"/>
      <c r="F141" s="176" t="s">
        <v>1432</v>
      </c>
      <c r="G141" s="32"/>
      <c r="H141" s="32"/>
      <c r="I141" s="177"/>
      <c r="J141" s="32"/>
      <c r="K141" s="32"/>
      <c r="L141" s="33"/>
      <c r="M141" s="178"/>
      <c r="N141" s="179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286</v>
      </c>
      <c r="AU141" s="17" t="s">
        <v>85</v>
      </c>
    </row>
    <row r="142" spans="1:65" s="2" customFormat="1" ht="14.45" customHeight="1">
      <c r="A142" s="32"/>
      <c r="B142" s="143"/>
      <c r="C142" s="144" t="s">
        <v>190</v>
      </c>
      <c r="D142" s="144" t="s">
        <v>147</v>
      </c>
      <c r="E142" s="145" t="s">
        <v>1436</v>
      </c>
      <c r="F142" s="146" t="s">
        <v>1437</v>
      </c>
      <c r="G142" s="147" t="s">
        <v>343</v>
      </c>
      <c r="H142" s="148">
        <v>1</v>
      </c>
      <c r="I142" s="149"/>
      <c r="J142" s="150">
        <f>ROUND(I142*H142,2)</f>
        <v>0</v>
      </c>
      <c r="K142" s="146" t="s">
        <v>1</v>
      </c>
      <c r="L142" s="33"/>
      <c r="M142" s="151" t="s">
        <v>1</v>
      </c>
      <c r="N142" s="152" t="s">
        <v>42</v>
      </c>
      <c r="O142" s="58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1402</v>
      </c>
      <c r="AT142" s="155" t="s">
        <v>147</v>
      </c>
      <c r="AU142" s="155" t="s">
        <v>85</v>
      </c>
      <c r="AY142" s="17" t="s">
        <v>144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85</v>
      </c>
      <c r="BK142" s="156">
        <f>ROUND(I142*H142,2)</f>
        <v>0</v>
      </c>
      <c r="BL142" s="17" t="s">
        <v>1402</v>
      </c>
      <c r="BM142" s="155" t="s">
        <v>1438</v>
      </c>
    </row>
    <row r="143" spans="1:65" s="2" customFormat="1" ht="68.25">
      <c r="A143" s="32"/>
      <c r="B143" s="33"/>
      <c r="C143" s="32"/>
      <c r="D143" s="158" t="s">
        <v>286</v>
      </c>
      <c r="E143" s="32"/>
      <c r="F143" s="176" t="s">
        <v>1432</v>
      </c>
      <c r="G143" s="32"/>
      <c r="H143" s="32"/>
      <c r="I143" s="177"/>
      <c r="J143" s="32"/>
      <c r="K143" s="32"/>
      <c r="L143" s="33"/>
      <c r="M143" s="178"/>
      <c r="N143" s="179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286</v>
      </c>
      <c r="AU143" s="17" t="s">
        <v>85</v>
      </c>
    </row>
    <row r="144" spans="1:65" s="2" customFormat="1" ht="14.45" customHeight="1">
      <c r="A144" s="32"/>
      <c r="B144" s="143"/>
      <c r="C144" s="144" t="s">
        <v>196</v>
      </c>
      <c r="D144" s="144" t="s">
        <v>147</v>
      </c>
      <c r="E144" s="145" t="s">
        <v>1439</v>
      </c>
      <c r="F144" s="146" t="s">
        <v>1440</v>
      </c>
      <c r="G144" s="147" t="s">
        <v>343</v>
      </c>
      <c r="H144" s="148">
        <v>1</v>
      </c>
      <c r="I144" s="149"/>
      <c r="J144" s="150">
        <f>ROUND(I144*H144,2)</f>
        <v>0</v>
      </c>
      <c r="K144" s="146" t="s">
        <v>1</v>
      </c>
      <c r="L144" s="33"/>
      <c r="M144" s="151" t="s">
        <v>1</v>
      </c>
      <c r="N144" s="152" t="s">
        <v>42</v>
      </c>
      <c r="O144" s="58"/>
      <c r="P144" s="153">
        <f>O144*H144</f>
        <v>0</v>
      </c>
      <c r="Q144" s="153">
        <v>0</v>
      </c>
      <c r="R144" s="153">
        <f>Q144*H144</f>
        <v>0</v>
      </c>
      <c r="S144" s="153">
        <v>0</v>
      </c>
      <c r="T144" s="15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5" t="s">
        <v>1402</v>
      </c>
      <c r="AT144" s="155" t="s">
        <v>147</v>
      </c>
      <c r="AU144" s="155" t="s">
        <v>85</v>
      </c>
      <c r="AY144" s="17" t="s">
        <v>144</v>
      </c>
      <c r="BE144" s="156">
        <f>IF(N144="základní",J144,0)</f>
        <v>0</v>
      </c>
      <c r="BF144" s="156">
        <f>IF(N144="snížená",J144,0)</f>
        <v>0</v>
      </c>
      <c r="BG144" s="156">
        <f>IF(N144="zákl. přenesená",J144,0)</f>
        <v>0</v>
      </c>
      <c r="BH144" s="156">
        <f>IF(N144="sníž. přenesená",J144,0)</f>
        <v>0</v>
      </c>
      <c r="BI144" s="156">
        <f>IF(N144="nulová",J144,0)</f>
        <v>0</v>
      </c>
      <c r="BJ144" s="17" t="s">
        <v>85</v>
      </c>
      <c r="BK144" s="156">
        <f>ROUND(I144*H144,2)</f>
        <v>0</v>
      </c>
      <c r="BL144" s="17" t="s">
        <v>1402</v>
      </c>
      <c r="BM144" s="155" t="s">
        <v>1441</v>
      </c>
    </row>
    <row r="145" spans="1:65" s="2" customFormat="1" ht="68.25">
      <c r="A145" s="32"/>
      <c r="B145" s="33"/>
      <c r="C145" s="32"/>
      <c r="D145" s="158" t="s">
        <v>286</v>
      </c>
      <c r="E145" s="32"/>
      <c r="F145" s="176" t="s">
        <v>1432</v>
      </c>
      <c r="G145" s="32"/>
      <c r="H145" s="32"/>
      <c r="I145" s="177"/>
      <c r="J145" s="32"/>
      <c r="K145" s="32"/>
      <c r="L145" s="33"/>
      <c r="M145" s="178"/>
      <c r="N145" s="179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286</v>
      </c>
      <c r="AU145" s="17" t="s">
        <v>85</v>
      </c>
    </row>
    <row r="146" spans="1:65" s="2" customFormat="1" ht="14.45" customHeight="1">
      <c r="A146" s="32"/>
      <c r="B146" s="143"/>
      <c r="C146" s="144" t="s">
        <v>200</v>
      </c>
      <c r="D146" s="144" t="s">
        <v>147</v>
      </c>
      <c r="E146" s="145" t="s">
        <v>1442</v>
      </c>
      <c r="F146" s="146" t="s">
        <v>1443</v>
      </c>
      <c r="G146" s="147" t="s">
        <v>343</v>
      </c>
      <c r="H146" s="148">
        <v>1</v>
      </c>
      <c r="I146" s="149"/>
      <c r="J146" s="150">
        <f>ROUND(I146*H146,2)</f>
        <v>0</v>
      </c>
      <c r="K146" s="146" t="s">
        <v>1</v>
      </c>
      <c r="L146" s="33"/>
      <c r="M146" s="151" t="s">
        <v>1</v>
      </c>
      <c r="N146" s="152" t="s">
        <v>42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1402</v>
      </c>
      <c r="AT146" s="155" t="s">
        <v>147</v>
      </c>
      <c r="AU146" s="155" t="s">
        <v>85</v>
      </c>
      <c r="AY146" s="17" t="s">
        <v>144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85</v>
      </c>
      <c r="BK146" s="156">
        <f>ROUND(I146*H146,2)</f>
        <v>0</v>
      </c>
      <c r="BL146" s="17" t="s">
        <v>1402</v>
      </c>
      <c r="BM146" s="155" t="s">
        <v>1444</v>
      </c>
    </row>
    <row r="147" spans="1:65" s="2" customFormat="1" ht="68.25">
      <c r="A147" s="32"/>
      <c r="B147" s="33"/>
      <c r="C147" s="32"/>
      <c r="D147" s="158" t="s">
        <v>286</v>
      </c>
      <c r="E147" s="32"/>
      <c r="F147" s="176" t="s">
        <v>1432</v>
      </c>
      <c r="G147" s="32"/>
      <c r="H147" s="32"/>
      <c r="I147" s="177"/>
      <c r="J147" s="32"/>
      <c r="K147" s="32"/>
      <c r="L147" s="33"/>
      <c r="M147" s="178"/>
      <c r="N147" s="179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286</v>
      </c>
      <c r="AU147" s="17" t="s">
        <v>85</v>
      </c>
    </row>
    <row r="148" spans="1:65" s="12" customFormat="1" ht="25.9" customHeight="1">
      <c r="B148" s="130"/>
      <c r="D148" s="131" t="s">
        <v>76</v>
      </c>
      <c r="E148" s="132" t="s">
        <v>1445</v>
      </c>
      <c r="F148" s="132" t="s">
        <v>1446</v>
      </c>
      <c r="I148" s="133"/>
      <c r="J148" s="134">
        <f>BK148</f>
        <v>0</v>
      </c>
      <c r="L148" s="130"/>
      <c r="M148" s="135"/>
      <c r="N148" s="136"/>
      <c r="O148" s="136"/>
      <c r="P148" s="137">
        <f>SUM(P149:P150)</f>
        <v>0</v>
      </c>
      <c r="Q148" s="136"/>
      <c r="R148" s="137">
        <f>SUM(R149:R150)</f>
        <v>0</v>
      </c>
      <c r="S148" s="136"/>
      <c r="T148" s="138">
        <f>SUM(T149:T150)</f>
        <v>0</v>
      </c>
      <c r="AR148" s="131" t="s">
        <v>170</v>
      </c>
      <c r="AT148" s="139" t="s">
        <v>76</v>
      </c>
      <c r="AU148" s="139" t="s">
        <v>77</v>
      </c>
      <c r="AY148" s="131" t="s">
        <v>144</v>
      </c>
      <c r="BK148" s="140">
        <f>SUM(BK149:BK150)</f>
        <v>0</v>
      </c>
    </row>
    <row r="149" spans="1:65" s="2" customFormat="1" ht="14.45" customHeight="1">
      <c r="A149" s="32"/>
      <c r="B149" s="143"/>
      <c r="C149" s="144" t="s">
        <v>204</v>
      </c>
      <c r="D149" s="144" t="s">
        <v>147</v>
      </c>
      <c r="E149" s="145" t="s">
        <v>1447</v>
      </c>
      <c r="F149" s="146" t="s">
        <v>1448</v>
      </c>
      <c r="G149" s="147" t="s">
        <v>343</v>
      </c>
      <c r="H149" s="148">
        <v>1</v>
      </c>
      <c r="I149" s="149"/>
      <c r="J149" s="150">
        <f>ROUND(I149*H149,2)</f>
        <v>0</v>
      </c>
      <c r="K149" s="146" t="s">
        <v>1</v>
      </c>
      <c r="L149" s="33"/>
      <c r="M149" s="151" t="s">
        <v>1</v>
      </c>
      <c r="N149" s="152" t="s">
        <v>42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1402</v>
      </c>
      <c r="AT149" s="155" t="s">
        <v>147</v>
      </c>
      <c r="AU149" s="155" t="s">
        <v>85</v>
      </c>
      <c r="AY149" s="17" t="s">
        <v>144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85</v>
      </c>
      <c r="BK149" s="156">
        <f>ROUND(I149*H149,2)</f>
        <v>0</v>
      </c>
      <c r="BL149" s="17" t="s">
        <v>1402</v>
      </c>
      <c r="BM149" s="155" t="s">
        <v>1449</v>
      </c>
    </row>
    <row r="150" spans="1:65" s="2" customFormat="1" ht="195">
      <c r="A150" s="32"/>
      <c r="B150" s="33"/>
      <c r="C150" s="32"/>
      <c r="D150" s="158" t="s">
        <v>286</v>
      </c>
      <c r="E150" s="32"/>
      <c r="F150" s="176" t="s">
        <v>1450</v>
      </c>
      <c r="G150" s="32"/>
      <c r="H150" s="32"/>
      <c r="I150" s="177"/>
      <c r="J150" s="32"/>
      <c r="K150" s="32"/>
      <c r="L150" s="33"/>
      <c r="M150" s="204"/>
      <c r="N150" s="205"/>
      <c r="O150" s="186"/>
      <c r="P150" s="186"/>
      <c r="Q150" s="186"/>
      <c r="R150" s="186"/>
      <c r="S150" s="186"/>
      <c r="T150" s="206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286</v>
      </c>
      <c r="AU150" s="17" t="s">
        <v>85</v>
      </c>
    </row>
    <row r="151" spans="1:65" s="2" customFormat="1" ht="6.95" customHeight="1">
      <c r="A151" s="32"/>
      <c r="B151" s="47"/>
      <c r="C151" s="48"/>
      <c r="D151" s="48"/>
      <c r="E151" s="48"/>
      <c r="F151" s="48"/>
      <c r="G151" s="48"/>
      <c r="H151" s="48"/>
      <c r="I151" s="48"/>
      <c r="J151" s="48"/>
      <c r="K151" s="48"/>
      <c r="L151" s="33"/>
      <c r="M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</row>
  </sheetData>
  <autoFilter ref="C121:K15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5" t="s">
        <v>5</v>
      </c>
      <c r="M2" s="230"/>
      <c r="N2" s="230"/>
      <c r="O2" s="230"/>
      <c r="P2" s="230"/>
      <c r="Q2" s="230"/>
      <c r="R2" s="230"/>
      <c r="S2" s="230"/>
      <c r="T2" s="230"/>
      <c r="U2" s="230"/>
      <c r="V2" s="230"/>
      <c r="AT2" s="17" t="s">
        <v>103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87</v>
      </c>
    </row>
    <row r="4" spans="1:46" s="1" customFormat="1" ht="24.95" hidden="1" customHeight="1">
      <c r="B4" s="20"/>
      <c r="D4" s="21" t="s">
        <v>104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46" t="str">
        <f>'Rekapitulace stavby'!K6</f>
        <v>Vybudování multifunkční učebny a zřízení bezbariérovosti v ZŠ Bezručova - stavba</v>
      </c>
      <c r="F7" s="247"/>
      <c r="G7" s="247"/>
      <c r="H7" s="247"/>
      <c r="L7" s="20"/>
    </row>
    <row r="8" spans="1:46" s="2" customFormat="1" ht="12" hidden="1" customHeight="1">
      <c r="A8" s="32"/>
      <c r="B8" s="33"/>
      <c r="C8" s="32"/>
      <c r="D8" s="27" t="s">
        <v>105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07" t="s">
        <v>1451</v>
      </c>
      <c r="F9" s="248"/>
      <c r="G9" s="248"/>
      <c r="H9" s="24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20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21</v>
      </c>
      <c r="E12" s="32"/>
      <c r="F12" s="25" t="s">
        <v>522</v>
      </c>
      <c r="G12" s="32"/>
      <c r="H12" s="32"/>
      <c r="I12" s="27" t="s">
        <v>23</v>
      </c>
      <c r="J12" s="55" t="str">
        <f>'Rekapitulace stavby'!AN8</f>
        <v>3. 1. 2018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25</v>
      </c>
      <c r="E14" s="32"/>
      <c r="F14" s="32"/>
      <c r="G14" s="32"/>
      <c r="H14" s="32"/>
      <c r="I14" s="27" t="s">
        <v>26</v>
      </c>
      <c r="J14" s="25" t="str">
        <f>IF('Rekapitulace stavby'!AN10="","",'Rekapitulace stavby'!AN10)</f>
        <v/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tr">
        <f>IF('Rekapitulace stavby'!E11="","",'Rekapitulace stavby'!E11)</f>
        <v>ZŠ Bezručova Bohumín</v>
      </c>
      <c r="F15" s="32"/>
      <c r="G15" s="32"/>
      <c r="H15" s="32"/>
      <c r="I15" s="27" t="s">
        <v>28</v>
      </c>
      <c r="J15" s="25" t="str">
        <f>IF('Rekapitulace stavby'!AN11="","",'Rekapitulace stavby'!AN11)</f>
        <v/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29</v>
      </c>
      <c r="E17" s="32"/>
      <c r="F17" s="32"/>
      <c r="G17" s="32"/>
      <c r="H17" s="32"/>
      <c r="I17" s="27" t="s">
        <v>26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249" t="str">
        <f>'Rekapitulace stavby'!E14</f>
        <v>Vyplň údaj</v>
      </c>
      <c r="F18" s="229"/>
      <c r="G18" s="229"/>
      <c r="H18" s="229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31</v>
      </c>
      <c r="E20" s="32"/>
      <c r="F20" s="32"/>
      <c r="G20" s="32"/>
      <c r="H20" s="32"/>
      <c r="I20" s="27" t="s">
        <v>26</v>
      </c>
      <c r="J20" s="25" t="str">
        <f>IF('Rekapitulace stavby'!AN16="","",'Rekapitulace stavby'!AN16)</f>
        <v/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tr">
        <f>IF('Rekapitulace stavby'!E17="","",'Rekapitulace stavby'!E17)</f>
        <v>ATRIS s.r.o.</v>
      </c>
      <c r="F21" s="32"/>
      <c r="G21" s="32"/>
      <c r="H21" s="32"/>
      <c r="I21" s="27" t="s">
        <v>28</v>
      </c>
      <c r="J21" s="25" t="str">
        <f>IF('Rekapitulace stavby'!AN17="","",'Rekapitulace stavby'!AN17)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34</v>
      </c>
      <c r="E23" s="32"/>
      <c r="F23" s="32"/>
      <c r="G23" s="32"/>
      <c r="H23" s="32"/>
      <c r="I23" s="27" t="s">
        <v>26</v>
      </c>
      <c r="J23" s="25" t="str">
        <f>IF('Rekapitulace stavby'!AN19="","",'Rekapitulace stavby'!AN19)</f>
        <v/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tr">
        <f>IF('Rekapitulace stavby'!E20="","",'Rekapitulace stavby'!E20)</f>
        <v xml:space="preserve">Barbora Kyšková </v>
      </c>
      <c r="F24" s="32"/>
      <c r="G24" s="32"/>
      <c r="H24" s="32"/>
      <c r="I24" s="27" t="s">
        <v>28</v>
      </c>
      <c r="J24" s="25" t="str">
        <f>IF('Rekapitulace stavby'!AN20="","",'Rekapitulace stavby'!AN20)</f>
        <v/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36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34" t="s">
        <v>1</v>
      </c>
      <c r="F27" s="234"/>
      <c r="G27" s="234"/>
      <c r="H27" s="23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37</v>
      </c>
      <c r="E30" s="32"/>
      <c r="F30" s="32"/>
      <c r="G30" s="32"/>
      <c r="H30" s="32"/>
      <c r="I30" s="32"/>
      <c r="J30" s="71">
        <f>ROUND(J122,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39</v>
      </c>
      <c r="G32" s="32"/>
      <c r="H32" s="32"/>
      <c r="I32" s="36" t="s">
        <v>38</v>
      </c>
      <c r="J32" s="36" t="s">
        <v>40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41</v>
      </c>
      <c r="E33" s="27" t="s">
        <v>42</v>
      </c>
      <c r="F33" s="99">
        <f>ROUND((SUM(BE122:BE175)),  2)</f>
        <v>0</v>
      </c>
      <c r="G33" s="32"/>
      <c r="H33" s="32"/>
      <c r="I33" s="100">
        <v>0.21</v>
      </c>
      <c r="J33" s="99">
        <f>ROUND(((SUM(BE122:BE175))*I33),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43</v>
      </c>
      <c r="F34" s="99">
        <f>ROUND((SUM(BF122:BF175)),  2)</f>
        <v>0</v>
      </c>
      <c r="G34" s="32"/>
      <c r="H34" s="32"/>
      <c r="I34" s="100">
        <v>0.15</v>
      </c>
      <c r="J34" s="99">
        <f>ROUND(((SUM(BF122:BF175))*I34),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44</v>
      </c>
      <c r="F35" s="99">
        <f>ROUND((SUM(BG122:BG175)),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45</v>
      </c>
      <c r="F36" s="99">
        <f>ROUND((SUM(BH122:BH175)),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46</v>
      </c>
      <c r="F37" s="99">
        <f>ROUND((SUM(BI122:BI175)),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47</v>
      </c>
      <c r="E39" s="60"/>
      <c r="F39" s="60"/>
      <c r="G39" s="103" t="s">
        <v>48</v>
      </c>
      <c r="H39" s="104" t="s">
        <v>49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50</v>
      </c>
      <c r="E50" s="44"/>
      <c r="F50" s="44"/>
      <c r="G50" s="43" t="s">
        <v>51</v>
      </c>
      <c r="H50" s="44"/>
      <c r="I50" s="44"/>
      <c r="J50" s="44"/>
      <c r="K50" s="44"/>
      <c r="L50" s="42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2"/>
      <c r="B61" s="33"/>
      <c r="C61" s="32"/>
      <c r="D61" s="45" t="s">
        <v>52</v>
      </c>
      <c r="E61" s="35"/>
      <c r="F61" s="107" t="s">
        <v>53</v>
      </c>
      <c r="G61" s="45" t="s">
        <v>52</v>
      </c>
      <c r="H61" s="35"/>
      <c r="I61" s="35"/>
      <c r="J61" s="108" t="s">
        <v>53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2"/>
      <c r="B65" s="33"/>
      <c r="C65" s="32"/>
      <c r="D65" s="43" t="s">
        <v>54</v>
      </c>
      <c r="E65" s="46"/>
      <c r="F65" s="46"/>
      <c r="G65" s="43" t="s">
        <v>55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2"/>
      <c r="B76" s="33"/>
      <c r="C76" s="32"/>
      <c r="D76" s="45" t="s">
        <v>52</v>
      </c>
      <c r="E76" s="35"/>
      <c r="F76" s="107" t="s">
        <v>53</v>
      </c>
      <c r="G76" s="45" t="s">
        <v>52</v>
      </c>
      <c r="H76" s="35"/>
      <c r="I76" s="35"/>
      <c r="J76" s="108" t="s">
        <v>53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t="11.25" hidden="1"/>
    <row r="79" spans="1:31" ht="11.25" hidden="1"/>
    <row r="80" spans="1:31" ht="11.25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107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6.25" customHeight="1">
      <c r="A85" s="32"/>
      <c r="B85" s="33"/>
      <c r="C85" s="32"/>
      <c r="D85" s="32"/>
      <c r="E85" s="246" t="str">
        <f>E7</f>
        <v>Vybudování multifunkční učebny a zřízení bezbariérovosti v ZŠ Bezručova - stavba</v>
      </c>
      <c r="F85" s="247"/>
      <c r="G85" s="247"/>
      <c r="H85" s="247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105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07" t="str">
        <f>E9</f>
        <v>006 - VZT</v>
      </c>
      <c r="F87" s="248"/>
      <c r="G87" s="248"/>
      <c r="H87" s="24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21</v>
      </c>
      <c r="D89" s="32"/>
      <c r="E89" s="32"/>
      <c r="F89" s="25" t="str">
        <f>F12</f>
        <v xml:space="preserve"> </v>
      </c>
      <c r="G89" s="32"/>
      <c r="H89" s="32"/>
      <c r="I89" s="27" t="s">
        <v>23</v>
      </c>
      <c r="J89" s="55" t="str">
        <f>IF(J12="","",J12)</f>
        <v>3. 1. 2018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25</v>
      </c>
      <c r="D91" s="32"/>
      <c r="E91" s="32"/>
      <c r="F91" s="25" t="str">
        <f>E15</f>
        <v>ZŠ Bezručova Bohumín</v>
      </c>
      <c r="G91" s="32"/>
      <c r="H91" s="32"/>
      <c r="I91" s="27" t="s">
        <v>31</v>
      </c>
      <c r="J91" s="30" t="str">
        <f>E21</f>
        <v>ATRIS s.r.o.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29</v>
      </c>
      <c r="D92" s="32"/>
      <c r="E92" s="32"/>
      <c r="F92" s="25" t="str">
        <f>IF(E18="","",E18)</f>
        <v>Vyplň údaj</v>
      </c>
      <c r="G92" s="32"/>
      <c r="H92" s="32"/>
      <c r="I92" s="27" t="s">
        <v>34</v>
      </c>
      <c r="J92" s="30" t="str">
        <f>E24</f>
        <v xml:space="preserve">Barbora Kyšková 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108</v>
      </c>
      <c r="D94" s="101"/>
      <c r="E94" s="101"/>
      <c r="F94" s="101"/>
      <c r="G94" s="101"/>
      <c r="H94" s="101"/>
      <c r="I94" s="101"/>
      <c r="J94" s="110" t="s">
        <v>109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110</v>
      </c>
      <c r="D96" s="32"/>
      <c r="E96" s="32"/>
      <c r="F96" s="32"/>
      <c r="G96" s="32"/>
      <c r="H96" s="32"/>
      <c r="I96" s="32"/>
      <c r="J96" s="71">
        <f>J122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111</v>
      </c>
    </row>
    <row r="97" spans="1:31" s="9" customFormat="1" ht="24.95" customHeight="1">
      <c r="B97" s="112"/>
      <c r="D97" s="113" t="s">
        <v>1452</v>
      </c>
      <c r="E97" s="114"/>
      <c r="F97" s="114"/>
      <c r="G97" s="114"/>
      <c r="H97" s="114"/>
      <c r="I97" s="114"/>
      <c r="J97" s="115">
        <f>J123</f>
        <v>0</v>
      </c>
      <c r="L97" s="112"/>
    </row>
    <row r="98" spans="1:31" s="9" customFormat="1" ht="24.95" customHeight="1">
      <c r="B98" s="112"/>
      <c r="D98" s="113" t="s">
        <v>1453</v>
      </c>
      <c r="E98" s="114"/>
      <c r="F98" s="114"/>
      <c r="G98" s="114"/>
      <c r="H98" s="114"/>
      <c r="I98" s="114"/>
      <c r="J98" s="115">
        <f>J133</f>
        <v>0</v>
      </c>
      <c r="L98" s="112"/>
    </row>
    <row r="99" spans="1:31" s="9" customFormat="1" ht="24.95" customHeight="1">
      <c r="B99" s="112"/>
      <c r="D99" s="113" t="s">
        <v>1454</v>
      </c>
      <c r="E99" s="114"/>
      <c r="F99" s="114"/>
      <c r="G99" s="114"/>
      <c r="H99" s="114"/>
      <c r="I99" s="114"/>
      <c r="J99" s="115">
        <f>J155</f>
        <v>0</v>
      </c>
      <c r="L99" s="112"/>
    </row>
    <row r="100" spans="1:31" s="9" customFormat="1" ht="24.95" customHeight="1">
      <c r="B100" s="112"/>
      <c r="D100" s="113" t="s">
        <v>1455</v>
      </c>
      <c r="E100" s="114"/>
      <c r="F100" s="114"/>
      <c r="G100" s="114"/>
      <c r="H100" s="114"/>
      <c r="I100" s="114"/>
      <c r="J100" s="115">
        <f>J163</f>
        <v>0</v>
      </c>
      <c r="L100" s="112"/>
    </row>
    <row r="101" spans="1:31" s="9" customFormat="1" ht="24.95" customHeight="1">
      <c r="B101" s="112"/>
      <c r="D101" s="113" t="s">
        <v>1456</v>
      </c>
      <c r="E101" s="114"/>
      <c r="F101" s="114"/>
      <c r="G101" s="114"/>
      <c r="H101" s="114"/>
      <c r="I101" s="114"/>
      <c r="J101" s="115">
        <f>J168</f>
        <v>0</v>
      </c>
      <c r="L101" s="112"/>
    </row>
    <row r="102" spans="1:31" s="9" customFormat="1" ht="24.95" customHeight="1">
      <c r="B102" s="112"/>
      <c r="D102" s="113" t="s">
        <v>1457</v>
      </c>
      <c r="E102" s="114"/>
      <c r="F102" s="114"/>
      <c r="G102" s="114"/>
      <c r="H102" s="114"/>
      <c r="I102" s="114"/>
      <c r="J102" s="115">
        <f>J171</f>
        <v>0</v>
      </c>
      <c r="L102" s="112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129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16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26.25" customHeight="1">
      <c r="A112" s="32"/>
      <c r="B112" s="33"/>
      <c r="C112" s="32"/>
      <c r="D112" s="32"/>
      <c r="E112" s="246" t="str">
        <f>E7</f>
        <v>Vybudování multifunkční učebny a zřízení bezbariérovosti v ZŠ Bezručova - stavba</v>
      </c>
      <c r="F112" s="247"/>
      <c r="G112" s="247"/>
      <c r="H112" s="247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105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>
      <c r="A114" s="32"/>
      <c r="B114" s="33"/>
      <c r="C114" s="32"/>
      <c r="D114" s="32"/>
      <c r="E114" s="207" t="str">
        <f>E9</f>
        <v>006 - VZT</v>
      </c>
      <c r="F114" s="248"/>
      <c r="G114" s="248"/>
      <c r="H114" s="248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2" customHeight="1">
      <c r="A116" s="32"/>
      <c r="B116" s="33"/>
      <c r="C116" s="27" t="s">
        <v>21</v>
      </c>
      <c r="D116" s="32"/>
      <c r="E116" s="32"/>
      <c r="F116" s="25" t="str">
        <f>F12</f>
        <v xml:space="preserve"> </v>
      </c>
      <c r="G116" s="32"/>
      <c r="H116" s="32"/>
      <c r="I116" s="27" t="s">
        <v>23</v>
      </c>
      <c r="J116" s="55" t="str">
        <f>IF(J12="","",J12)</f>
        <v>3. 1. 2018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5.2" customHeight="1">
      <c r="A118" s="32"/>
      <c r="B118" s="33"/>
      <c r="C118" s="27" t="s">
        <v>25</v>
      </c>
      <c r="D118" s="32"/>
      <c r="E118" s="32"/>
      <c r="F118" s="25" t="str">
        <f>E15</f>
        <v>ZŠ Bezručova Bohumín</v>
      </c>
      <c r="G118" s="32"/>
      <c r="H118" s="32"/>
      <c r="I118" s="27" t="s">
        <v>31</v>
      </c>
      <c r="J118" s="30" t="str">
        <f>E21</f>
        <v>ATRIS s.r.o.</v>
      </c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2" customHeight="1">
      <c r="A119" s="32"/>
      <c r="B119" s="33"/>
      <c r="C119" s="27" t="s">
        <v>29</v>
      </c>
      <c r="D119" s="32"/>
      <c r="E119" s="32"/>
      <c r="F119" s="25" t="str">
        <f>IF(E18="","",E18)</f>
        <v>Vyplň údaj</v>
      </c>
      <c r="G119" s="32"/>
      <c r="H119" s="32"/>
      <c r="I119" s="27" t="s">
        <v>34</v>
      </c>
      <c r="J119" s="30" t="str">
        <f>E24</f>
        <v xml:space="preserve">Barbora Kyšková 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0.35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11" customFormat="1" ht="29.25" customHeight="1">
      <c r="A121" s="120"/>
      <c r="B121" s="121"/>
      <c r="C121" s="122" t="s">
        <v>130</v>
      </c>
      <c r="D121" s="123" t="s">
        <v>62</v>
      </c>
      <c r="E121" s="123" t="s">
        <v>58</v>
      </c>
      <c r="F121" s="123" t="s">
        <v>59</v>
      </c>
      <c r="G121" s="123" t="s">
        <v>131</v>
      </c>
      <c r="H121" s="123" t="s">
        <v>132</v>
      </c>
      <c r="I121" s="123" t="s">
        <v>133</v>
      </c>
      <c r="J121" s="123" t="s">
        <v>109</v>
      </c>
      <c r="K121" s="124" t="s">
        <v>134</v>
      </c>
      <c r="L121" s="125"/>
      <c r="M121" s="62" t="s">
        <v>1</v>
      </c>
      <c r="N121" s="63" t="s">
        <v>41</v>
      </c>
      <c r="O121" s="63" t="s">
        <v>135</v>
      </c>
      <c r="P121" s="63" t="s">
        <v>136</v>
      </c>
      <c r="Q121" s="63" t="s">
        <v>137</v>
      </c>
      <c r="R121" s="63" t="s">
        <v>138</v>
      </c>
      <c r="S121" s="63" t="s">
        <v>139</v>
      </c>
      <c r="T121" s="64" t="s">
        <v>140</v>
      </c>
      <c r="U121" s="120"/>
      <c r="V121" s="120"/>
      <c r="W121" s="120"/>
      <c r="X121" s="120"/>
      <c r="Y121" s="120"/>
      <c r="Z121" s="120"/>
      <c r="AA121" s="120"/>
      <c r="AB121" s="120"/>
      <c r="AC121" s="120"/>
      <c r="AD121" s="120"/>
      <c r="AE121" s="120"/>
    </row>
    <row r="122" spans="1:65" s="2" customFormat="1" ht="22.9" customHeight="1">
      <c r="A122" s="32"/>
      <c r="B122" s="33"/>
      <c r="C122" s="69" t="s">
        <v>141</v>
      </c>
      <c r="D122" s="32"/>
      <c r="E122" s="32"/>
      <c r="F122" s="32"/>
      <c r="G122" s="32"/>
      <c r="H122" s="32"/>
      <c r="I122" s="32"/>
      <c r="J122" s="126">
        <f>BK122</f>
        <v>0</v>
      </c>
      <c r="K122" s="32"/>
      <c r="L122" s="33"/>
      <c r="M122" s="65"/>
      <c r="N122" s="56"/>
      <c r="O122" s="66"/>
      <c r="P122" s="127">
        <f>P123+P133+P155+P163+P168+P171</f>
        <v>0</v>
      </c>
      <c r="Q122" s="66"/>
      <c r="R122" s="127">
        <f>R123+R133+R155+R163+R168+R171</f>
        <v>0</v>
      </c>
      <c r="S122" s="66"/>
      <c r="T122" s="128">
        <f>T123+T133+T155+T163+T168+T171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7" t="s">
        <v>76</v>
      </c>
      <c r="AU122" s="17" t="s">
        <v>111</v>
      </c>
      <c r="BK122" s="129">
        <f>BK123+BK133+BK155+BK163+BK168+BK171</f>
        <v>0</v>
      </c>
    </row>
    <row r="123" spans="1:65" s="12" customFormat="1" ht="25.9" customHeight="1">
      <c r="B123" s="130"/>
      <c r="D123" s="131" t="s">
        <v>76</v>
      </c>
      <c r="E123" s="132" t="s">
        <v>1458</v>
      </c>
      <c r="F123" s="132" t="s">
        <v>1459</v>
      </c>
      <c r="I123" s="133"/>
      <c r="J123" s="134">
        <f>BK123</f>
        <v>0</v>
      </c>
      <c r="L123" s="130"/>
      <c r="M123" s="135"/>
      <c r="N123" s="136"/>
      <c r="O123" s="136"/>
      <c r="P123" s="137">
        <f>SUM(P124:P132)</f>
        <v>0</v>
      </c>
      <c r="Q123" s="136"/>
      <c r="R123" s="137">
        <f>SUM(R124:R132)</f>
        <v>0</v>
      </c>
      <c r="S123" s="136"/>
      <c r="T123" s="138">
        <f>SUM(T124:T132)</f>
        <v>0</v>
      </c>
      <c r="AR123" s="131" t="s">
        <v>85</v>
      </c>
      <c r="AT123" s="139" t="s">
        <v>76</v>
      </c>
      <c r="AU123" s="139" t="s">
        <v>77</v>
      </c>
      <c r="AY123" s="131" t="s">
        <v>144</v>
      </c>
      <c r="BK123" s="140">
        <f>SUM(BK124:BK132)</f>
        <v>0</v>
      </c>
    </row>
    <row r="124" spans="1:65" s="2" customFormat="1" ht="37.9" customHeight="1">
      <c r="A124" s="32"/>
      <c r="B124" s="143"/>
      <c r="C124" s="144" t="s">
        <v>85</v>
      </c>
      <c r="D124" s="144" t="s">
        <v>147</v>
      </c>
      <c r="E124" s="145" t="s">
        <v>1460</v>
      </c>
      <c r="F124" s="146" t="s">
        <v>1461</v>
      </c>
      <c r="G124" s="147" t="s">
        <v>535</v>
      </c>
      <c r="H124" s="148">
        <v>1</v>
      </c>
      <c r="I124" s="149"/>
      <c r="J124" s="150">
        <f>ROUND(I124*H124,2)</f>
        <v>0</v>
      </c>
      <c r="K124" s="146" t="s">
        <v>1</v>
      </c>
      <c r="L124" s="33"/>
      <c r="M124" s="151" t="s">
        <v>1</v>
      </c>
      <c r="N124" s="152" t="s">
        <v>42</v>
      </c>
      <c r="O124" s="58"/>
      <c r="P124" s="153">
        <f>O124*H124</f>
        <v>0</v>
      </c>
      <c r="Q124" s="153">
        <v>0</v>
      </c>
      <c r="R124" s="153">
        <f>Q124*H124</f>
        <v>0</v>
      </c>
      <c r="S124" s="153">
        <v>0</v>
      </c>
      <c r="T124" s="154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5" t="s">
        <v>152</v>
      </c>
      <c r="AT124" s="155" t="s">
        <v>147</v>
      </c>
      <c r="AU124" s="155" t="s">
        <v>85</v>
      </c>
      <c r="AY124" s="17" t="s">
        <v>144</v>
      </c>
      <c r="BE124" s="156">
        <f>IF(N124="základní",J124,0)</f>
        <v>0</v>
      </c>
      <c r="BF124" s="156">
        <f>IF(N124="snížená",J124,0)</f>
        <v>0</v>
      </c>
      <c r="BG124" s="156">
        <f>IF(N124="zákl. přenesená",J124,0)</f>
        <v>0</v>
      </c>
      <c r="BH124" s="156">
        <f>IF(N124="sníž. přenesená",J124,0)</f>
        <v>0</v>
      </c>
      <c r="BI124" s="156">
        <f>IF(N124="nulová",J124,0)</f>
        <v>0</v>
      </c>
      <c r="BJ124" s="17" t="s">
        <v>85</v>
      </c>
      <c r="BK124" s="156">
        <f>ROUND(I124*H124,2)</f>
        <v>0</v>
      </c>
      <c r="BL124" s="17" t="s">
        <v>152</v>
      </c>
      <c r="BM124" s="155" t="s">
        <v>87</v>
      </c>
    </row>
    <row r="125" spans="1:65" s="2" customFormat="1" ht="19.5">
      <c r="A125" s="32"/>
      <c r="B125" s="33"/>
      <c r="C125" s="32"/>
      <c r="D125" s="158" t="s">
        <v>286</v>
      </c>
      <c r="E125" s="32"/>
      <c r="F125" s="176" t="s">
        <v>1462</v>
      </c>
      <c r="G125" s="32"/>
      <c r="H125" s="32"/>
      <c r="I125" s="177"/>
      <c r="J125" s="32"/>
      <c r="K125" s="32"/>
      <c r="L125" s="33"/>
      <c r="M125" s="178"/>
      <c r="N125" s="179"/>
      <c r="O125" s="58"/>
      <c r="P125" s="58"/>
      <c r="Q125" s="58"/>
      <c r="R125" s="58"/>
      <c r="S125" s="58"/>
      <c r="T125" s="5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286</v>
      </c>
      <c r="AU125" s="17" t="s">
        <v>85</v>
      </c>
    </row>
    <row r="126" spans="1:65" s="2" customFormat="1" ht="14.45" customHeight="1">
      <c r="A126" s="32"/>
      <c r="B126" s="143"/>
      <c r="C126" s="144" t="s">
        <v>87</v>
      </c>
      <c r="D126" s="144" t="s">
        <v>147</v>
      </c>
      <c r="E126" s="145" t="s">
        <v>1463</v>
      </c>
      <c r="F126" s="146" t="s">
        <v>1464</v>
      </c>
      <c r="G126" s="147" t="s">
        <v>1465</v>
      </c>
      <c r="H126" s="148">
        <v>1</v>
      </c>
      <c r="I126" s="149"/>
      <c r="J126" s="150">
        <f>ROUND(I126*H126,2)</f>
        <v>0</v>
      </c>
      <c r="K126" s="146" t="s">
        <v>1</v>
      </c>
      <c r="L126" s="33"/>
      <c r="M126" s="151" t="s">
        <v>1</v>
      </c>
      <c r="N126" s="152" t="s">
        <v>42</v>
      </c>
      <c r="O126" s="58"/>
      <c r="P126" s="153">
        <f>O126*H126</f>
        <v>0</v>
      </c>
      <c r="Q126" s="153">
        <v>0</v>
      </c>
      <c r="R126" s="153">
        <f>Q126*H126</f>
        <v>0</v>
      </c>
      <c r="S126" s="153">
        <v>0</v>
      </c>
      <c r="T126" s="15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5" t="s">
        <v>152</v>
      </c>
      <c r="AT126" s="155" t="s">
        <v>147</v>
      </c>
      <c r="AU126" s="155" t="s">
        <v>85</v>
      </c>
      <c r="AY126" s="17" t="s">
        <v>144</v>
      </c>
      <c r="BE126" s="156">
        <f>IF(N126="základní",J126,0)</f>
        <v>0</v>
      </c>
      <c r="BF126" s="156">
        <f>IF(N126="snížená",J126,0)</f>
        <v>0</v>
      </c>
      <c r="BG126" s="156">
        <f>IF(N126="zákl. přenesená",J126,0)</f>
        <v>0</v>
      </c>
      <c r="BH126" s="156">
        <f>IF(N126="sníž. přenesená",J126,0)</f>
        <v>0</v>
      </c>
      <c r="BI126" s="156">
        <f>IF(N126="nulová",J126,0)</f>
        <v>0</v>
      </c>
      <c r="BJ126" s="17" t="s">
        <v>85</v>
      </c>
      <c r="BK126" s="156">
        <f>ROUND(I126*H126,2)</f>
        <v>0</v>
      </c>
      <c r="BL126" s="17" t="s">
        <v>152</v>
      </c>
      <c r="BM126" s="155" t="s">
        <v>152</v>
      </c>
    </row>
    <row r="127" spans="1:65" s="2" customFormat="1" ht="24.2" customHeight="1">
      <c r="A127" s="32"/>
      <c r="B127" s="143"/>
      <c r="C127" s="144" t="s">
        <v>161</v>
      </c>
      <c r="D127" s="144" t="s">
        <v>147</v>
      </c>
      <c r="E127" s="145" t="s">
        <v>1466</v>
      </c>
      <c r="F127" s="146" t="s">
        <v>1467</v>
      </c>
      <c r="G127" s="147" t="s">
        <v>535</v>
      </c>
      <c r="H127" s="148">
        <v>1</v>
      </c>
      <c r="I127" s="149"/>
      <c r="J127" s="150">
        <f>ROUND(I127*H127,2)</f>
        <v>0</v>
      </c>
      <c r="K127" s="146" t="s">
        <v>1</v>
      </c>
      <c r="L127" s="33"/>
      <c r="M127" s="151" t="s">
        <v>1</v>
      </c>
      <c r="N127" s="152" t="s">
        <v>42</v>
      </c>
      <c r="O127" s="58"/>
      <c r="P127" s="153">
        <f>O127*H127</f>
        <v>0</v>
      </c>
      <c r="Q127" s="153">
        <v>0</v>
      </c>
      <c r="R127" s="153">
        <f>Q127*H127</f>
        <v>0</v>
      </c>
      <c r="S127" s="153">
        <v>0</v>
      </c>
      <c r="T127" s="154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55" t="s">
        <v>152</v>
      </c>
      <c r="AT127" s="155" t="s">
        <v>147</v>
      </c>
      <c r="AU127" s="155" t="s">
        <v>85</v>
      </c>
      <c r="AY127" s="17" t="s">
        <v>144</v>
      </c>
      <c r="BE127" s="156">
        <f>IF(N127="základní",J127,0)</f>
        <v>0</v>
      </c>
      <c r="BF127" s="156">
        <f>IF(N127="snížená",J127,0)</f>
        <v>0</v>
      </c>
      <c r="BG127" s="156">
        <f>IF(N127="zákl. přenesená",J127,0)</f>
        <v>0</v>
      </c>
      <c r="BH127" s="156">
        <f>IF(N127="sníž. přenesená",J127,0)</f>
        <v>0</v>
      </c>
      <c r="BI127" s="156">
        <f>IF(N127="nulová",J127,0)</f>
        <v>0</v>
      </c>
      <c r="BJ127" s="17" t="s">
        <v>85</v>
      </c>
      <c r="BK127" s="156">
        <f>ROUND(I127*H127,2)</f>
        <v>0</v>
      </c>
      <c r="BL127" s="17" t="s">
        <v>152</v>
      </c>
      <c r="BM127" s="155" t="s">
        <v>145</v>
      </c>
    </row>
    <row r="128" spans="1:65" s="2" customFormat="1" ht="19.5">
      <c r="A128" s="32"/>
      <c r="B128" s="33"/>
      <c r="C128" s="32"/>
      <c r="D128" s="158" t="s">
        <v>286</v>
      </c>
      <c r="E128" s="32"/>
      <c r="F128" s="176" t="s">
        <v>1462</v>
      </c>
      <c r="G128" s="32"/>
      <c r="H128" s="32"/>
      <c r="I128" s="177"/>
      <c r="J128" s="32"/>
      <c r="K128" s="32"/>
      <c r="L128" s="33"/>
      <c r="M128" s="178"/>
      <c r="N128" s="179"/>
      <c r="O128" s="58"/>
      <c r="P128" s="58"/>
      <c r="Q128" s="58"/>
      <c r="R128" s="58"/>
      <c r="S128" s="58"/>
      <c r="T128" s="59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7" t="s">
        <v>286</v>
      </c>
      <c r="AU128" s="17" t="s">
        <v>85</v>
      </c>
    </row>
    <row r="129" spans="1:65" s="2" customFormat="1" ht="14.45" customHeight="1">
      <c r="A129" s="32"/>
      <c r="B129" s="143"/>
      <c r="C129" s="144" t="s">
        <v>152</v>
      </c>
      <c r="D129" s="144" t="s">
        <v>147</v>
      </c>
      <c r="E129" s="145" t="s">
        <v>1468</v>
      </c>
      <c r="F129" s="146" t="s">
        <v>1464</v>
      </c>
      <c r="G129" s="147" t="s">
        <v>1465</v>
      </c>
      <c r="H129" s="148">
        <v>1</v>
      </c>
      <c r="I129" s="149"/>
      <c r="J129" s="150">
        <f>ROUND(I129*H129,2)</f>
        <v>0</v>
      </c>
      <c r="K129" s="146" t="s">
        <v>1</v>
      </c>
      <c r="L129" s="33"/>
      <c r="M129" s="151" t="s">
        <v>1</v>
      </c>
      <c r="N129" s="152" t="s">
        <v>42</v>
      </c>
      <c r="O129" s="58"/>
      <c r="P129" s="153">
        <f>O129*H129</f>
        <v>0</v>
      </c>
      <c r="Q129" s="153">
        <v>0</v>
      </c>
      <c r="R129" s="153">
        <f>Q129*H129</f>
        <v>0</v>
      </c>
      <c r="S129" s="153">
        <v>0</v>
      </c>
      <c r="T129" s="15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5" t="s">
        <v>152</v>
      </c>
      <c r="AT129" s="155" t="s">
        <v>147</v>
      </c>
      <c r="AU129" s="155" t="s">
        <v>85</v>
      </c>
      <c r="AY129" s="17" t="s">
        <v>144</v>
      </c>
      <c r="BE129" s="156">
        <f>IF(N129="základní",J129,0)</f>
        <v>0</v>
      </c>
      <c r="BF129" s="156">
        <f>IF(N129="snížená",J129,0)</f>
        <v>0</v>
      </c>
      <c r="BG129" s="156">
        <f>IF(N129="zákl. přenesená",J129,0)</f>
        <v>0</v>
      </c>
      <c r="BH129" s="156">
        <f>IF(N129="sníž. přenesená",J129,0)</f>
        <v>0</v>
      </c>
      <c r="BI129" s="156">
        <f>IF(N129="nulová",J129,0)</f>
        <v>0</v>
      </c>
      <c r="BJ129" s="17" t="s">
        <v>85</v>
      </c>
      <c r="BK129" s="156">
        <f>ROUND(I129*H129,2)</f>
        <v>0</v>
      </c>
      <c r="BL129" s="17" t="s">
        <v>152</v>
      </c>
      <c r="BM129" s="155" t="s">
        <v>185</v>
      </c>
    </row>
    <row r="130" spans="1:65" s="2" customFormat="1" ht="24.2" customHeight="1">
      <c r="A130" s="32"/>
      <c r="B130" s="143"/>
      <c r="C130" s="144" t="s">
        <v>170</v>
      </c>
      <c r="D130" s="144" t="s">
        <v>147</v>
      </c>
      <c r="E130" s="145" t="s">
        <v>1469</v>
      </c>
      <c r="F130" s="146" t="s">
        <v>1470</v>
      </c>
      <c r="G130" s="147" t="s">
        <v>1465</v>
      </c>
      <c r="H130" s="148">
        <v>1</v>
      </c>
      <c r="I130" s="149"/>
      <c r="J130" s="150">
        <f>ROUND(I130*H130,2)</f>
        <v>0</v>
      </c>
      <c r="K130" s="146" t="s">
        <v>1</v>
      </c>
      <c r="L130" s="33"/>
      <c r="M130" s="151" t="s">
        <v>1</v>
      </c>
      <c r="N130" s="152" t="s">
        <v>42</v>
      </c>
      <c r="O130" s="58"/>
      <c r="P130" s="153">
        <f>O130*H130</f>
        <v>0</v>
      </c>
      <c r="Q130" s="153">
        <v>0</v>
      </c>
      <c r="R130" s="153">
        <f>Q130*H130</f>
        <v>0</v>
      </c>
      <c r="S130" s="153">
        <v>0</v>
      </c>
      <c r="T130" s="154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5" t="s">
        <v>152</v>
      </c>
      <c r="AT130" s="155" t="s">
        <v>147</v>
      </c>
      <c r="AU130" s="155" t="s">
        <v>85</v>
      </c>
      <c r="AY130" s="17" t="s">
        <v>144</v>
      </c>
      <c r="BE130" s="156">
        <f>IF(N130="základní",J130,0)</f>
        <v>0</v>
      </c>
      <c r="BF130" s="156">
        <f>IF(N130="snížená",J130,0)</f>
        <v>0</v>
      </c>
      <c r="BG130" s="156">
        <f>IF(N130="zákl. přenesená",J130,0)</f>
        <v>0</v>
      </c>
      <c r="BH130" s="156">
        <f>IF(N130="sníž. přenesená",J130,0)</f>
        <v>0</v>
      </c>
      <c r="BI130" s="156">
        <f>IF(N130="nulová",J130,0)</f>
        <v>0</v>
      </c>
      <c r="BJ130" s="17" t="s">
        <v>85</v>
      </c>
      <c r="BK130" s="156">
        <f>ROUND(I130*H130,2)</f>
        <v>0</v>
      </c>
      <c r="BL130" s="17" t="s">
        <v>152</v>
      </c>
      <c r="BM130" s="155" t="s">
        <v>196</v>
      </c>
    </row>
    <row r="131" spans="1:65" s="2" customFormat="1" ht="19.5">
      <c r="A131" s="32"/>
      <c r="B131" s="33"/>
      <c r="C131" s="32"/>
      <c r="D131" s="158" t="s">
        <v>286</v>
      </c>
      <c r="E131" s="32"/>
      <c r="F131" s="176" t="s">
        <v>1462</v>
      </c>
      <c r="G131" s="32"/>
      <c r="H131" s="32"/>
      <c r="I131" s="177"/>
      <c r="J131" s="32"/>
      <c r="K131" s="32"/>
      <c r="L131" s="33"/>
      <c r="M131" s="178"/>
      <c r="N131" s="179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286</v>
      </c>
      <c r="AU131" s="17" t="s">
        <v>85</v>
      </c>
    </row>
    <row r="132" spans="1:65" s="2" customFormat="1" ht="14.45" customHeight="1">
      <c r="A132" s="32"/>
      <c r="B132" s="143"/>
      <c r="C132" s="144" t="s">
        <v>145</v>
      </c>
      <c r="D132" s="144" t="s">
        <v>147</v>
      </c>
      <c r="E132" s="145" t="s">
        <v>1471</v>
      </c>
      <c r="F132" s="146" t="s">
        <v>1464</v>
      </c>
      <c r="G132" s="147" t="s">
        <v>1465</v>
      </c>
      <c r="H132" s="148">
        <v>1</v>
      </c>
      <c r="I132" s="149"/>
      <c r="J132" s="150">
        <f>ROUND(I132*H132,2)</f>
        <v>0</v>
      </c>
      <c r="K132" s="146" t="s">
        <v>1</v>
      </c>
      <c r="L132" s="33"/>
      <c r="M132" s="151" t="s">
        <v>1</v>
      </c>
      <c r="N132" s="152" t="s">
        <v>42</v>
      </c>
      <c r="O132" s="58"/>
      <c r="P132" s="153">
        <f>O132*H132</f>
        <v>0</v>
      </c>
      <c r="Q132" s="153">
        <v>0</v>
      </c>
      <c r="R132" s="153">
        <f>Q132*H132</f>
        <v>0</v>
      </c>
      <c r="S132" s="153">
        <v>0</v>
      </c>
      <c r="T132" s="15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5" t="s">
        <v>152</v>
      </c>
      <c r="AT132" s="155" t="s">
        <v>147</v>
      </c>
      <c r="AU132" s="155" t="s">
        <v>85</v>
      </c>
      <c r="AY132" s="17" t="s">
        <v>144</v>
      </c>
      <c r="BE132" s="156">
        <f>IF(N132="základní",J132,0)</f>
        <v>0</v>
      </c>
      <c r="BF132" s="156">
        <f>IF(N132="snížená",J132,0)</f>
        <v>0</v>
      </c>
      <c r="BG132" s="156">
        <f>IF(N132="zákl. přenesená",J132,0)</f>
        <v>0</v>
      </c>
      <c r="BH132" s="156">
        <f>IF(N132="sníž. přenesená",J132,0)</f>
        <v>0</v>
      </c>
      <c r="BI132" s="156">
        <f>IF(N132="nulová",J132,0)</f>
        <v>0</v>
      </c>
      <c r="BJ132" s="17" t="s">
        <v>85</v>
      </c>
      <c r="BK132" s="156">
        <f>ROUND(I132*H132,2)</f>
        <v>0</v>
      </c>
      <c r="BL132" s="17" t="s">
        <v>152</v>
      </c>
      <c r="BM132" s="155" t="s">
        <v>204</v>
      </c>
    </row>
    <row r="133" spans="1:65" s="12" customFormat="1" ht="25.9" customHeight="1">
      <c r="B133" s="130"/>
      <c r="D133" s="131" t="s">
        <v>76</v>
      </c>
      <c r="E133" s="132" t="s">
        <v>1472</v>
      </c>
      <c r="F133" s="132" t="s">
        <v>1473</v>
      </c>
      <c r="I133" s="133"/>
      <c r="J133" s="134">
        <f>BK133</f>
        <v>0</v>
      </c>
      <c r="L133" s="130"/>
      <c r="M133" s="135"/>
      <c r="N133" s="136"/>
      <c r="O133" s="136"/>
      <c r="P133" s="137">
        <f>SUM(P134:P154)</f>
        <v>0</v>
      </c>
      <c r="Q133" s="136"/>
      <c r="R133" s="137">
        <f>SUM(R134:R154)</f>
        <v>0</v>
      </c>
      <c r="S133" s="136"/>
      <c r="T133" s="138">
        <f>SUM(T134:T154)</f>
        <v>0</v>
      </c>
      <c r="AR133" s="131" t="s">
        <v>85</v>
      </c>
      <c r="AT133" s="139" t="s">
        <v>76</v>
      </c>
      <c r="AU133" s="139" t="s">
        <v>77</v>
      </c>
      <c r="AY133" s="131" t="s">
        <v>144</v>
      </c>
      <c r="BK133" s="140">
        <f>SUM(BK134:BK154)</f>
        <v>0</v>
      </c>
    </row>
    <row r="134" spans="1:65" s="2" customFormat="1" ht="37.9" customHeight="1">
      <c r="A134" s="32"/>
      <c r="B134" s="143"/>
      <c r="C134" s="144" t="s">
        <v>180</v>
      </c>
      <c r="D134" s="144" t="s">
        <v>147</v>
      </c>
      <c r="E134" s="145" t="s">
        <v>1474</v>
      </c>
      <c r="F134" s="146" t="s">
        <v>1475</v>
      </c>
      <c r="G134" s="147" t="s">
        <v>535</v>
      </c>
      <c r="H134" s="148">
        <v>1</v>
      </c>
      <c r="I134" s="149"/>
      <c r="J134" s="150">
        <f>ROUND(I134*H134,2)</f>
        <v>0</v>
      </c>
      <c r="K134" s="146" t="s">
        <v>1</v>
      </c>
      <c r="L134" s="33"/>
      <c r="M134" s="151" t="s">
        <v>1</v>
      </c>
      <c r="N134" s="152" t="s">
        <v>42</v>
      </c>
      <c r="O134" s="58"/>
      <c r="P134" s="153">
        <f>O134*H134</f>
        <v>0</v>
      </c>
      <c r="Q134" s="153">
        <v>0</v>
      </c>
      <c r="R134" s="153">
        <f>Q134*H134</f>
        <v>0</v>
      </c>
      <c r="S134" s="153">
        <v>0</v>
      </c>
      <c r="T134" s="15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55" t="s">
        <v>152</v>
      </c>
      <c r="AT134" s="155" t="s">
        <v>147</v>
      </c>
      <c r="AU134" s="155" t="s">
        <v>85</v>
      </c>
      <c r="AY134" s="17" t="s">
        <v>144</v>
      </c>
      <c r="BE134" s="156">
        <f>IF(N134="základní",J134,0)</f>
        <v>0</v>
      </c>
      <c r="BF134" s="156">
        <f>IF(N134="snížená",J134,0)</f>
        <v>0</v>
      </c>
      <c r="BG134" s="156">
        <f>IF(N134="zákl. přenesená",J134,0)</f>
        <v>0</v>
      </c>
      <c r="BH134" s="156">
        <f>IF(N134="sníž. přenesená",J134,0)</f>
        <v>0</v>
      </c>
      <c r="BI134" s="156">
        <f>IF(N134="nulová",J134,0)</f>
        <v>0</v>
      </c>
      <c r="BJ134" s="17" t="s">
        <v>85</v>
      </c>
      <c r="BK134" s="156">
        <f>ROUND(I134*H134,2)</f>
        <v>0</v>
      </c>
      <c r="BL134" s="17" t="s">
        <v>152</v>
      </c>
      <c r="BM134" s="155" t="s">
        <v>215</v>
      </c>
    </row>
    <row r="135" spans="1:65" s="2" customFormat="1" ht="19.5">
      <c r="A135" s="32"/>
      <c r="B135" s="33"/>
      <c r="C135" s="32"/>
      <c r="D135" s="158" t="s">
        <v>286</v>
      </c>
      <c r="E135" s="32"/>
      <c r="F135" s="176" t="s">
        <v>1462</v>
      </c>
      <c r="G135" s="32"/>
      <c r="H135" s="32"/>
      <c r="I135" s="177"/>
      <c r="J135" s="32"/>
      <c r="K135" s="32"/>
      <c r="L135" s="33"/>
      <c r="M135" s="178"/>
      <c r="N135" s="179"/>
      <c r="O135" s="58"/>
      <c r="P135" s="58"/>
      <c r="Q135" s="58"/>
      <c r="R135" s="58"/>
      <c r="S135" s="58"/>
      <c r="T135" s="59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T135" s="17" t="s">
        <v>286</v>
      </c>
      <c r="AU135" s="17" t="s">
        <v>85</v>
      </c>
    </row>
    <row r="136" spans="1:65" s="2" customFormat="1" ht="14.45" customHeight="1">
      <c r="A136" s="32"/>
      <c r="B136" s="143"/>
      <c r="C136" s="144" t="s">
        <v>185</v>
      </c>
      <c r="D136" s="144" t="s">
        <v>147</v>
      </c>
      <c r="E136" s="145" t="s">
        <v>1476</v>
      </c>
      <c r="F136" s="146" t="s">
        <v>1464</v>
      </c>
      <c r="G136" s="147" t="s">
        <v>535</v>
      </c>
      <c r="H136" s="148">
        <v>1</v>
      </c>
      <c r="I136" s="149"/>
      <c r="J136" s="150">
        <f>ROUND(I136*H136,2)</f>
        <v>0</v>
      </c>
      <c r="K136" s="146" t="s">
        <v>1</v>
      </c>
      <c r="L136" s="33"/>
      <c r="M136" s="151" t="s">
        <v>1</v>
      </c>
      <c r="N136" s="152" t="s">
        <v>42</v>
      </c>
      <c r="O136" s="58"/>
      <c r="P136" s="153">
        <f>O136*H136</f>
        <v>0</v>
      </c>
      <c r="Q136" s="153">
        <v>0</v>
      </c>
      <c r="R136" s="153">
        <f>Q136*H136</f>
        <v>0</v>
      </c>
      <c r="S136" s="153">
        <v>0</v>
      </c>
      <c r="T136" s="15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5" t="s">
        <v>152</v>
      </c>
      <c r="AT136" s="155" t="s">
        <v>147</v>
      </c>
      <c r="AU136" s="155" t="s">
        <v>85</v>
      </c>
      <c r="AY136" s="17" t="s">
        <v>144</v>
      </c>
      <c r="BE136" s="156">
        <f>IF(N136="základní",J136,0)</f>
        <v>0</v>
      </c>
      <c r="BF136" s="156">
        <f>IF(N136="snížená",J136,0)</f>
        <v>0</v>
      </c>
      <c r="BG136" s="156">
        <f>IF(N136="zákl. přenesená",J136,0)</f>
        <v>0</v>
      </c>
      <c r="BH136" s="156">
        <f>IF(N136="sníž. přenesená",J136,0)</f>
        <v>0</v>
      </c>
      <c r="BI136" s="156">
        <f>IF(N136="nulová",J136,0)</f>
        <v>0</v>
      </c>
      <c r="BJ136" s="17" t="s">
        <v>85</v>
      </c>
      <c r="BK136" s="156">
        <f>ROUND(I136*H136,2)</f>
        <v>0</v>
      </c>
      <c r="BL136" s="17" t="s">
        <v>152</v>
      </c>
      <c r="BM136" s="155" t="s">
        <v>222</v>
      </c>
    </row>
    <row r="137" spans="1:65" s="2" customFormat="1" ht="24.2" customHeight="1">
      <c r="A137" s="32"/>
      <c r="B137" s="143"/>
      <c r="C137" s="144" t="s">
        <v>190</v>
      </c>
      <c r="D137" s="144" t="s">
        <v>147</v>
      </c>
      <c r="E137" s="145" t="s">
        <v>1477</v>
      </c>
      <c r="F137" s="146" t="s">
        <v>1478</v>
      </c>
      <c r="G137" s="147" t="s">
        <v>535</v>
      </c>
      <c r="H137" s="148">
        <v>1</v>
      </c>
      <c r="I137" s="149"/>
      <c r="J137" s="150">
        <f>ROUND(I137*H137,2)</f>
        <v>0</v>
      </c>
      <c r="K137" s="146" t="s">
        <v>1</v>
      </c>
      <c r="L137" s="33"/>
      <c r="M137" s="151" t="s">
        <v>1</v>
      </c>
      <c r="N137" s="152" t="s">
        <v>42</v>
      </c>
      <c r="O137" s="58"/>
      <c r="P137" s="153">
        <f>O137*H137</f>
        <v>0</v>
      </c>
      <c r="Q137" s="153">
        <v>0</v>
      </c>
      <c r="R137" s="153">
        <f>Q137*H137</f>
        <v>0</v>
      </c>
      <c r="S137" s="153">
        <v>0</v>
      </c>
      <c r="T137" s="15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5" t="s">
        <v>152</v>
      </c>
      <c r="AT137" s="155" t="s">
        <v>147</v>
      </c>
      <c r="AU137" s="155" t="s">
        <v>85</v>
      </c>
      <c r="AY137" s="17" t="s">
        <v>144</v>
      </c>
      <c r="BE137" s="156">
        <f>IF(N137="základní",J137,0)</f>
        <v>0</v>
      </c>
      <c r="BF137" s="156">
        <f>IF(N137="snížená",J137,0)</f>
        <v>0</v>
      </c>
      <c r="BG137" s="156">
        <f>IF(N137="zákl. přenesená",J137,0)</f>
        <v>0</v>
      </c>
      <c r="BH137" s="156">
        <f>IF(N137="sníž. přenesená",J137,0)</f>
        <v>0</v>
      </c>
      <c r="BI137" s="156">
        <f>IF(N137="nulová",J137,0)</f>
        <v>0</v>
      </c>
      <c r="BJ137" s="17" t="s">
        <v>85</v>
      </c>
      <c r="BK137" s="156">
        <f>ROUND(I137*H137,2)</f>
        <v>0</v>
      </c>
      <c r="BL137" s="17" t="s">
        <v>152</v>
      </c>
      <c r="BM137" s="155" t="s">
        <v>232</v>
      </c>
    </row>
    <row r="138" spans="1:65" s="2" customFormat="1" ht="19.5">
      <c r="A138" s="32"/>
      <c r="B138" s="33"/>
      <c r="C138" s="32"/>
      <c r="D138" s="158" t="s">
        <v>286</v>
      </c>
      <c r="E138" s="32"/>
      <c r="F138" s="176" t="s">
        <v>1462</v>
      </c>
      <c r="G138" s="32"/>
      <c r="H138" s="32"/>
      <c r="I138" s="177"/>
      <c r="J138" s="32"/>
      <c r="K138" s="32"/>
      <c r="L138" s="33"/>
      <c r="M138" s="178"/>
      <c r="N138" s="179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286</v>
      </c>
      <c r="AU138" s="17" t="s">
        <v>85</v>
      </c>
    </row>
    <row r="139" spans="1:65" s="2" customFormat="1" ht="14.45" customHeight="1">
      <c r="A139" s="32"/>
      <c r="B139" s="143"/>
      <c r="C139" s="144" t="s">
        <v>196</v>
      </c>
      <c r="D139" s="144" t="s">
        <v>147</v>
      </c>
      <c r="E139" s="145" t="s">
        <v>1479</v>
      </c>
      <c r="F139" s="146" t="s">
        <v>1464</v>
      </c>
      <c r="G139" s="147" t="s">
        <v>535</v>
      </c>
      <c r="H139" s="148">
        <v>1</v>
      </c>
      <c r="I139" s="149"/>
      <c r="J139" s="150">
        <f>ROUND(I139*H139,2)</f>
        <v>0</v>
      </c>
      <c r="K139" s="146" t="s">
        <v>1</v>
      </c>
      <c r="L139" s="33"/>
      <c r="M139" s="151" t="s">
        <v>1</v>
      </c>
      <c r="N139" s="152" t="s">
        <v>42</v>
      </c>
      <c r="O139" s="58"/>
      <c r="P139" s="153">
        <f>O139*H139</f>
        <v>0</v>
      </c>
      <c r="Q139" s="153">
        <v>0</v>
      </c>
      <c r="R139" s="153">
        <f>Q139*H139</f>
        <v>0</v>
      </c>
      <c r="S139" s="153">
        <v>0</v>
      </c>
      <c r="T139" s="15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5" t="s">
        <v>152</v>
      </c>
      <c r="AT139" s="155" t="s">
        <v>147</v>
      </c>
      <c r="AU139" s="155" t="s">
        <v>85</v>
      </c>
      <c r="AY139" s="17" t="s">
        <v>144</v>
      </c>
      <c r="BE139" s="156">
        <f>IF(N139="základní",J139,0)</f>
        <v>0</v>
      </c>
      <c r="BF139" s="156">
        <f>IF(N139="snížená",J139,0)</f>
        <v>0</v>
      </c>
      <c r="BG139" s="156">
        <f>IF(N139="zákl. přenesená",J139,0)</f>
        <v>0</v>
      </c>
      <c r="BH139" s="156">
        <f>IF(N139="sníž. přenesená",J139,0)</f>
        <v>0</v>
      </c>
      <c r="BI139" s="156">
        <f>IF(N139="nulová",J139,0)</f>
        <v>0</v>
      </c>
      <c r="BJ139" s="17" t="s">
        <v>85</v>
      </c>
      <c r="BK139" s="156">
        <f>ROUND(I139*H139,2)</f>
        <v>0</v>
      </c>
      <c r="BL139" s="17" t="s">
        <v>152</v>
      </c>
      <c r="BM139" s="155" t="s">
        <v>244</v>
      </c>
    </row>
    <row r="140" spans="1:65" s="2" customFormat="1" ht="24.2" customHeight="1">
      <c r="A140" s="32"/>
      <c r="B140" s="143"/>
      <c r="C140" s="144" t="s">
        <v>200</v>
      </c>
      <c r="D140" s="144" t="s">
        <v>147</v>
      </c>
      <c r="E140" s="145" t="s">
        <v>1480</v>
      </c>
      <c r="F140" s="146" t="s">
        <v>1481</v>
      </c>
      <c r="G140" s="147" t="s">
        <v>535</v>
      </c>
      <c r="H140" s="148">
        <v>3</v>
      </c>
      <c r="I140" s="149"/>
      <c r="J140" s="150">
        <f>ROUND(I140*H140,2)</f>
        <v>0</v>
      </c>
      <c r="K140" s="146" t="s">
        <v>1</v>
      </c>
      <c r="L140" s="33"/>
      <c r="M140" s="151" t="s">
        <v>1</v>
      </c>
      <c r="N140" s="152" t="s">
        <v>42</v>
      </c>
      <c r="O140" s="58"/>
      <c r="P140" s="153">
        <f>O140*H140</f>
        <v>0</v>
      </c>
      <c r="Q140" s="153">
        <v>0</v>
      </c>
      <c r="R140" s="153">
        <f>Q140*H140</f>
        <v>0</v>
      </c>
      <c r="S140" s="153">
        <v>0</v>
      </c>
      <c r="T140" s="15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55" t="s">
        <v>152</v>
      </c>
      <c r="AT140" s="155" t="s">
        <v>147</v>
      </c>
      <c r="AU140" s="155" t="s">
        <v>85</v>
      </c>
      <c r="AY140" s="17" t="s">
        <v>144</v>
      </c>
      <c r="BE140" s="156">
        <f>IF(N140="základní",J140,0)</f>
        <v>0</v>
      </c>
      <c r="BF140" s="156">
        <f>IF(N140="snížená",J140,0)</f>
        <v>0</v>
      </c>
      <c r="BG140" s="156">
        <f>IF(N140="zákl. přenesená",J140,0)</f>
        <v>0</v>
      </c>
      <c r="BH140" s="156">
        <f>IF(N140="sníž. přenesená",J140,0)</f>
        <v>0</v>
      </c>
      <c r="BI140" s="156">
        <f>IF(N140="nulová",J140,0)</f>
        <v>0</v>
      </c>
      <c r="BJ140" s="17" t="s">
        <v>85</v>
      </c>
      <c r="BK140" s="156">
        <f>ROUND(I140*H140,2)</f>
        <v>0</v>
      </c>
      <c r="BL140" s="17" t="s">
        <v>152</v>
      </c>
      <c r="BM140" s="155" t="s">
        <v>252</v>
      </c>
    </row>
    <row r="141" spans="1:65" s="2" customFormat="1" ht="19.5">
      <c r="A141" s="32"/>
      <c r="B141" s="33"/>
      <c r="C141" s="32"/>
      <c r="D141" s="158" t="s">
        <v>286</v>
      </c>
      <c r="E141" s="32"/>
      <c r="F141" s="176" t="s">
        <v>1462</v>
      </c>
      <c r="G141" s="32"/>
      <c r="H141" s="32"/>
      <c r="I141" s="177"/>
      <c r="J141" s="32"/>
      <c r="K141" s="32"/>
      <c r="L141" s="33"/>
      <c r="M141" s="178"/>
      <c r="N141" s="179"/>
      <c r="O141" s="58"/>
      <c r="P141" s="58"/>
      <c r="Q141" s="58"/>
      <c r="R141" s="58"/>
      <c r="S141" s="58"/>
      <c r="T141" s="59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T141" s="17" t="s">
        <v>286</v>
      </c>
      <c r="AU141" s="17" t="s">
        <v>85</v>
      </c>
    </row>
    <row r="142" spans="1:65" s="2" customFormat="1" ht="14.45" customHeight="1">
      <c r="A142" s="32"/>
      <c r="B142" s="143"/>
      <c r="C142" s="144" t="s">
        <v>204</v>
      </c>
      <c r="D142" s="144" t="s">
        <v>147</v>
      </c>
      <c r="E142" s="145" t="s">
        <v>1482</v>
      </c>
      <c r="F142" s="146" t="s">
        <v>1464</v>
      </c>
      <c r="G142" s="147" t="s">
        <v>535</v>
      </c>
      <c r="H142" s="148">
        <v>3</v>
      </c>
      <c r="I142" s="149"/>
      <c r="J142" s="150">
        <f>ROUND(I142*H142,2)</f>
        <v>0</v>
      </c>
      <c r="K142" s="146" t="s">
        <v>1</v>
      </c>
      <c r="L142" s="33"/>
      <c r="M142" s="151" t="s">
        <v>1</v>
      </c>
      <c r="N142" s="152" t="s">
        <v>42</v>
      </c>
      <c r="O142" s="58"/>
      <c r="P142" s="153">
        <f>O142*H142</f>
        <v>0</v>
      </c>
      <c r="Q142" s="153">
        <v>0</v>
      </c>
      <c r="R142" s="153">
        <f>Q142*H142</f>
        <v>0</v>
      </c>
      <c r="S142" s="153">
        <v>0</v>
      </c>
      <c r="T142" s="15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5" t="s">
        <v>152</v>
      </c>
      <c r="AT142" s="155" t="s">
        <v>147</v>
      </c>
      <c r="AU142" s="155" t="s">
        <v>85</v>
      </c>
      <c r="AY142" s="17" t="s">
        <v>144</v>
      </c>
      <c r="BE142" s="156">
        <f>IF(N142="základní",J142,0)</f>
        <v>0</v>
      </c>
      <c r="BF142" s="156">
        <f>IF(N142="snížená",J142,0)</f>
        <v>0</v>
      </c>
      <c r="BG142" s="156">
        <f>IF(N142="zákl. přenesená",J142,0)</f>
        <v>0</v>
      </c>
      <c r="BH142" s="156">
        <f>IF(N142="sníž. přenesená",J142,0)</f>
        <v>0</v>
      </c>
      <c r="BI142" s="156">
        <f>IF(N142="nulová",J142,0)</f>
        <v>0</v>
      </c>
      <c r="BJ142" s="17" t="s">
        <v>85</v>
      </c>
      <c r="BK142" s="156">
        <f>ROUND(I142*H142,2)</f>
        <v>0</v>
      </c>
      <c r="BL142" s="17" t="s">
        <v>152</v>
      </c>
      <c r="BM142" s="155" t="s">
        <v>263</v>
      </c>
    </row>
    <row r="143" spans="1:65" s="2" customFormat="1" ht="37.9" customHeight="1">
      <c r="A143" s="32"/>
      <c r="B143" s="143"/>
      <c r="C143" s="144" t="s">
        <v>210</v>
      </c>
      <c r="D143" s="144" t="s">
        <v>147</v>
      </c>
      <c r="E143" s="145" t="s">
        <v>1483</v>
      </c>
      <c r="F143" s="146" t="s">
        <v>1484</v>
      </c>
      <c r="G143" s="147" t="s">
        <v>535</v>
      </c>
      <c r="H143" s="148">
        <v>2</v>
      </c>
      <c r="I143" s="149"/>
      <c r="J143" s="150">
        <f>ROUND(I143*H143,2)</f>
        <v>0</v>
      </c>
      <c r="K143" s="146" t="s">
        <v>1</v>
      </c>
      <c r="L143" s="33"/>
      <c r="M143" s="151" t="s">
        <v>1</v>
      </c>
      <c r="N143" s="152" t="s">
        <v>42</v>
      </c>
      <c r="O143" s="58"/>
      <c r="P143" s="153">
        <f>O143*H143</f>
        <v>0</v>
      </c>
      <c r="Q143" s="153">
        <v>0</v>
      </c>
      <c r="R143" s="153">
        <f>Q143*H143</f>
        <v>0</v>
      </c>
      <c r="S143" s="153">
        <v>0</v>
      </c>
      <c r="T143" s="15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55" t="s">
        <v>152</v>
      </c>
      <c r="AT143" s="155" t="s">
        <v>147</v>
      </c>
      <c r="AU143" s="155" t="s">
        <v>85</v>
      </c>
      <c r="AY143" s="17" t="s">
        <v>144</v>
      </c>
      <c r="BE143" s="156">
        <f>IF(N143="základní",J143,0)</f>
        <v>0</v>
      </c>
      <c r="BF143" s="156">
        <f>IF(N143="snížená",J143,0)</f>
        <v>0</v>
      </c>
      <c r="BG143" s="156">
        <f>IF(N143="zákl. přenesená",J143,0)</f>
        <v>0</v>
      </c>
      <c r="BH143" s="156">
        <f>IF(N143="sníž. přenesená",J143,0)</f>
        <v>0</v>
      </c>
      <c r="BI143" s="156">
        <f>IF(N143="nulová",J143,0)</f>
        <v>0</v>
      </c>
      <c r="BJ143" s="17" t="s">
        <v>85</v>
      </c>
      <c r="BK143" s="156">
        <f>ROUND(I143*H143,2)</f>
        <v>0</v>
      </c>
      <c r="BL143" s="17" t="s">
        <v>152</v>
      </c>
      <c r="BM143" s="155" t="s">
        <v>275</v>
      </c>
    </row>
    <row r="144" spans="1:65" s="2" customFormat="1" ht="19.5">
      <c r="A144" s="32"/>
      <c r="B144" s="33"/>
      <c r="C144" s="32"/>
      <c r="D144" s="158" t="s">
        <v>286</v>
      </c>
      <c r="E144" s="32"/>
      <c r="F144" s="176" t="s">
        <v>1462</v>
      </c>
      <c r="G144" s="32"/>
      <c r="H144" s="32"/>
      <c r="I144" s="177"/>
      <c r="J144" s="32"/>
      <c r="K144" s="32"/>
      <c r="L144" s="33"/>
      <c r="M144" s="178"/>
      <c r="N144" s="179"/>
      <c r="O144" s="58"/>
      <c r="P144" s="58"/>
      <c r="Q144" s="58"/>
      <c r="R144" s="58"/>
      <c r="S144" s="58"/>
      <c r="T144" s="59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T144" s="17" t="s">
        <v>286</v>
      </c>
      <c r="AU144" s="17" t="s">
        <v>85</v>
      </c>
    </row>
    <row r="145" spans="1:65" s="2" customFormat="1" ht="14.45" customHeight="1">
      <c r="A145" s="32"/>
      <c r="B145" s="143"/>
      <c r="C145" s="144" t="s">
        <v>215</v>
      </c>
      <c r="D145" s="144" t="s">
        <v>147</v>
      </c>
      <c r="E145" s="145" t="s">
        <v>1485</v>
      </c>
      <c r="F145" s="146" t="s">
        <v>1464</v>
      </c>
      <c r="G145" s="147" t="s">
        <v>535</v>
      </c>
      <c r="H145" s="148">
        <v>2</v>
      </c>
      <c r="I145" s="149"/>
      <c r="J145" s="150">
        <f>ROUND(I145*H145,2)</f>
        <v>0</v>
      </c>
      <c r="K145" s="146" t="s">
        <v>1</v>
      </c>
      <c r="L145" s="33"/>
      <c r="M145" s="151" t="s">
        <v>1</v>
      </c>
      <c r="N145" s="152" t="s">
        <v>42</v>
      </c>
      <c r="O145" s="58"/>
      <c r="P145" s="153">
        <f>O145*H145</f>
        <v>0</v>
      </c>
      <c r="Q145" s="153">
        <v>0</v>
      </c>
      <c r="R145" s="153">
        <f>Q145*H145</f>
        <v>0</v>
      </c>
      <c r="S145" s="153">
        <v>0</v>
      </c>
      <c r="T145" s="154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5" t="s">
        <v>152</v>
      </c>
      <c r="AT145" s="155" t="s">
        <v>147</v>
      </c>
      <c r="AU145" s="155" t="s">
        <v>85</v>
      </c>
      <c r="AY145" s="17" t="s">
        <v>144</v>
      </c>
      <c r="BE145" s="156">
        <f>IF(N145="základní",J145,0)</f>
        <v>0</v>
      </c>
      <c r="BF145" s="156">
        <f>IF(N145="snížená",J145,0)</f>
        <v>0</v>
      </c>
      <c r="BG145" s="156">
        <f>IF(N145="zákl. přenesená",J145,0)</f>
        <v>0</v>
      </c>
      <c r="BH145" s="156">
        <f>IF(N145="sníž. přenesená",J145,0)</f>
        <v>0</v>
      </c>
      <c r="BI145" s="156">
        <f>IF(N145="nulová",J145,0)</f>
        <v>0</v>
      </c>
      <c r="BJ145" s="17" t="s">
        <v>85</v>
      </c>
      <c r="BK145" s="156">
        <f>ROUND(I145*H145,2)</f>
        <v>0</v>
      </c>
      <c r="BL145" s="17" t="s">
        <v>152</v>
      </c>
      <c r="BM145" s="155" t="s">
        <v>289</v>
      </c>
    </row>
    <row r="146" spans="1:65" s="2" customFormat="1" ht="24.2" customHeight="1">
      <c r="A146" s="32"/>
      <c r="B146" s="143"/>
      <c r="C146" s="144" t="s">
        <v>8</v>
      </c>
      <c r="D146" s="144" t="s">
        <v>147</v>
      </c>
      <c r="E146" s="145" t="s">
        <v>1486</v>
      </c>
      <c r="F146" s="146" t="s">
        <v>1487</v>
      </c>
      <c r="G146" s="147" t="s">
        <v>1465</v>
      </c>
      <c r="H146" s="148">
        <v>2</v>
      </c>
      <c r="I146" s="149"/>
      <c r="J146" s="150">
        <f>ROUND(I146*H146,2)</f>
        <v>0</v>
      </c>
      <c r="K146" s="146" t="s">
        <v>1</v>
      </c>
      <c r="L146" s="33"/>
      <c r="M146" s="151" t="s">
        <v>1</v>
      </c>
      <c r="N146" s="152" t="s">
        <v>42</v>
      </c>
      <c r="O146" s="58"/>
      <c r="P146" s="153">
        <f>O146*H146</f>
        <v>0</v>
      </c>
      <c r="Q146" s="153">
        <v>0</v>
      </c>
      <c r="R146" s="153">
        <f>Q146*H146</f>
        <v>0</v>
      </c>
      <c r="S146" s="153">
        <v>0</v>
      </c>
      <c r="T146" s="15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5" t="s">
        <v>152</v>
      </c>
      <c r="AT146" s="155" t="s">
        <v>147</v>
      </c>
      <c r="AU146" s="155" t="s">
        <v>85</v>
      </c>
      <c r="AY146" s="17" t="s">
        <v>144</v>
      </c>
      <c r="BE146" s="156">
        <f>IF(N146="základní",J146,0)</f>
        <v>0</v>
      </c>
      <c r="BF146" s="156">
        <f>IF(N146="snížená",J146,0)</f>
        <v>0</v>
      </c>
      <c r="BG146" s="156">
        <f>IF(N146="zákl. přenesená",J146,0)</f>
        <v>0</v>
      </c>
      <c r="BH146" s="156">
        <f>IF(N146="sníž. přenesená",J146,0)</f>
        <v>0</v>
      </c>
      <c r="BI146" s="156">
        <f>IF(N146="nulová",J146,0)</f>
        <v>0</v>
      </c>
      <c r="BJ146" s="17" t="s">
        <v>85</v>
      </c>
      <c r="BK146" s="156">
        <f>ROUND(I146*H146,2)</f>
        <v>0</v>
      </c>
      <c r="BL146" s="17" t="s">
        <v>152</v>
      </c>
      <c r="BM146" s="155" t="s">
        <v>299</v>
      </c>
    </row>
    <row r="147" spans="1:65" s="2" customFormat="1" ht="19.5">
      <c r="A147" s="32"/>
      <c r="B147" s="33"/>
      <c r="C147" s="32"/>
      <c r="D147" s="158" t="s">
        <v>286</v>
      </c>
      <c r="E147" s="32"/>
      <c r="F147" s="176" t="s">
        <v>1462</v>
      </c>
      <c r="G147" s="32"/>
      <c r="H147" s="32"/>
      <c r="I147" s="177"/>
      <c r="J147" s="32"/>
      <c r="K147" s="32"/>
      <c r="L147" s="33"/>
      <c r="M147" s="178"/>
      <c r="N147" s="179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286</v>
      </c>
      <c r="AU147" s="17" t="s">
        <v>85</v>
      </c>
    </row>
    <row r="148" spans="1:65" s="2" customFormat="1" ht="14.45" customHeight="1">
      <c r="A148" s="32"/>
      <c r="B148" s="143"/>
      <c r="C148" s="144" t="s">
        <v>222</v>
      </c>
      <c r="D148" s="144" t="s">
        <v>147</v>
      </c>
      <c r="E148" s="145" t="s">
        <v>1488</v>
      </c>
      <c r="F148" s="146" t="s">
        <v>1464</v>
      </c>
      <c r="G148" s="147" t="s">
        <v>1465</v>
      </c>
      <c r="H148" s="148">
        <v>2</v>
      </c>
      <c r="I148" s="149"/>
      <c r="J148" s="150">
        <f>ROUND(I148*H148,2)</f>
        <v>0</v>
      </c>
      <c r="K148" s="146" t="s">
        <v>1</v>
      </c>
      <c r="L148" s="33"/>
      <c r="M148" s="151" t="s">
        <v>1</v>
      </c>
      <c r="N148" s="152" t="s">
        <v>42</v>
      </c>
      <c r="O148" s="58"/>
      <c r="P148" s="153">
        <f>O148*H148</f>
        <v>0</v>
      </c>
      <c r="Q148" s="153">
        <v>0</v>
      </c>
      <c r="R148" s="153">
        <f>Q148*H148</f>
        <v>0</v>
      </c>
      <c r="S148" s="153">
        <v>0</v>
      </c>
      <c r="T148" s="15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5" t="s">
        <v>152</v>
      </c>
      <c r="AT148" s="155" t="s">
        <v>147</v>
      </c>
      <c r="AU148" s="155" t="s">
        <v>85</v>
      </c>
      <c r="AY148" s="17" t="s">
        <v>144</v>
      </c>
      <c r="BE148" s="156">
        <f>IF(N148="základní",J148,0)</f>
        <v>0</v>
      </c>
      <c r="BF148" s="156">
        <f>IF(N148="snížená",J148,0)</f>
        <v>0</v>
      </c>
      <c r="BG148" s="156">
        <f>IF(N148="zákl. přenesená",J148,0)</f>
        <v>0</v>
      </c>
      <c r="BH148" s="156">
        <f>IF(N148="sníž. přenesená",J148,0)</f>
        <v>0</v>
      </c>
      <c r="BI148" s="156">
        <f>IF(N148="nulová",J148,0)</f>
        <v>0</v>
      </c>
      <c r="BJ148" s="17" t="s">
        <v>85</v>
      </c>
      <c r="BK148" s="156">
        <f>ROUND(I148*H148,2)</f>
        <v>0</v>
      </c>
      <c r="BL148" s="17" t="s">
        <v>152</v>
      </c>
      <c r="BM148" s="155" t="s">
        <v>284</v>
      </c>
    </row>
    <row r="149" spans="1:65" s="2" customFormat="1" ht="24.2" customHeight="1">
      <c r="A149" s="32"/>
      <c r="B149" s="143"/>
      <c r="C149" s="144" t="s">
        <v>227</v>
      </c>
      <c r="D149" s="144" t="s">
        <v>147</v>
      </c>
      <c r="E149" s="145" t="s">
        <v>1469</v>
      </c>
      <c r="F149" s="146" t="s">
        <v>1470</v>
      </c>
      <c r="G149" s="147" t="s">
        <v>1465</v>
      </c>
      <c r="H149" s="148">
        <v>3</v>
      </c>
      <c r="I149" s="149"/>
      <c r="J149" s="150">
        <f>ROUND(I149*H149,2)</f>
        <v>0</v>
      </c>
      <c r="K149" s="146" t="s">
        <v>1</v>
      </c>
      <c r="L149" s="33"/>
      <c r="M149" s="151" t="s">
        <v>1</v>
      </c>
      <c r="N149" s="152" t="s">
        <v>42</v>
      </c>
      <c r="O149" s="58"/>
      <c r="P149" s="153">
        <f>O149*H149</f>
        <v>0</v>
      </c>
      <c r="Q149" s="153">
        <v>0</v>
      </c>
      <c r="R149" s="153">
        <f>Q149*H149</f>
        <v>0</v>
      </c>
      <c r="S149" s="153">
        <v>0</v>
      </c>
      <c r="T149" s="15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5" t="s">
        <v>152</v>
      </c>
      <c r="AT149" s="155" t="s">
        <v>147</v>
      </c>
      <c r="AU149" s="155" t="s">
        <v>85</v>
      </c>
      <c r="AY149" s="17" t="s">
        <v>144</v>
      </c>
      <c r="BE149" s="156">
        <f>IF(N149="základní",J149,0)</f>
        <v>0</v>
      </c>
      <c r="BF149" s="156">
        <f>IF(N149="snížená",J149,0)</f>
        <v>0</v>
      </c>
      <c r="BG149" s="156">
        <f>IF(N149="zákl. přenesená",J149,0)</f>
        <v>0</v>
      </c>
      <c r="BH149" s="156">
        <f>IF(N149="sníž. přenesená",J149,0)</f>
        <v>0</v>
      </c>
      <c r="BI149" s="156">
        <f>IF(N149="nulová",J149,0)</f>
        <v>0</v>
      </c>
      <c r="BJ149" s="17" t="s">
        <v>85</v>
      </c>
      <c r="BK149" s="156">
        <f>ROUND(I149*H149,2)</f>
        <v>0</v>
      </c>
      <c r="BL149" s="17" t="s">
        <v>152</v>
      </c>
      <c r="BM149" s="155" t="s">
        <v>320</v>
      </c>
    </row>
    <row r="150" spans="1:65" s="2" customFormat="1" ht="19.5">
      <c r="A150" s="32"/>
      <c r="B150" s="33"/>
      <c r="C150" s="32"/>
      <c r="D150" s="158" t="s">
        <v>286</v>
      </c>
      <c r="E150" s="32"/>
      <c r="F150" s="176" t="s">
        <v>1462</v>
      </c>
      <c r="G150" s="32"/>
      <c r="H150" s="32"/>
      <c r="I150" s="177"/>
      <c r="J150" s="32"/>
      <c r="K150" s="32"/>
      <c r="L150" s="33"/>
      <c r="M150" s="178"/>
      <c r="N150" s="179"/>
      <c r="O150" s="58"/>
      <c r="P150" s="58"/>
      <c r="Q150" s="58"/>
      <c r="R150" s="58"/>
      <c r="S150" s="58"/>
      <c r="T150" s="59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T150" s="17" t="s">
        <v>286</v>
      </c>
      <c r="AU150" s="17" t="s">
        <v>85</v>
      </c>
    </row>
    <row r="151" spans="1:65" s="2" customFormat="1" ht="14.45" customHeight="1">
      <c r="A151" s="32"/>
      <c r="B151" s="143"/>
      <c r="C151" s="144" t="s">
        <v>232</v>
      </c>
      <c r="D151" s="144" t="s">
        <v>147</v>
      </c>
      <c r="E151" s="145" t="s">
        <v>1489</v>
      </c>
      <c r="F151" s="146" t="s">
        <v>1464</v>
      </c>
      <c r="G151" s="147" t="s">
        <v>1465</v>
      </c>
      <c r="H151" s="148">
        <v>3</v>
      </c>
      <c r="I151" s="149"/>
      <c r="J151" s="150">
        <f>ROUND(I151*H151,2)</f>
        <v>0</v>
      </c>
      <c r="K151" s="146" t="s">
        <v>1</v>
      </c>
      <c r="L151" s="33"/>
      <c r="M151" s="151" t="s">
        <v>1</v>
      </c>
      <c r="N151" s="152" t="s">
        <v>42</v>
      </c>
      <c r="O151" s="58"/>
      <c r="P151" s="153">
        <f>O151*H151</f>
        <v>0</v>
      </c>
      <c r="Q151" s="153">
        <v>0</v>
      </c>
      <c r="R151" s="153">
        <f>Q151*H151</f>
        <v>0</v>
      </c>
      <c r="S151" s="153">
        <v>0</v>
      </c>
      <c r="T151" s="15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5" t="s">
        <v>152</v>
      </c>
      <c r="AT151" s="155" t="s">
        <v>147</v>
      </c>
      <c r="AU151" s="155" t="s">
        <v>85</v>
      </c>
      <c r="AY151" s="17" t="s">
        <v>144</v>
      </c>
      <c r="BE151" s="156">
        <f>IF(N151="základní",J151,0)</f>
        <v>0</v>
      </c>
      <c r="BF151" s="156">
        <f>IF(N151="snížená",J151,0)</f>
        <v>0</v>
      </c>
      <c r="BG151" s="156">
        <f>IF(N151="zákl. přenesená",J151,0)</f>
        <v>0</v>
      </c>
      <c r="BH151" s="156">
        <f>IF(N151="sníž. přenesená",J151,0)</f>
        <v>0</v>
      </c>
      <c r="BI151" s="156">
        <f>IF(N151="nulová",J151,0)</f>
        <v>0</v>
      </c>
      <c r="BJ151" s="17" t="s">
        <v>85</v>
      </c>
      <c r="BK151" s="156">
        <f>ROUND(I151*H151,2)</f>
        <v>0</v>
      </c>
      <c r="BL151" s="17" t="s">
        <v>152</v>
      </c>
      <c r="BM151" s="155" t="s">
        <v>330</v>
      </c>
    </row>
    <row r="152" spans="1:65" s="2" customFormat="1" ht="24.2" customHeight="1">
      <c r="A152" s="32"/>
      <c r="B152" s="143"/>
      <c r="C152" s="144" t="s">
        <v>239</v>
      </c>
      <c r="D152" s="144" t="s">
        <v>147</v>
      </c>
      <c r="E152" s="145" t="s">
        <v>1490</v>
      </c>
      <c r="F152" s="146" t="s">
        <v>1491</v>
      </c>
      <c r="G152" s="147" t="s">
        <v>535</v>
      </c>
      <c r="H152" s="148">
        <v>1</v>
      </c>
      <c r="I152" s="149"/>
      <c r="J152" s="150">
        <f>ROUND(I152*H152,2)</f>
        <v>0</v>
      </c>
      <c r="K152" s="146" t="s">
        <v>1</v>
      </c>
      <c r="L152" s="33"/>
      <c r="M152" s="151" t="s">
        <v>1</v>
      </c>
      <c r="N152" s="152" t="s">
        <v>42</v>
      </c>
      <c r="O152" s="58"/>
      <c r="P152" s="153">
        <f>O152*H152</f>
        <v>0</v>
      </c>
      <c r="Q152" s="153">
        <v>0</v>
      </c>
      <c r="R152" s="153">
        <f>Q152*H152</f>
        <v>0</v>
      </c>
      <c r="S152" s="153">
        <v>0</v>
      </c>
      <c r="T152" s="15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5" t="s">
        <v>152</v>
      </c>
      <c r="AT152" s="155" t="s">
        <v>147</v>
      </c>
      <c r="AU152" s="155" t="s">
        <v>85</v>
      </c>
      <c r="AY152" s="17" t="s">
        <v>144</v>
      </c>
      <c r="BE152" s="156">
        <f>IF(N152="základní",J152,0)</f>
        <v>0</v>
      </c>
      <c r="BF152" s="156">
        <f>IF(N152="snížená",J152,0)</f>
        <v>0</v>
      </c>
      <c r="BG152" s="156">
        <f>IF(N152="zákl. přenesená",J152,0)</f>
        <v>0</v>
      </c>
      <c r="BH152" s="156">
        <f>IF(N152="sníž. přenesená",J152,0)</f>
        <v>0</v>
      </c>
      <c r="BI152" s="156">
        <f>IF(N152="nulová",J152,0)</f>
        <v>0</v>
      </c>
      <c r="BJ152" s="17" t="s">
        <v>85</v>
      </c>
      <c r="BK152" s="156">
        <f>ROUND(I152*H152,2)</f>
        <v>0</v>
      </c>
      <c r="BL152" s="17" t="s">
        <v>152</v>
      </c>
      <c r="BM152" s="155" t="s">
        <v>340</v>
      </c>
    </row>
    <row r="153" spans="1:65" s="2" customFormat="1" ht="19.5">
      <c r="A153" s="32"/>
      <c r="B153" s="33"/>
      <c r="C153" s="32"/>
      <c r="D153" s="158" t="s">
        <v>286</v>
      </c>
      <c r="E153" s="32"/>
      <c r="F153" s="176" t="s">
        <v>1462</v>
      </c>
      <c r="G153" s="32"/>
      <c r="H153" s="32"/>
      <c r="I153" s="177"/>
      <c r="J153" s="32"/>
      <c r="K153" s="32"/>
      <c r="L153" s="33"/>
      <c r="M153" s="178"/>
      <c r="N153" s="179"/>
      <c r="O153" s="58"/>
      <c r="P153" s="58"/>
      <c r="Q153" s="58"/>
      <c r="R153" s="58"/>
      <c r="S153" s="58"/>
      <c r="T153" s="59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T153" s="17" t="s">
        <v>286</v>
      </c>
      <c r="AU153" s="17" t="s">
        <v>85</v>
      </c>
    </row>
    <row r="154" spans="1:65" s="2" customFormat="1" ht="14.45" customHeight="1">
      <c r="A154" s="32"/>
      <c r="B154" s="143"/>
      <c r="C154" s="144" t="s">
        <v>244</v>
      </c>
      <c r="D154" s="144" t="s">
        <v>147</v>
      </c>
      <c r="E154" s="145" t="s">
        <v>1492</v>
      </c>
      <c r="F154" s="146" t="s">
        <v>1464</v>
      </c>
      <c r="G154" s="147" t="s">
        <v>535</v>
      </c>
      <c r="H154" s="148">
        <v>1</v>
      </c>
      <c r="I154" s="149"/>
      <c r="J154" s="150">
        <f>ROUND(I154*H154,2)</f>
        <v>0</v>
      </c>
      <c r="K154" s="146" t="s">
        <v>1</v>
      </c>
      <c r="L154" s="33"/>
      <c r="M154" s="151" t="s">
        <v>1</v>
      </c>
      <c r="N154" s="152" t="s">
        <v>42</v>
      </c>
      <c r="O154" s="58"/>
      <c r="P154" s="153">
        <f>O154*H154</f>
        <v>0</v>
      </c>
      <c r="Q154" s="153">
        <v>0</v>
      </c>
      <c r="R154" s="153">
        <f>Q154*H154</f>
        <v>0</v>
      </c>
      <c r="S154" s="153">
        <v>0</v>
      </c>
      <c r="T154" s="15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55" t="s">
        <v>152</v>
      </c>
      <c r="AT154" s="155" t="s">
        <v>147</v>
      </c>
      <c r="AU154" s="155" t="s">
        <v>85</v>
      </c>
      <c r="AY154" s="17" t="s">
        <v>144</v>
      </c>
      <c r="BE154" s="156">
        <f>IF(N154="základní",J154,0)</f>
        <v>0</v>
      </c>
      <c r="BF154" s="156">
        <f>IF(N154="snížená",J154,0)</f>
        <v>0</v>
      </c>
      <c r="BG154" s="156">
        <f>IF(N154="zákl. přenesená",J154,0)</f>
        <v>0</v>
      </c>
      <c r="BH154" s="156">
        <f>IF(N154="sníž. přenesená",J154,0)</f>
        <v>0</v>
      </c>
      <c r="BI154" s="156">
        <f>IF(N154="nulová",J154,0)</f>
        <v>0</v>
      </c>
      <c r="BJ154" s="17" t="s">
        <v>85</v>
      </c>
      <c r="BK154" s="156">
        <f>ROUND(I154*H154,2)</f>
        <v>0</v>
      </c>
      <c r="BL154" s="17" t="s">
        <v>152</v>
      </c>
      <c r="BM154" s="155" t="s">
        <v>351</v>
      </c>
    </row>
    <row r="155" spans="1:65" s="12" customFormat="1" ht="25.9" customHeight="1">
      <c r="B155" s="130"/>
      <c r="D155" s="131" t="s">
        <v>76</v>
      </c>
      <c r="E155" s="132" t="s">
        <v>1493</v>
      </c>
      <c r="F155" s="132" t="s">
        <v>1494</v>
      </c>
      <c r="I155" s="133"/>
      <c r="J155" s="134">
        <f>BK155</f>
        <v>0</v>
      </c>
      <c r="L155" s="130"/>
      <c r="M155" s="135"/>
      <c r="N155" s="136"/>
      <c r="O155" s="136"/>
      <c r="P155" s="137">
        <f>SUM(P156:P162)</f>
        <v>0</v>
      </c>
      <c r="Q155" s="136"/>
      <c r="R155" s="137">
        <f>SUM(R156:R162)</f>
        <v>0</v>
      </c>
      <c r="S155" s="136"/>
      <c r="T155" s="138">
        <f>SUM(T156:T162)</f>
        <v>0</v>
      </c>
      <c r="AR155" s="131" t="s">
        <v>85</v>
      </c>
      <c r="AT155" s="139" t="s">
        <v>76</v>
      </c>
      <c r="AU155" s="139" t="s">
        <v>77</v>
      </c>
      <c r="AY155" s="131" t="s">
        <v>144</v>
      </c>
      <c r="BK155" s="140">
        <f>SUM(BK156:BK162)</f>
        <v>0</v>
      </c>
    </row>
    <row r="156" spans="1:65" s="2" customFormat="1" ht="62.65" customHeight="1">
      <c r="A156" s="32"/>
      <c r="B156" s="143"/>
      <c r="C156" s="144" t="s">
        <v>7</v>
      </c>
      <c r="D156" s="144" t="s">
        <v>147</v>
      </c>
      <c r="E156" s="145" t="s">
        <v>1495</v>
      </c>
      <c r="F156" s="146" t="s">
        <v>1496</v>
      </c>
      <c r="G156" s="147" t="s">
        <v>1465</v>
      </c>
      <c r="H156" s="148">
        <v>8.8000000000000007</v>
      </c>
      <c r="I156" s="149"/>
      <c r="J156" s="150">
        <f>ROUND(I156*H156,2)</f>
        <v>0</v>
      </c>
      <c r="K156" s="146" t="s">
        <v>1</v>
      </c>
      <c r="L156" s="33"/>
      <c r="M156" s="151" t="s">
        <v>1</v>
      </c>
      <c r="N156" s="152" t="s">
        <v>42</v>
      </c>
      <c r="O156" s="58"/>
      <c r="P156" s="153">
        <f>O156*H156</f>
        <v>0</v>
      </c>
      <c r="Q156" s="153">
        <v>0</v>
      </c>
      <c r="R156" s="153">
        <f>Q156*H156</f>
        <v>0</v>
      </c>
      <c r="S156" s="153">
        <v>0</v>
      </c>
      <c r="T156" s="15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5" t="s">
        <v>152</v>
      </c>
      <c r="AT156" s="155" t="s">
        <v>147</v>
      </c>
      <c r="AU156" s="155" t="s">
        <v>85</v>
      </c>
      <c r="AY156" s="17" t="s">
        <v>144</v>
      </c>
      <c r="BE156" s="156">
        <f>IF(N156="základní",J156,0)</f>
        <v>0</v>
      </c>
      <c r="BF156" s="156">
        <f>IF(N156="snížená",J156,0)</f>
        <v>0</v>
      </c>
      <c r="BG156" s="156">
        <f>IF(N156="zákl. přenesená",J156,0)</f>
        <v>0</v>
      </c>
      <c r="BH156" s="156">
        <f>IF(N156="sníž. přenesená",J156,0)</f>
        <v>0</v>
      </c>
      <c r="BI156" s="156">
        <f>IF(N156="nulová",J156,0)</f>
        <v>0</v>
      </c>
      <c r="BJ156" s="17" t="s">
        <v>85</v>
      </c>
      <c r="BK156" s="156">
        <f>ROUND(I156*H156,2)</f>
        <v>0</v>
      </c>
      <c r="BL156" s="17" t="s">
        <v>152</v>
      </c>
      <c r="BM156" s="155" t="s">
        <v>361</v>
      </c>
    </row>
    <row r="157" spans="1:65" s="2" customFormat="1" ht="19.5">
      <c r="A157" s="32"/>
      <c r="B157" s="33"/>
      <c r="C157" s="32"/>
      <c r="D157" s="158" t="s">
        <v>286</v>
      </c>
      <c r="E157" s="32"/>
      <c r="F157" s="176" t="s">
        <v>1462</v>
      </c>
      <c r="G157" s="32"/>
      <c r="H157" s="32"/>
      <c r="I157" s="177"/>
      <c r="J157" s="32"/>
      <c r="K157" s="32"/>
      <c r="L157" s="33"/>
      <c r="M157" s="178"/>
      <c r="N157" s="179"/>
      <c r="O157" s="58"/>
      <c r="P157" s="58"/>
      <c r="Q157" s="58"/>
      <c r="R157" s="58"/>
      <c r="S157" s="58"/>
      <c r="T157" s="59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T157" s="17" t="s">
        <v>286</v>
      </c>
      <c r="AU157" s="17" t="s">
        <v>85</v>
      </c>
    </row>
    <row r="158" spans="1:65" s="2" customFormat="1" ht="14.45" customHeight="1">
      <c r="A158" s="32"/>
      <c r="B158" s="143"/>
      <c r="C158" s="144" t="s">
        <v>252</v>
      </c>
      <c r="D158" s="144" t="s">
        <v>147</v>
      </c>
      <c r="E158" s="145" t="s">
        <v>1497</v>
      </c>
      <c r="F158" s="146" t="s">
        <v>1464</v>
      </c>
      <c r="G158" s="147" t="s">
        <v>1465</v>
      </c>
      <c r="H158" s="148">
        <v>8.8000000000000007</v>
      </c>
      <c r="I158" s="149"/>
      <c r="J158" s="150">
        <f>ROUND(I158*H158,2)</f>
        <v>0</v>
      </c>
      <c r="K158" s="146" t="s">
        <v>1</v>
      </c>
      <c r="L158" s="33"/>
      <c r="M158" s="151" t="s">
        <v>1</v>
      </c>
      <c r="N158" s="152" t="s">
        <v>42</v>
      </c>
      <c r="O158" s="58"/>
      <c r="P158" s="153">
        <f>O158*H158</f>
        <v>0</v>
      </c>
      <c r="Q158" s="153">
        <v>0</v>
      </c>
      <c r="R158" s="153">
        <f>Q158*H158</f>
        <v>0</v>
      </c>
      <c r="S158" s="153">
        <v>0</v>
      </c>
      <c r="T158" s="15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55" t="s">
        <v>152</v>
      </c>
      <c r="AT158" s="155" t="s">
        <v>147</v>
      </c>
      <c r="AU158" s="155" t="s">
        <v>85</v>
      </c>
      <c r="AY158" s="17" t="s">
        <v>144</v>
      </c>
      <c r="BE158" s="156">
        <f>IF(N158="základní",J158,0)</f>
        <v>0</v>
      </c>
      <c r="BF158" s="156">
        <f>IF(N158="snížená",J158,0)</f>
        <v>0</v>
      </c>
      <c r="BG158" s="156">
        <f>IF(N158="zákl. přenesená",J158,0)</f>
        <v>0</v>
      </c>
      <c r="BH158" s="156">
        <f>IF(N158="sníž. přenesená",J158,0)</f>
        <v>0</v>
      </c>
      <c r="BI158" s="156">
        <f>IF(N158="nulová",J158,0)</f>
        <v>0</v>
      </c>
      <c r="BJ158" s="17" t="s">
        <v>85</v>
      </c>
      <c r="BK158" s="156">
        <f>ROUND(I158*H158,2)</f>
        <v>0</v>
      </c>
      <c r="BL158" s="17" t="s">
        <v>152</v>
      </c>
      <c r="BM158" s="155" t="s">
        <v>369</v>
      </c>
    </row>
    <row r="159" spans="1:65" s="2" customFormat="1" ht="62.65" customHeight="1">
      <c r="A159" s="32"/>
      <c r="B159" s="143"/>
      <c r="C159" s="144" t="s">
        <v>257</v>
      </c>
      <c r="D159" s="144" t="s">
        <v>147</v>
      </c>
      <c r="E159" s="145" t="s">
        <v>1498</v>
      </c>
      <c r="F159" s="146" t="s">
        <v>1499</v>
      </c>
      <c r="G159" s="147" t="s">
        <v>1465</v>
      </c>
      <c r="H159" s="148">
        <v>3.5</v>
      </c>
      <c r="I159" s="149"/>
      <c r="J159" s="150">
        <f>ROUND(I159*H159,2)</f>
        <v>0</v>
      </c>
      <c r="K159" s="146" t="s">
        <v>1</v>
      </c>
      <c r="L159" s="33"/>
      <c r="M159" s="151" t="s">
        <v>1</v>
      </c>
      <c r="N159" s="152" t="s">
        <v>42</v>
      </c>
      <c r="O159" s="58"/>
      <c r="P159" s="153">
        <f>O159*H159</f>
        <v>0</v>
      </c>
      <c r="Q159" s="153">
        <v>0</v>
      </c>
      <c r="R159" s="153">
        <f>Q159*H159</f>
        <v>0</v>
      </c>
      <c r="S159" s="153">
        <v>0</v>
      </c>
      <c r="T159" s="15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5" t="s">
        <v>152</v>
      </c>
      <c r="AT159" s="155" t="s">
        <v>147</v>
      </c>
      <c r="AU159" s="155" t="s">
        <v>85</v>
      </c>
      <c r="AY159" s="17" t="s">
        <v>144</v>
      </c>
      <c r="BE159" s="156">
        <f>IF(N159="základní",J159,0)</f>
        <v>0</v>
      </c>
      <c r="BF159" s="156">
        <f>IF(N159="snížená",J159,0)</f>
        <v>0</v>
      </c>
      <c r="BG159" s="156">
        <f>IF(N159="zákl. přenesená",J159,0)</f>
        <v>0</v>
      </c>
      <c r="BH159" s="156">
        <f>IF(N159="sníž. přenesená",J159,0)</f>
        <v>0</v>
      </c>
      <c r="BI159" s="156">
        <f>IF(N159="nulová",J159,0)</f>
        <v>0</v>
      </c>
      <c r="BJ159" s="17" t="s">
        <v>85</v>
      </c>
      <c r="BK159" s="156">
        <f>ROUND(I159*H159,2)</f>
        <v>0</v>
      </c>
      <c r="BL159" s="17" t="s">
        <v>152</v>
      </c>
      <c r="BM159" s="155" t="s">
        <v>382</v>
      </c>
    </row>
    <row r="160" spans="1:65" s="2" customFormat="1" ht="19.5">
      <c r="A160" s="32"/>
      <c r="B160" s="33"/>
      <c r="C160" s="32"/>
      <c r="D160" s="158" t="s">
        <v>286</v>
      </c>
      <c r="E160" s="32"/>
      <c r="F160" s="176" t="s">
        <v>1462</v>
      </c>
      <c r="G160" s="32"/>
      <c r="H160" s="32"/>
      <c r="I160" s="177"/>
      <c r="J160" s="32"/>
      <c r="K160" s="32"/>
      <c r="L160" s="33"/>
      <c r="M160" s="178"/>
      <c r="N160" s="179"/>
      <c r="O160" s="58"/>
      <c r="P160" s="58"/>
      <c r="Q160" s="58"/>
      <c r="R160" s="58"/>
      <c r="S160" s="58"/>
      <c r="T160" s="59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T160" s="17" t="s">
        <v>286</v>
      </c>
      <c r="AU160" s="17" t="s">
        <v>85</v>
      </c>
    </row>
    <row r="161" spans="1:65" s="2" customFormat="1" ht="14.45" customHeight="1">
      <c r="A161" s="32"/>
      <c r="B161" s="143"/>
      <c r="C161" s="144" t="s">
        <v>263</v>
      </c>
      <c r="D161" s="144" t="s">
        <v>147</v>
      </c>
      <c r="E161" s="145" t="s">
        <v>1500</v>
      </c>
      <c r="F161" s="146" t="s">
        <v>1464</v>
      </c>
      <c r="G161" s="147" t="s">
        <v>1465</v>
      </c>
      <c r="H161" s="148">
        <v>3.5</v>
      </c>
      <c r="I161" s="149"/>
      <c r="J161" s="150">
        <f>ROUND(I161*H161,2)</f>
        <v>0</v>
      </c>
      <c r="K161" s="146" t="s">
        <v>1</v>
      </c>
      <c r="L161" s="33"/>
      <c r="M161" s="151" t="s">
        <v>1</v>
      </c>
      <c r="N161" s="152" t="s">
        <v>42</v>
      </c>
      <c r="O161" s="58"/>
      <c r="P161" s="153">
        <f>O161*H161</f>
        <v>0</v>
      </c>
      <c r="Q161" s="153">
        <v>0</v>
      </c>
      <c r="R161" s="153">
        <f>Q161*H161</f>
        <v>0</v>
      </c>
      <c r="S161" s="153">
        <v>0</v>
      </c>
      <c r="T161" s="15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55" t="s">
        <v>152</v>
      </c>
      <c r="AT161" s="155" t="s">
        <v>147</v>
      </c>
      <c r="AU161" s="155" t="s">
        <v>85</v>
      </c>
      <c r="AY161" s="17" t="s">
        <v>144</v>
      </c>
      <c r="BE161" s="156">
        <f>IF(N161="základní",J161,0)</f>
        <v>0</v>
      </c>
      <c r="BF161" s="156">
        <f>IF(N161="snížená",J161,0)</f>
        <v>0</v>
      </c>
      <c r="BG161" s="156">
        <f>IF(N161="zákl. přenesená",J161,0)</f>
        <v>0</v>
      </c>
      <c r="BH161" s="156">
        <f>IF(N161="sníž. přenesená",J161,0)</f>
        <v>0</v>
      </c>
      <c r="BI161" s="156">
        <f>IF(N161="nulová",J161,0)</f>
        <v>0</v>
      </c>
      <c r="BJ161" s="17" t="s">
        <v>85</v>
      </c>
      <c r="BK161" s="156">
        <f>ROUND(I161*H161,2)</f>
        <v>0</v>
      </c>
      <c r="BL161" s="17" t="s">
        <v>152</v>
      </c>
      <c r="BM161" s="155" t="s">
        <v>391</v>
      </c>
    </row>
    <row r="162" spans="1:65" s="2" customFormat="1" ht="14.45" customHeight="1">
      <c r="A162" s="32"/>
      <c r="B162" s="143"/>
      <c r="C162" s="144" t="s">
        <v>267</v>
      </c>
      <c r="D162" s="144" t="s">
        <v>147</v>
      </c>
      <c r="E162" s="145" t="s">
        <v>1501</v>
      </c>
      <c r="F162" s="146" t="s">
        <v>1502</v>
      </c>
      <c r="G162" s="147" t="s">
        <v>1465</v>
      </c>
      <c r="H162" s="148">
        <v>18.3</v>
      </c>
      <c r="I162" s="149"/>
      <c r="J162" s="150">
        <f>ROUND(I162*H162,2)</f>
        <v>0</v>
      </c>
      <c r="K162" s="146" t="s">
        <v>1</v>
      </c>
      <c r="L162" s="33"/>
      <c r="M162" s="151" t="s">
        <v>1</v>
      </c>
      <c r="N162" s="152" t="s">
        <v>42</v>
      </c>
      <c r="O162" s="58"/>
      <c r="P162" s="153">
        <f>O162*H162</f>
        <v>0</v>
      </c>
      <c r="Q162" s="153">
        <v>0</v>
      </c>
      <c r="R162" s="153">
        <f>Q162*H162</f>
        <v>0</v>
      </c>
      <c r="S162" s="153">
        <v>0</v>
      </c>
      <c r="T162" s="15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5" t="s">
        <v>152</v>
      </c>
      <c r="AT162" s="155" t="s">
        <v>147</v>
      </c>
      <c r="AU162" s="155" t="s">
        <v>85</v>
      </c>
      <c r="AY162" s="17" t="s">
        <v>144</v>
      </c>
      <c r="BE162" s="156">
        <f>IF(N162="základní",J162,0)</f>
        <v>0</v>
      </c>
      <c r="BF162" s="156">
        <f>IF(N162="snížená",J162,0)</f>
        <v>0</v>
      </c>
      <c r="BG162" s="156">
        <f>IF(N162="zákl. přenesená",J162,0)</f>
        <v>0</v>
      </c>
      <c r="BH162" s="156">
        <f>IF(N162="sníž. přenesená",J162,0)</f>
        <v>0</v>
      </c>
      <c r="BI162" s="156">
        <f>IF(N162="nulová",J162,0)</f>
        <v>0</v>
      </c>
      <c r="BJ162" s="17" t="s">
        <v>85</v>
      </c>
      <c r="BK162" s="156">
        <f>ROUND(I162*H162,2)</f>
        <v>0</v>
      </c>
      <c r="BL162" s="17" t="s">
        <v>152</v>
      </c>
      <c r="BM162" s="155" t="s">
        <v>402</v>
      </c>
    </row>
    <row r="163" spans="1:65" s="12" customFormat="1" ht="25.9" customHeight="1">
      <c r="B163" s="130"/>
      <c r="D163" s="131" t="s">
        <v>76</v>
      </c>
      <c r="E163" s="132" t="s">
        <v>1503</v>
      </c>
      <c r="F163" s="132" t="s">
        <v>262</v>
      </c>
      <c r="I163" s="133"/>
      <c r="J163" s="134">
        <f>BK163</f>
        <v>0</v>
      </c>
      <c r="L163" s="130"/>
      <c r="M163" s="135"/>
      <c r="N163" s="136"/>
      <c r="O163" s="136"/>
      <c r="P163" s="137">
        <f>SUM(P164:P167)</f>
        <v>0</v>
      </c>
      <c r="Q163" s="136"/>
      <c r="R163" s="137">
        <f>SUM(R164:R167)</f>
        <v>0</v>
      </c>
      <c r="S163" s="136"/>
      <c r="T163" s="138">
        <f>SUM(T164:T167)</f>
        <v>0</v>
      </c>
      <c r="AR163" s="131" t="s">
        <v>85</v>
      </c>
      <c r="AT163" s="139" t="s">
        <v>76</v>
      </c>
      <c r="AU163" s="139" t="s">
        <v>77</v>
      </c>
      <c r="AY163" s="131" t="s">
        <v>144</v>
      </c>
      <c r="BK163" s="140">
        <f>SUM(BK164:BK167)</f>
        <v>0</v>
      </c>
    </row>
    <row r="164" spans="1:65" s="2" customFormat="1" ht="14.45" customHeight="1">
      <c r="A164" s="32"/>
      <c r="B164" s="143"/>
      <c r="C164" s="144" t="s">
        <v>275</v>
      </c>
      <c r="D164" s="144" t="s">
        <v>147</v>
      </c>
      <c r="E164" s="145" t="s">
        <v>1504</v>
      </c>
      <c r="F164" s="146" t="s">
        <v>1505</v>
      </c>
      <c r="G164" s="147" t="s">
        <v>242</v>
      </c>
      <c r="H164" s="148">
        <v>0.04</v>
      </c>
      <c r="I164" s="149"/>
      <c r="J164" s="150">
        <f>ROUND(I164*H164,2)</f>
        <v>0</v>
      </c>
      <c r="K164" s="146" t="s">
        <v>1</v>
      </c>
      <c r="L164" s="33"/>
      <c r="M164" s="151" t="s">
        <v>1</v>
      </c>
      <c r="N164" s="152" t="s">
        <v>42</v>
      </c>
      <c r="O164" s="58"/>
      <c r="P164" s="153">
        <f>O164*H164</f>
        <v>0</v>
      </c>
      <c r="Q164" s="153">
        <v>0</v>
      </c>
      <c r="R164" s="153">
        <f>Q164*H164</f>
        <v>0</v>
      </c>
      <c r="S164" s="153">
        <v>0</v>
      </c>
      <c r="T164" s="15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55" t="s">
        <v>152</v>
      </c>
      <c r="AT164" s="155" t="s">
        <v>147</v>
      </c>
      <c r="AU164" s="155" t="s">
        <v>85</v>
      </c>
      <c r="AY164" s="17" t="s">
        <v>144</v>
      </c>
      <c r="BE164" s="156">
        <f>IF(N164="základní",J164,0)</f>
        <v>0</v>
      </c>
      <c r="BF164" s="156">
        <f>IF(N164="snížená",J164,0)</f>
        <v>0</v>
      </c>
      <c r="BG164" s="156">
        <f>IF(N164="zákl. přenesená",J164,0)</f>
        <v>0</v>
      </c>
      <c r="BH164" s="156">
        <f>IF(N164="sníž. přenesená",J164,0)</f>
        <v>0</v>
      </c>
      <c r="BI164" s="156">
        <f>IF(N164="nulová",J164,0)</f>
        <v>0</v>
      </c>
      <c r="BJ164" s="17" t="s">
        <v>85</v>
      </c>
      <c r="BK164" s="156">
        <f>ROUND(I164*H164,2)</f>
        <v>0</v>
      </c>
      <c r="BL164" s="17" t="s">
        <v>152</v>
      </c>
      <c r="BM164" s="155" t="s">
        <v>421</v>
      </c>
    </row>
    <row r="165" spans="1:65" s="2" customFormat="1" ht="14.45" customHeight="1">
      <c r="A165" s="32"/>
      <c r="B165" s="143"/>
      <c r="C165" s="144" t="s">
        <v>280</v>
      </c>
      <c r="D165" s="144" t="s">
        <v>147</v>
      </c>
      <c r="E165" s="145" t="s">
        <v>1506</v>
      </c>
      <c r="F165" s="146" t="s">
        <v>1507</v>
      </c>
      <c r="G165" s="147" t="s">
        <v>242</v>
      </c>
      <c r="H165" s="148">
        <v>7.0000000000000001E-3</v>
      </c>
      <c r="I165" s="149"/>
      <c r="J165" s="150">
        <f>ROUND(I165*H165,2)</f>
        <v>0</v>
      </c>
      <c r="K165" s="146" t="s">
        <v>1</v>
      </c>
      <c r="L165" s="33"/>
      <c r="M165" s="151" t="s">
        <v>1</v>
      </c>
      <c r="N165" s="152" t="s">
        <v>42</v>
      </c>
      <c r="O165" s="58"/>
      <c r="P165" s="153">
        <f>O165*H165</f>
        <v>0</v>
      </c>
      <c r="Q165" s="153">
        <v>0</v>
      </c>
      <c r="R165" s="153">
        <f>Q165*H165</f>
        <v>0</v>
      </c>
      <c r="S165" s="153">
        <v>0</v>
      </c>
      <c r="T165" s="15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55" t="s">
        <v>152</v>
      </c>
      <c r="AT165" s="155" t="s">
        <v>147</v>
      </c>
      <c r="AU165" s="155" t="s">
        <v>85</v>
      </c>
      <c r="AY165" s="17" t="s">
        <v>144</v>
      </c>
      <c r="BE165" s="156">
        <f>IF(N165="základní",J165,0)</f>
        <v>0</v>
      </c>
      <c r="BF165" s="156">
        <f>IF(N165="snížená",J165,0)</f>
        <v>0</v>
      </c>
      <c r="BG165" s="156">
        <f>IF(N165="zákl. přenesená",J165,0)</f>
        <v>0</v>
      </c>
      <c r="BH165" s="156">
        <f>IF(N165="sníž. přenesená",J165,0)</f>
        <v>0</v>
      </c>
      <c r="BI165" s="156">
        <f>IF(N165="nulová",J165,0)</f>
        <v>0</v>
      </c>
      <c r="BJ165" s="17" t="s">
        <v>85</v>
      </c>
      <c r="BK165" s="156">
        <f>ROUND(I165*H165,2)</f>
        <v>0</v>
      </c>
      <c r="BL165" s="17" t="s">
        <v>152</v>
      </c>
      <c r="BM165" s="155" t="s">
        <v>429</v>
      </c>
    </row>
    <row r="166" spans="1:65" s="2" customFormat="1" ht="14.45" customHeight="1">
      <c r="A166" s="32"/>
      <c r="B166" s="143"/>
      <c r="C166" s="144" t="s">
        <v>289</v>
      </c>
      <c r="D166" s="144" t="s">
        <v>147</v>
      </c>
      <c r="E166" s="145" t="s">
        <v>1508</v>
      </c>
      <c r="F166" s="146" t="s">
        <v>1509</v>
      </c>
      <c r="G166" s="147" t="s">
        <v>343</v>
      </c>
      <c r="H166" s="148">
        <v>1</v>
      </c>
      <c r="I166" s="149"/>
      <c r="J166" s="150">
        <f>ROUND(I166*H166,2)</f>
        <v>0</v>
      </c>
      <c r="K166" s="146" t="s">
        <v>1</v>
      </c>
      <c r="L166" s="33"/>
      <c r="M166" s="151" t="s">
        <v>1</v>
      </c>
      <c r="N166" s="152" t="s">
        <v>42</v>
      </c>
      <c r="O166" s="58"/>
      <c r="P166" s="153">
        <f>O166*H166</f>
        <v>0</v>
      </c>
      <c r="Q166" s="153">
        <v>0</v>
      </c>
      <c r="R166" s="153">
        <f>Q166*H166</f>
        <v>0</v>
      </c>
      <c r="S166" s="153">
        <v>0</v>
      </c>
      <c r="T166" s="154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5" t="s">
        <v>152</v>
      </c>
      <c r="AT166" s="155" t="s">
        <v>147</v>
      </c>
      <c r="AU166" s="155" t="s">
        <v>85</v>
      </c>
      <c r="AY166" s="17" t="s">
        <v>144</v>
      </c>
      <c r="BE166" s="156">
        <f>IF(N166="základní",J166,0)</f>
        <v>0</v>
      </c>
      <c r="BF166" s="156">
        <f>IF(N166="snížená",J166,0)</f>
        <v>0</v>
      </c>
      <c r="BG166" s="156">
        <f>IF(N166="zákl. přenesená",J166,0)</f>
        <v>0</v>
      </c>
      <c r="BH166" s="156">
        <f>IF(N166="sníž. přenesená",J166,0)</f>
        <v>0</v>
      </c>
      <c r="BI166" s="156">
        <f>IF(N166="nulová",J166,0)</f>
        <v>0</v>
      </c>
      <c r="BJ166" s="17" t="s">
        <v>85</v>
      </c>
      <c r="BK166" s="156">
        <f>ROUND(I166*H166,2)</f>
        <v>0</v>
      </c>
      <c r="BL166" s="17" t="s">
        <v>152</v>
      </c>
      <c r="BM166" s="155" t="s">
        <v>1510</v>
      </c>
    </row>
    <row r="167" spans="1:65" s="2" customFormat="1" ht="14.45" customHeight="1">
      <c r="A167" s="32"/>
      <c r="B167" s="143"/>
      <c r="C167" s="144" t="s">
        <v>293</v>
      </c>
      <c r="D167" s="144" t="s">
        <v>147</v>
      </c>
      <c r="E167" s="145" t="s">
        <v>1511</v>
      </c>
      <c r="F167" s="146" t="s">
        <v>1512</v>
      </c>
      <c r="G167" s="147" t="s">
        <v>343</v>
      </c>
      <c r="H167" s="148">
        <v>1</v>
      </c>
      <c r="I167" s="149"/>
      <c r="J167" s="150">
        <f>ROUND(I167*H167,2)</f>
        <v>0</v>
      </c>
      <c r="K167" s="146" t="s">
        <v>1</v>
      </c>
      <c r="L167" s="33"/>
      <c r="M167" s="151" t="s">
        <v>1</v>
      </c>
      <c r="N167" s="152" t="s">
        <v>42</v>
      </c>
      <c r="O167" s="58"/>
      <c r="P167" s="153">
        <f>O167*H167</f>
        <v>0</v>
      </c>
      <c r="Q167" s="153">
        <v>0</v>
      </c>
      <c r="R167" s="153">
        <f>Q167*H167</f>
        <v>0</v>
      </c>
      <c r="S167" s="153">
        <v>0</v>
      </c>
      <c r="T167" s="15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55" t="s">
        <v>152</v>
      </c>
      <c r="AT167" s="155" t="s">
        <v>147</v>
      </c>
      <c r="AU167" s="155" t="s">
        <v>85</v>
      </c>
      <c r="AY167" s="17" t="s">
        <v>144</v>
      </c>
      <c r="BE167" s="156">
        <f>IF(N167="základní",J167,0)</f>
        <v>0</v>
      </c>
      <c r="BF167" s="156">
        <f>IF(N167="snížená",J167,0)</f>
        <v>0</v>
      </c>
      <c r="BG167" s="156">
        <f>IF(N167="zákl. přenesená",J167,0)</f>
        <v>0</v>
      </c>
      <c r="BH167" s="156">
        <f>IF(N167="sníž. přenesená",J167,0)</f>
        <v>0</v>
      </c>
      <c r="BI167" s="156">
        <f>IF(N167="nulová",J167,0)</f>
        <v>0</v>
      </c>
      <c r="BJ167" s="17" t="s">
        <v>85</v>
      </c>
      <c r="BK167" s="156">
        <f>ROUND(I167*H167,2)</f>
        <v>0</v>
      </c>
      <c r="BL167" s="17" t="s">
        <v>152</v>
      </c>
      <c r="BM167" s="155" t="s">
        <v>1513</v>
      </c>
    </row>
    <row r="168" spans="1:65" s="12" customFormat="1" ht="25.9" customHeight="1">
      <c r="B168" s="130"/>
      <c r="D168" s="131" t="s">
        <v>76</v>
      </c>
      <c r="E168" s="132" t="s">
        <v>1514</v>
      </c>
      <c r="F168" s="132" t="s">
        <v>1515</v>
      </c>
      <c r="I168" s="133"/>
      <c r="J168" s="134">
        <f>BK168</f>
        <v>0</v>
      </c>
      <c r="L168" s="130"/>
      <c r="M168" s="135"/>
      <c r="N168" s="136"/>
      <c r="O168" s="136"/>
      <c r="P168" s="137">
        <f>SUM(P169:P170)</f>
        <v>0</v>
      </c>
      <c r="Q168" s="136"/>
      <c r="R168" s="137">
        <f>SUM(R169:R170)</f>
        <v>0</v>
      </c>
      <c r="S168" s="136"/>
      <c r="T168" s="138">
        <f>SUM(T169:T170)</f>
        <v>0</v>
      </c>
      <c r="AR168" s="131" t="s">
        <v>85</v>
      </c>
      <c r="AT168" s="139" t="s">
        <v>76</v>
      </c>
      <c r="AU168" s="139" t="s">
        <v>77</v>
      </c>
      <c r="AY168" s="131" t="s">
        <v>144</v>
      </c>
      <c r="BK168" s="140">
        <f>SUM(BK169:BK170)</f>
        <v>0</v>
      </c>
    </row>
    <row r="169" spans="1:65" s="2" customFormat="1" ht="14.45" customHeight="1">
      <c r="A169" s="32"/>
      <c r="B169" s="143"/>
      <c r="C169" s="144" t="s">
        <v>299</v>
      </c>
      <c r="D169" s="144" t="s">
        <v>147</v>
      </c>
      <c r="E169" s="145" t="s">
        <v>1516</v>
      </c>
      <c r="F169" s="146" t="s">
        <v>1517</v>
      </c>
      <c r="G169" s="147" t="s">
        <v>535</v>
      </c>
      <c r="H169" s="148">
        <v>1</v>
      </c>
      <c r="I169" s="149"/>
      <c r="J169" s="150">
        <f>ROUND(I169*H169,2)</f>
        <v>0</v>
      </c>
      <c r="K169" s="146" t="s">
        <v>1</v>
      </c>
      <c r="L169" s="33"/>
      <c r="M169" s="151" t="s">
        <v>1</v>
      </c>
      <c r="N169" s="152" t="s">
        <v>42</v>
      </c>
      <c r="O169" s="58"/>
      <c r="P169" s="153">
        <f>O169*H169</f>
        <v>0</v>
      </c>
      <c r="Q169" s="153">
        <v>0</v>
      </c>
      <c r="R169" s="153">
        <f>Q169*H169</f>
        <v>0</v>
      </c>
      <c r="S169" s="153">
        <v>0</v>
      </c>
      <c r="T169" s="154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55" t="s">
        <v>152</v>
      </c>
      <c r="AT169" s="155" t="s">
        <v>147</v>
      </c>
      <c r="AU169" s="155" t="s">
        <v>85</v>
      </c>
      <c r="AY169" s="17" t="s">
        <v>144</v>
      </c>
      <c r="BE169" s="156">
        <f>IF(N169="základní",J169,0)</f>
        <v>0</v>
      </c>
      <c r="BF169" s="156">
        <f>IF(N169="snížená",J169,0)</f>
        <v>0</v>
      </c>
      <c r="BG169" s="156">
        <f>IF(N169="zákl. přenesená",J169,0)</f>
        <v>0</v>
      </c>
      <c r="BH169" s="156">
        <f>IF(N169="sníž. přenesená",J169,0)</f>
        <v>0</v>
      </c>
      <c r="BI169" s="156">
        <f>IF(N169="nulová",J169,0)</f>
        <v>0</v>
      </c>
      <c r="BJ169" s="17" t="s">
        <v>85</v>
      </c>
      <c r="BK169" s="156">
        <f>ROUND(I169*H169,2)</f>
        <v>0</v>
      </c>
      <c r="BL169" s="17" t="s">
        <v>152</v>
      </c>
      <c r="BM169" s="155" t="s">
        <v>448</v>
      </c>
    </row>
    <row r="170" spans="1:65" s="2" customFormat="1" ht="19.5">
      <c r="A170" s="32"/>
      <c r="B170" s="33"/>
      <c r="C170" s="32"/>
      <c r="D170" s="158" t="s">
        <v>286</v>
      </c>
      <c r="E170" s="32"/>
      <c r="F170" s="176" t="s">
        <v>1462</v>
      </c>
      <c r="G170" s="32"/>
      <c r="H170" s="32"/>
      <c r="I170" s="177"/>
      <c r="J170" s="32"/>
      <c r="K170" s="32"/>
      <c r="L170" s="33"/>
      <c r="M170" s="178"/>
      <c r="N170" s="179"/>
      <c r="O170" s="58"/>
      <c r="P170" s="58"/>
      <c r="Q170" s="58"/>
      <c r="R170" s="58"/>
      <c r="S170" s="58"/>
      <c r="T170" s="59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T170" s="17" t="s">
        <v>286</v>
      </c>
      <c r="AU170" s="17" t="s">
        <v>85</v>
      </c>
    </row>
    <row r="171" spans="1:65" s="12" customFormat="1" ht="25.9" customHeight="1">
      <c r="B171" s="130"/>
      <c r="D171" s="131" t="s">
        <v>76</v>
      </c>
      <c r="E171" s="132" t="s">
        <v>1518</v>
      </c>
      <c r="F171" s="132" t="s">
        <v>1519</v>
      </c>
      <c r="I171" s="133"/>
      <c r="J171" s="134">
        <f>BK171</f>
        <v>0</v>
      </c>
      <c r="L171" s="130"/>
      <c r="M171" s="135"/>
      <c r="N171" s="136"/>
      <c r="O171" s="136"/>
      <c r="P171" s="137">
        <f>SUM(P172:P175)</f>
        <v>0</v>
      </c>
      <c r="Q171" s="136"/>
      <c r="R171" s="137">
        <f>SUM(R172:R175)</f>
        <v>0</v>
      </c>
      <c r="S171" s="136"/>
      <c r="T171" s="138">
        <f>SUM(T172:T175)</f>
        <v>0</v>
      </c>
      <c r="AR171" s="131" t="s">
        <v>85</v>
      </c>
      <c r="AT171" s="139" t="s">
        <v>76</v>
      </c>
      <c r="AU171" s="139" t="s">
        <v>77</v>
      </c>
      <c r="AY171" s="131" t="s">
        <v>144</v>
      </c>
      <c r="BK171" s="140">
        <f>SUM(BK172:BK175)</f>
        <v>0</v>
      </c>
    </row>
    <row r="172" spans="1:65" s="2" customFormat="1" ht="37.9" customHeight="1">
      <c r="A172" s="32"/>
      <c r="B172" s="143"/>
      <c r="C172" s="144" t="s">
        <v>304</v>
      </c>
      <c r="D172" s="144" t="s">
        <v>147</v>
      </c>
      <c r="E172" s="145" t="s">
        <v>1520</v>
      </c>
      <c r="F172" s="146" t="s">
        <v>1521</v>
      </c>
      <c r="G172" s="147" t="s">
        <v>535</v>
      </c>
      <c r="H172" s="148">
        <v>7</v>
      </c>
      <c r="I172" s="149"/>
      <c r="J172" s="150">
        <f>ROUND(I172*H172,2)</f>
        <v>0</v>
      </c>
      <c r="K172" s="146" t="s">
        <v>1</v>
      </c>
      <c r="L172" s="33"/>
      <c r="M172" s="151" t="s">
        <v>1</v>
      </c>
      <c r="N172" s="152" t="s">
        <v>42</v>
      </c>
      <c r="O172" s="58"/>
      <c r="P172" s="153">
        <f>O172*H172</f>
        <v>0</v>
      </c>
      <c r="Q172" s="153">
        <v>0</v>
      </c>
      <c r="R172" s="153">
        <f>Q172*H172</f>
        <v>0</v>
      </c>
      <c r="S172" s="153">
        <v>0</v>
      </c>
      <c r="T172" s="15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55" t="s">
        <v>152</v>
      </c>
      <c r="AT172" s="155" t="s">
        <v>147</v>
      </c>
      <c r="AU172" s="155" t="s">
        <v>85</v>
      </c>
      <c r="AY172" s="17" t="s">
        <v>144</v>
      </c>
      <c r="BE172" s="156">
        <f>IF(N172="základní",J172,0)</f>
        <v>0</v>
      </c>
      <c r="BF172" s="156">
        <f>IF(N172="snížená",J172,0)</f>
        <v>0</v>
      </c>
      <c r="BG172" s="156">
        <f>IF(N172="zákl. přenesená",J172,0)</f>
        <v>0</v>
      </c>
      <c r="BH172" s="156">
        <f>IF(N172="sníž. přenesená",J172,0)</f>
        <v>0</v>
      </c>
      <c r="BI172" s="156">
        <f>IF(N172="nulová",J172,0)</f>
        <v>0</v>
      </c>
      <c r="BJ172" s="17" t="s">
        <v>85</v>
      </c>
      <c r="BK172" s="156">
        <f>ROUND(I172*H172,2)</f>
        <v>0</v>
      </c>
      <c r="BL172" s="17" t="s">
        <v>152</v>
      </c>
      <c r="BM172" s="155" t="s">
        <v>468</v>
      </c>
    </row>
    <row r="173" spans="1:65" s="2" customFormat="1" ht="37.9" customHeight="1">
      <c r="A173" s="32"/>
      <c r="B173" s="143"/>
      <c r="C173" s="144" t="s">
        <v>284</v>
      </c>
      <c r="D173" s="144" t="s">
        <v>147</v>
      </c>
      <c r="E173" s="145" t="s">
        <v>1522</v>
      </c>
      <c r="F173" s="146" t="s">
        <v>1523</v>
      </c>
      <c r="G173" s="147" t="s">
        <v>702</v>
      </c>
      <c r="H173" s="148">
        <v>1</v>
      </c>
      <c r="I173" s="149"/>
      <c r="J173" s="150">
        <f>ROUND(I173*H173,2)</f>
        <v>0</v>
      </c>
      <c r="K173" s="146" t="s">
        <v>1</v>
      </c>
      <c r="L173" s="33"/>
      <c r="M173" s="151" t="s">
        <v>1</v>
      </c>
      <c r="N173" s="152" t="s">
        <v>42</v>
      </c>
      <c r="O173" s="58"/>
      <c r="P173" s="153">
        <f>O173*H173</f>
        <v>0</v>
      </c>
      <c r="Q173" s="153">
        <v>0</v>
      </c>
      <c r="R173" s="153">
        <f>Q173*H173</f>
        <v>0</v>
      </c>
      <c r="S173" s="153">
        <v>0</v>
      </c>
      <c r="T173" s="15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55" t="s">
        <v>152</v>
      </c>
      <c r="AT173" s="155" t="s">
        <v>147</v>
      </c>
      <c r="AU173" s="155" t="s">
        <v>85</v>
      </c>
      <c r="AY173" s="17" t="s">
        <v>144</v>
      </c>
      <c r="BE173" s="156">
        <f>IF(N173="základní",J173,0)</f>
        <v>0</v>
      </c>
      <c r="BF173" s="156">
        <f>IF(N173="snížená",J173,0)</f>
        <v>0</v>
      </c>
      <c r="BG173" s="156">
        <f>IF(N173="zákl. přenesená",J173,0)</f>
        <v>0</v>
      </c>
      <c r="BH173" s="156">
        <f>IF(N173="sníž. přenesená",J173,0)</f>
        <v>0</v>
      </c>
      <c r="BI173" s="156">
        <f>IF(N173="nulová",J173,0)</f>
        <v>0</v>
      </c>
      <c r="BJ173" s="17" t="s">
        <v>85</v>
      </c>
      <c r="BK173" s="156">
        <f>ROUND(I173*H173,2)</f>
        <v>0</v>
      </c>
      <c r="BL173" s="17" t="s">
        <v>152</v>
      </c>
      <c r="BM173" s="155" t="s">
        <v>476</v>
      </c>
    </row>
    <row r="174" spans="1:65" s="2" customFormat="1" ht="14.45" customHeight="1">
      <c r="A174" s="32"/>
      <c r="B174" s="143"/>
      <c r="C174" s="144" t="s">
        <v>314</v>
      </c>
      <c r="D174" s="144" t="s">
        <v>147</v>
      </c>
      <c r="E174" s="145" t="s">
        <v>1524</v>
      </c>
      <c r="F174" s="146" t="s">
        <v>1525</v>
      </c>
      <c r="G174" s="147" t="s">
        <v>702</v>
      </c>
      <c r="H174" s="148">
        <v>1</v>
      </c>
      <c r="I174" s="149"/>
      <c r="J174" s="150">
        <f>ROUND(I174*H174,2)</f>
        <v>0</v>
      </c>
      <c r="K174" s="146" t="s">
        <v>1</v>
      </c>
      <c r="L174" s="33"/>
      <c r="M174" s="151" t="s">
        <v>1</v>
      </c>
      <c r="N174" s="152" t="s">
        <v>42</v>
      </c>
      <c r="O174" s="58"/>
      <c r="P174" s="153">
        <f>O174*H174</f>
        <v>0</v>
      </c>
      <c r="Q174" s="153">
        <v>0</v>
      </c>
      <c r="R174" s="153">
        <f>Q174*H174</f>
        <v>0</v>
      </c>
      <c r="S174" s="153">
        <v>0</v>
      </c>
      <c r="T174" s="15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5" t="s">
        <v>152</v>
      </c>
      <c r="AT174" s="155" t="s">
        <v>147</v>
      </c>
      <c r="AU174" s="155" t="s">
        <v>85</v>
      </c>
      <c r="AY174" s="17" t="s">
        <v>144</v>
      </c>
      <c r="BE174" s="156">
        <f>IF(N174="základní",J174,0)</f>
        <v>0</v>
      </c>
      <c r="BF174" s="156">
        <f>IF(N174="snížená",J174,0)</f>
        <v>0</v>
      </c>
      <c r="BG174" s="156">
        <f>IF(N174="zákl. přenesená",J174,0)</f>
        <v>0</v>
      </c>
      <c r="BH174" s="156">
        <f>IF(N174="sníž. přenesená",J174,0)</f>
        <v>0</v>
      </c>
      <c r="BI174" s="156">
        <f>IF(N174="nulová",J174,0)</f>
        <v>0</v>
      </c>
      <c r="BJ174" s="17" t="s">
        <v>85</v>
      </c>
      <c r="BK174" s="156">
        <f>ROUND(I174*H174,2)</f>
        <v>0</v>
      </c>
      <c r="BL174" s="17" t="s">
        <v>152</v>
      </c>
      <c r="BM174" s="155" t="s">
        <v>484</v>
      </c>
    </row>
    <row r="175" spans="1:65" s="2" customFormat="1" ht="19.5">
      <c r="A175" s="32"/>
      <c r="B175" s="33"/>
      <c r="C175" s="32"/>
      <c r="D175" s="158" t="s">
        <v>286</v>
      </c>
      <c r="E175" s="32"/>
      <c r="F175" s="176" t="s">
        <v>1526</v>
      </c>
      <c r="G175" s="32"/>
      <c r="H175" s="32"/>
      <c r="I175" s="177"/>
      <c r="J175" s="32"/>
      <c r="K175" s="32"/>
      <c r="L175" s="33"/>
      <c r="M175" s="204"/>
      <c r="N175" s="205"/>
      <c r="O175" s="186"/>
      <c r="P175" s="186"/>
      <c r="Q175" s="186"/>
      <c r="R175" s="186"/>
      <c r="S175" s="186"/>
      <c r="T175" s="206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T175" s="17" t="s">
        <v>286</v>
      </c>
      <c r="AU175" s="17" t="s">
        <v>85</v>
      </c>
    </row>
    <row r="176" spans="1:65" s="2" customFormat="1" ht="6.95" customHeight="1">
      <c r="A176" s="32"/>
      <c r="B176" s="47"/>
      <c r="C176" s="48"/>
      <c r="D176" s="48"/>
      <c r="E176" s="48"/>
      <c r="F176" s="48"/>
      <c r="G176" s="48"/>
      <c r="H176" s="48"/>
      <c r="I176" s="48"/>
      <c r="J176" s="48"/>
      <c r="K176" s="48"/>
      <c r="L176" s="33"/>
      <c r="M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</row>
  </sheetData>
  <autoFilter ref="C121:K17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001 - Vybudování multifun...</vt:lpstr>
      <vt:lpstr>002 - Elektroinstalace</vt:lpstr>
      <vt:lpstr>003 - Zdravotechnika </vt:lpstr>
      <vt:lpstr>004 - Bezbariérovost </vt:lpstr>
      <vt:lpstr>005 - Ostatní a vedlejší ...</vt:lpstr>
      <vt:lpstr>006 - VZT</vt:lpstr>
      <vt:lpstr>'001 - Vybudování multifun...'!Názvy_tisku</vt:lpstr>
      <vt:lpstr>'002 - Elektroinstalace'!Názvy_tisku</vt:lpstr>
      <vt:lpstr>'003 - Zdravotechnika '!Názvy_tisku</vt:lpstr>
      <vt:lpstr>'004 - Bezbariérovost '!Názvy_tisku</vt:lpstr>
      <vt:lpstr>'005 - Ostatní a vedlejší ...'!Názvy_tisku</vt:lpstr>
      <vt:lpstr>'006 - VZT'!Názvy_tisku</vt:lpstr>
      <vt:lpstr>'Rekapitulace stavby'!Názvy_tisku</vt:lpstr>
      <vt:lpstr>'001 - Vybudování multifun...'!Oblast_tisku</vt:lpstr>
      <vt:lpstr>'002 - Elektroinstalace'!Oblast_tisku</vt:lpstr>
      <vt:lpstr>'003 - Zdravotechnika '!Oblast_tisku</vt:lpstr>
      <vt:lpstr>'004 - Bezbariérovost '!Oblast_tisku</vt:lpstr>
      <vt:lpstr>'005 - Ostatní a vedlejší ...'!Oblast_tisku</vt:lpstr>
      <vt:lpstr>'006 - VZT'!Oblast_tisku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BARBORAKYSK08D7\barborakyskova</dc:creator>
  <cp:lastModifiedBy>Ptošková Jitka</cp:lastModifiedBy>
  <dcterms:created xsi:type="dcterms:W3CDTF">2021-03-26T08:49:16Z</dcterms:created>
  <dcterms:modified xsi:type="dcterms:W3CDTF">2021-04-09T09:26:22Z</dcterms:modified>
</cp:coreProperties>
</file>