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19 REALIZACE\196 DEMOLICE 1178\VŘ\"/>
    </mc:Choice>
  </mc:AlternateContent>
  <bookViews>
    <workbookView xWindow="0" yWindow="0" windowWidth="15510" windowHeight="9480" activeTab="1"/>
  </bookViews>
  <sheets>
    <sheet name="Rekapitulace stavby" sheetId="1" r:id="rId1"/>
    <sheet name="5 - Odstranění budovy č.p..." sheetId="2" r:id="rId2"/>
  </sheets>
  <definedNames>
    <definedName name="_xlnm._FilterDatabase" localSheetId="1" hidden="1">'5 - Odstranění budovy č.p...'!$C$131:$K$220</definedName>
    <definedName name="_xlnm.Print_Titles" localSheetId="1">'5 - Odstranění budovy č.p...'!$131:$131</definedName>
    <definedName name="_xlnm.Print_Titles" localSheetId="0">'Rekapitulace stavby'!$92:$92</definedName>
    <definedName name="_xlnm.Print_Area" localSheetId="1">'5 - Odstranění budovy č.p...'!$C$4:$J$76,'5 - Odstranění budovy č.p...'!$C$82:$J$115,'5 - Odstranění budovy č.p...'!$C$121:$K$220</definedName>
    <definedName name="_xlnm.Print_Area" localSheetId="0">'Rekapitulace stavby'!$D$4:$AO$76,'Rekapitulace stavby'!$C$82:$AQ$103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20" i="2"/>
  <c r="BH220" i="2"/>
  <c r="BG220" i="2"/>
  <c r="BF220" i="2"/>
  <c r="T220" i="2"/>
  <c r="R220" i="2"/>
  <c r="P220" i="2"/>
  <c r="BK220" i="2"/>
  <c r="J220" i="2"/>
  <c r="BE220" i="2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T213" i="2"/>
  <c r="R214" i="2"/>
  <c r="R213" i="2"/>
  <c r="P214" i="2"/>
  <c r="P213" i="2"/>
  <c r="BK214" i="2"/>
  <c r="BK213" i="2"/>
  <c r="J213" i="2" s="1"/>
  <c r="J104" i="2" s="1"/>
  <c r="J214" i="2"/>
  <c r="BE214" i="2" s="1"/>
  <c r="BI212" i="2"/>
  <c r="BH212" i="2"/>
  <c r="BG212" i="2"/>
  <c r="BF212" i="2"/>
  <c r="T212" i="2"/>
  <c r="T211" i="2"/>
  <c r="R212" i="2"/>
  <c r="R211" i="2"/>
  <c r="P212" i="2"/>
  <c r="P211" i="2"/>
  <c r="BK212" i="2"/>
  <c r="BK211" i="2"/>
  <c r="J211" i="2" s="1"/>
  <c r="J103" i="2" s="1"/>
  <c r="J212" i="2"/>
  <c r="BE212" i="2" s="1"/>
  <c r="BI210" i="2"/>
  <c r="BH210" i="2"/>
  <c r="BG210" i="2"/>
  <c r="BF210" i="2"/>
  <c r="T210" i="2"/>
  <c r="T209" i="2"/>
  <c r="R210" i="2"/>
  <c r="R209" i="2"/>
  <c r="P210" i="2"/>
  <c r="P209" i="2"/>
  <c r="BK210" i="2"/>
  <c r="BK209" i="2"/>
  <c r="J209" i="2" s="1"/>
  <c r="J102" i="2" s="1"/>
  <c r="J210" i="2"/>
  <c r="BE210" i="2" s="1"/>
  <c r="BI208" i="2"/>
  <c r="BH208" i="2"/>
  <c r="BG208" i="2"/>
  <c r="BF208" i="2"/>
  <c r="T208" i="2"/>
  <c r="T207" i="2"/>
  <c r="R208" i="2"/>
  <c r="R207" i="2"/>
  <c r="P208" i="2"/>
  <c r="P207" i="2"/>
  <c r="BK208" i="2"/>
  <c r="BK207" i="2"/>
  <c r="J207" i="2" s="1"/>
  <c r="J101" i="2" s="1"/>
  <c r="J208" i="2"/>
  <c r="BE208" i="2" s="1"/>
  <c r="BI206" i="2"/>
  <c r="BH206" i="2"/>
  <c r="BG206" i="2"/>
  <c r="BF206" i="2"/>
  <c r="T206" i="2"/>
  <c r="T205" i="2"/>
  <c r="R206" i="2"/>
  <c r="R205" i="2"/>
  <c r="P206" i="2"/>
  <c r="P205" i="2"/>
  <c r="BK206" i="2"/>
  <c r="BK205" i="2"/>
  <c r="J205" i="2" s="1"/>
  <c r="J100" i="2" s="1"/>
  <c r="J206" i="2"/>
  <c r="BE206" i="2" s="1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J196" i="2"/>
  <c r="BE196" i="2"/>
  <c r="BI194" i="2"/>
  <c r="BH194" i="2"/>
  <c r="BG194" i="2"/>
  <c r="BF194" i="2"/>
  <c r="T194" i="2"/>
  <c r="R194" i="2"/>
  <c r="P194" i="2"/>
  <c r="BK194" i="2"/>
  <c r="J194" i="2"/>
  <c r="BE194" i="2"/>
  <c r="BI193" i="2"/>
  <c r="BH193" i="2"/>
  <c r="BG193" i="2"/>
  <c r="BF193" i="2"/>
  <c r="T193" i="2"/>
  <c r="T192" i="2"/>
  <c r="R193" i="2"/>
  <c r="R192" i="2"/>
  <c r="P193" i="2"/>
  <c r="P192" i="2"/>
  <c r="BK193" i="2"/>
  <c r="BK192" i="2"/>
  <c r="J192" i="2" s="1"/>
  <c r="J99" i="2" s="1"/>
  <c r="J193" i="2"/>
  <c r="BE193" i="2" s="1"/>
  <c r="BI191" i="2"/>
  <c r="BH191" i="2"/>
  <c r="BG191" i="2"/>
  <c r="BF191" i="2"/>
  <c r="T191" i="2"/>
  <c r="T190" i="2"/>
  <c r="R191" i="2"/>
  <c r="R190" i="2"/>
  <c r="P191" i="2"/>
  <c r="P190" i="2"/>
  <c r="BK191" i="2"/>
  <c r="BK190" i="2"/>
  <c r="J190" i="2" s="1"/>
  <c r="J98" i="2" s="1"/>
  <c r="J191" i="2"/>
  <c r="BE191" i="2" s="1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T180" i="2"/>
  <c r="R181" i="2"/>
  <c r="R180" i="2"/>
  <c r="P181" i="2"/>
  <c r="P180" i="2"/>
  <c r="BK181" i="2"/>
  <c r="BK180" i="2"/>
  <c r="J180" i="2" s="1"/>
  <c r="J97" i="2" s="1"/>
  <c r="J181" i="2"/>
  <c r="BE181" i="2" s="1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/>
  <c r="BI175" i="2"/>
  <c r="BH175" i="2"/>
  <c r="BG175" i="2"/>
  <c r="BF175" i="2"/>
  <c r="T175" i="2"/>
  <c r="R175" i="2"/>
  <c r="P175" i="2"/>
  <c r="BK175" i="2"/>
  <c r="J175" i="2"/>
  <c r="BE175" i="2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T168" i="2"/>
  <c r="R169" i="2"/>
  <c r="R168" i="2"/>
  <c r="P169" i="2"/>
  <c r="P168" i="2"/>
  <c r="BK169" i="2"/>
  <c r="BK168" i="2"/>
  <c r="J168" i="2" s="1"/>
  <c r="J96" i="2" s="1"/>
  <c r="J169" i="2"/>
  <c r="BE169" i="2" s="1"/>
  <c r="BI167" i="2"/>
  <c r="BH167" i="2"/>
  <c r="BG167" i="2"/>
  <c r="BF167" i="2"/>
  <c r="T167" i="2"/>
  <c r="R167" i="2"/>
  <c r="P167" i="2"/>
  <c r="BK167" i="2"/>
  <c r="J167" i="2"/>
  <c r="BE167" i="2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/>
  <c r="BI157" i="2"/>
  <c r="BH157" i="2"/>
  <c r="BG157" i="2"/>
  <c r="BF157" i="2"/>
  <c r="T157" i="2"/>
  <c r="R157" i="2"/>
  <c r="P157" i="2"/>
  <c r="BK157" i="2"/>
  <c r="J157" i="2"/>
  <c r="BE157" i="2"/>
  <c r="BI154" i="2"/>
  <c r="BH154" i="2"/>
  <c r="BG154" i="2"/>
  <c r="BF154" i="2"/>
  <c r="T154" i="2"/>
  <c r="R154" i="2"/>
  <c r="P154" i="2"/>
  <c r="BK154" i="2"/>
  <c r="J154" i="2"/>
  <c r="BE154" i="2"/>
  <c r="BI152" i="2"/>
  <c r="BH152" i="2"/>
  <c r="BG152" i="2"/>
  <c r="BF152" i="2"/>
  <c r="T152" i="2"/>
  <c r="R152" i="2"/>
  <c r="P152" i="2"/>
  <c r="BK152" i="2"/>
  <c r="J152" i="2"/>
  <c r="BE152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T133" i="2"/>
  <c r="T132" i="2" s="1"/>
  <c r="R134" i="2"/>
  <c r="R133" i="2" s="1"/>
  <c r="R132" i="2" s="1"/>
  <c r="P134" i="2"/>
  <c r="P133" i="2"/>
  <c r="P132" i="2" s="1"/>
  <c r="AU95" i="1" s="1"/>
  <c r="AU94" i="1" s="1"/>
  <c r="BK134" i="2"/>
  <c r="BK133" i="2"/>
  <c r="J133" i="2" s="1"/>
  <c r="J95" i="2" s="1"/>
  <c r="BK132" i="2"/>
  <c r="J132" i="2" s="1"/>
  <c r="J94" i="2" s="1"/>
  <c r="J134" i="2"/>
  <c r="BE134" i="2"/>
  <c r="J129" i="2"/>
  <c r="J128" i="2"/>
  <c r="F128" i="2"/>
  <c r="F126" i="2"/>
  <c r="E124" i="2"/>
  <c r="BI113" i="2"/>
  <c r="BH113" i="2"/>
  <c r="BG113" i="2"/>
  <c r="BF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BI108" i="2"/>
  <c r="F37" i="2"/>
  <c r="BD95" i="1" s="1"/>
  <c r="BD94" i="1" s="1"/>
  <c r="W36" i="1" s="1"/>
  <c r="BH108" i="2"/>
  <c r="F36" i="2" s="1"/>
  <c r="BC95" i="1" s="1"/>
  <c r="BC94" i="1" s="1"/>
  <c r="BG108" i="2"/>
  <c r="F35" i="2"/>
  <c r="BB95" i="1" s="1"/>
  <c r="BB94" i="1" s="1"/>
  <c r="BF108" i="2"/>
  <c r="J34" i="2" s="1"/>
  <c r="AW95" i="1" s="1"/>
  <c r="BE108" i="2"/>
  <c r="J90" i="2"/>
  <c r="J89" i="2"/>
  <c r="F89" i="2"/>
  <c r="F87" i="2"/>
  <c r="E85" i="2"/>
  <c r="J16" i="2"/>
  <c r="E16" i="2"/>
  <c r="F129" i="2"/>
  <c r="F90" i="2"/>
  <c r="J15" i="2"/>
  <c r="J10" i="2"/>
  <c r="J126" i="2"/>
  <c r="J87" i="2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AS94" i="1"/>
  <c r="L90" i="1"/>
  <c r="AM90" i="1"/>
  <c r="AM89" i="1"/>
  <c r="L89" i="1"/>
  <c r="AM87" i="1"/>
  <c r="L87" i="1"/>
  <c r="L85" i="1"/>
  <c r="L84" i="1"/>
  <c r="AX94" i="1" l="1"/>
  <c r="W34" i="1"/>
  <c r="W35" i="1"/>
  <c r="AY94" i="1"/>
  <c r="J28" i="2"/>
  <c r="F34" i="2"/>
  <c r="BA95" i="1" s="1"/>
  <c r="BA94" i="1" s="1"/>
  <c r="W33" i="1" l="1"/>
  <c r="AW94" i="1"/>
  <c r="AK33" i="1" s="1"/>
  <c r="J113" i="2"/>
  <c r="J107" i="2" l="1"/>
  <c r="BE113" i="2"/>
  <c r="J33" i="2" l="1"/>
  <c r="AV95" i="1" s="1"/>
  <c r="AT95" i="1" s="1"/>
  <c r="F33" i="2"/>
  <c r="AZ95" i="1" s="1"/>
  <c r="AZ94" i="1" s="1"/>
  <c r="J29" i="2"/>
  <c r="J30" i="2" s="1"/>
  <c r="J115" i="2"/>
  <c r="AG95" i="1" l="1"/>
  <c r="J39" i="2"/>
  <c r="AV94" i="1"/>
  <c r="AT94" i="1" l="1"/>
  <c r="AG94" i="1"/>
  <c r="AN95" i="1"/>
  <c r="AK26" i="1" l="1"/>
  <c r="AG100" i="1"/>
  <c r="AG98" i="1"/>
  <c r="AN94" i="1"/>
  <c r="AG101" i="1"/>
  <c r="AG99" i="1"/>
  <c r="CD99" i="1" l="1"/>
  <c r="AV99" i="1"/>
  <c r="BY99" i="1" s="1"/>
  <c r="AN99" i="1"/>
  <c r="CD101" i="1"/>
  <c r="AV101" i="1"/>
  <c r="BY101" i="1" s="1"/>
  <c r="AN101" i="1"/>
  <c r="AV100" i="1"/>
  <c r="BY100" i="1" s="1"/>
  <c r="CD100" i="1"/>
  <c r="AN98" i="1"/>
  <c r="AG97" i="1"/>
  <c r="CD98" i="1"/>
  <c r="W32" i="1" s="1"/>
  <c r="AV98" i="1"/>
  <c r="BY98" i="1" s="1"/>
  <c r="AK32" i="1" s="1"/>
  <c r="AK27" i="1" l="1"/>
  <c r="AK29" i="1" s="1"/>
  <c r="AK38" i="1" s="1"/>
  <c r="AG103" i="1"/>
  <c r="AN100" i="1"/>
  <c r="AN97" i="1" s="1"/>
  <c r="AN103" i="1" s="1"/>
</calcChain>
</file>

<file path=xl/sharedStrings.xml><?xml version="1.0" encoding="utf-8"?>
<sst xmlns="http://schemas.openxmlformats.org/spreadsheetml/2006/main" count="1372" uniqueCount="384">
  <si>
    <t>Export Komplet</t>
  </si>
  <si>
    <t/>
  </si>
  <si>
    <t>2.0</t>
  </si>
  <si>
    <t>ZAMOK</t>
  </si>
  <si>
    <t>False</t>
  </si>
  <si>
    <t>{ca1b0ba4-bb60-4265-8d5f-b2816bbcd885}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</si>
  <si>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</si>
  <si>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</si>
  <si>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</si>
  <si>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</si>
  <si>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</si>
  <si>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</si>
  <si>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</si>
  <si>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</si>
  <si>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</si>
  <si>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</si>
  <si>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</si>
  <si>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Odstranění budovy č.p. 1178, Bohumín</t>
  </si>
  <si>
    <t>KSO:</t>
  </si>
  <si>
    <t>CC-CZ:</t>
  </si>
  <si>
    <t>Místo:</t>
  </si>
  <si>
    <t>Bohumín</t>
  </si>
  <si>
    <t>Datum:</t>
  </si>
  <si>
    <t>5. 3. 2019</t>
  </si>
  <si>
    <t>Zadavatel:</t>
  </si>
  <si>
    <t>IČ:</t>
  </si>
  <si>
    <t>Město Bohumín</t>
  </si>
  <si>
    <t>DIČ:</t>
  </si>
  <si>
    <t>Uchazeč:</t>
  </si>
  <si>
    <t>Vyplň údaj</t>
  </si>
  <si>
    <t>Projektant:</t>
  </si>
  <si>
    <t xml:space="preserve">MM-Project, </t>
  </si>
  <si>
    <t>True</t>
  </si>
  <si>
    <t>Zpracovatel:</t>
  </si>
  <si>
    <t>Johančíková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</si>
  <si>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</si>
  <si>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</si>
  <si>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</si>
  <si>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</si>
  <si>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</si>
  <si>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</si>
  <si>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</si>
  <si>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</si>
  <si>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</si>
  <si>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</si>
  <si>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</si>
  <si>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</si>
  <si>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</si>
  <si>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</si>
  <si>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</si>
  <si>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</si>
  <si>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</si>
  <si>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</si>
  <si>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</si>
  <si>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</si>
  <si>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</si>
  <si>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</si>
  <si>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</si>
  <si>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</si>
  <si>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</si>
  <si>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</si>
  <si>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</si>
  <si>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</si>
  <si>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</si>
  <si>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</si>
  <si>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</si>
  <si>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</si>
  <si>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</si>
  <si>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</si>
  <si>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</si>
  <si>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</si>
  <si>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</si>
  <si>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</si>
  <si>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</si>
  <si>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</si>
  <si>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</si>
  <si>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</si>
  <si>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</si>
  <si>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</si>
  <si>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</si>
  <si>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</si>
  <si>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</si>
  <si>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</si>
  <si>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</si>
  <si>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</si>
  <si>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</si>
  <si>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</si>
  <si>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</si>
  <si>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</si>
  <si>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</si>
  <si>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</si>
  <si>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</si>
  <si>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</si>
  <si>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</si>
  <si>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</si>
  <si>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</si>
  <si>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</si>
  <si>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</si>
  <si>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</si>
  <si>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</si>
  <si>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</si>
  <si>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</si>
  <si>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1 - Zemní práce</t>
  </si>
  <si>
    <t>96 - Bourání konstrukcí</t>
  </si>
  <si>
    <t>98 - Demolice a sanace</t>
  </si>
  <si>
    <t>99 - Přesun hmot a manipulace se sutí</t>
  </si>
  <si>
    <t>997 - Přesun sutě</t>
  </si>
  <si>
    <t>723 - Zdravotechnika - vnitřní plynovod</t>
  </si>
  <si>
    <t>725 - Zdravotechnika - zařizovací předměty</t>
  </si>
  <si>
    <t>731 - Ústřední vytápění - kotelny</t>
  </si>
  <si>
    <t>HZS - Hodinové zúčtovací sazby</t>
  </si>
  <si>
    <t>100 - Všeobecné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</si>
  <si>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</si>
  <si>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</si>
  <si>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</si>
  <si>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</si>
  <si>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</si>
  <si>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</si>
  <si>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</si>
  <si>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</si>
  <si>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</si>
  <si>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</si>
  <si>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</si>
  <si>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</si>
  <si>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</si>
  <si>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</si>
  <si>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</si>
  <si>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</si>
  <si>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</si>
  <si>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</si>
  <si>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</si>
  <si>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</si>
  <si>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</si>
  <si>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</si>
  <si>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</si>
  <si>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</si>
  <si>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</si>
  <si>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122201101</t>
  </si>
  <si>
    <t>Odkopávky a prokopávky nezapažené  s přehozením výkopku na vzdálenost do 3 m nebo s naložením na dopravní prostředek v hornině tř. 3 do 100 m3</t>
  </si>
  <si>
    <t>m3</t>
  </si>
  <si>
    <t>CS ÚRS 2018 01</t>
  </si>
  <si>
    <t>4</t>
  </si>
  <si>
    <t>1946333714</t>
  </si>
  <si>
    <t>VV</t>
  </si>
  <si>
    <t>(202,0-27,0)*0,5</t>
  </si>
  <si>
    <t>22</t>
  </si>
  <si>
    <t>122201109</t>
  </si>
  <si>
    <t>Odkopávky a prokopávky nezapažené  s přehozením výkopku na vzdálenost do 3 m nebo s naložením na dopravní prostředek v hornině tř. 3 Příplatek k cenám za lepivost horniny tř. 3</t>
  </si>
  <si>
    <t>1708204093</t>
  </si>
  <si>
    <t>32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</si>
  <si>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</si>
  <si>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</si>
  <si>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1774739978</t>
  </si>
  <si>
    <t>33</t>
  </si>
  <si>
    <t>171201201</t>
  </si>
  <si>
    <t>Uložení sypaniny  na skládky</t>
  </si>
  <si>
    <t>1044312042</t>
  </si>
  <si>
    <t>34</t>
  </si>
  <si>
    <t>171201211</t>
  </si>
  <si>
    <t>Poplatek za uložení stavebního odpadu na skládce (skládkovné) zeminy a kameniva zatříděného do Katalogu odpadů pod kódem 170 504</t>
  </si>
  <si>
    <t>t</t>
  </si>
  <si>
    <t>773675689</t>
  </si>
  <si>
    <t>87,5*1,6 'Přepočtené koeficientem množství</t>
  </si>
  <si>
    <t>26</t>
  </si>
  <si>
    <t>122201402</t>
  </si>
  <si>
    <t>Vykopávky v zemnících na suchu  s přehozením výkopku na vzdálenost do 3 m nebo s naložením na dopravní prostředek v hornině tř. 3 přes 100 do 1 000 m3</t>
  </si>
  <si>
    <t>-1727290106</t>
  </si>
  <si>
    <t>27</t>
  </si>
  <si>
    <t>M</t>
  </si>
  <si>
    <t>005</t>
  </si>
  <si>
    <t>Nákup zeminy</t>
  </si>
  <si>
    <t>8</t>
  </si>
  <si>
    <t>-295902950</t>
  </si>
  <si>
    <t>23</t>
  </si>
  <si>
    <t>174101101</t>
  </si>
  <si>
    <t>Zásyp sypaninou z jakékoliv horniny  s uložením výkopku ve vrstvách se zhutněním jam, šachet, rýh nebo kolem objektů v těchto vykopávkách</t>
  </si>
  <si>
    <t>-1932142695</t>
  </si>
  <si>
    <t>jímka - štěrkodrtí do v 1.m</t>
  </si>
  <si>
    <t>5,83*3,24*1,0</t>
  </si>
  <si>
    <t>(5,83+2,64)*2*0,3*0,3</t>
  </si>
  <si>
    <t>jímka - zeminou</t>
  </si>
  <si>
    <t>5,83*3,24*(2,0-1,0-0,5)</t>
  </si>
  <si>
    <t>základy- zeminou</t>
  </si>
  <si>
    <t>(6,69+10,955+3,31+8,39+3,71+8,88+6,56+1,3+4,33)*0,5*0,7</t>
  </si>
  <si>
    <t>(3,88+3,5+0,8+5,63+0,81+4,09+2,155)*0,5*0,7</t>
  </si>
  <si>
    <t>25</t>
  </si>
  <si>
    <t>58344171</t>
  </si>
  <si>
    <t>štěrkodrť frakce 0-32</t>
  </si>
  <si>
    <t>990271974</t>
  </si>
  <si>
    <t>20,414*1,91 'Přepočtené koeficientem množství</t>
  </si>
  <si>
    <t>24</t>
  </si>
  <si>
    <t>174201101</t>
  </si>
  <si>
    <t>Zásyp sypaninou z jakékoliv horniny  s uložením výkopku ve vrstvách bez zhutnění jam, šachet, rýh nebo kolem objektů v těchto vykopávkách</t>
  </si>
  <si>
    <t>-1188177912</t>
  </si>
  <si>
    <t>5,83*3,24*0,5</t>
  </si>
  <si>
    <t>202,0*0,5</t>
  </si>
  <si>
    <t>28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</si>
  <si>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</si>
  <si>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</si>
  <si>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m2</t>
  </si>
  <si>
    <t>-1059707257</t>
  </si>
  <si>
    <t>480</t>
  </si>
  <si>
    <t>29</t>
  </si>
  <si>
    <t>181411121</t>
  </si>
  <si>
    <t>Založení trávníku na půdě předem připravené plochy do 1000 m2 výsevem včetně utažení lučního v rovině nebo na svahu do 1:5</t>
  </si>
  <si>
    <t>-46051773</t>
  </si>
  <si>
    <t>30</t>
  </si>
  <si>
    <t>00572100</t>
  </si>
  <si>
    <t>osivo jetelotráva intenzivní víceletá</t>
  </si>
  <si>
    <t>kg</t>
  </si>
  <si>
    <t>-955116845</t>
  </si>
  <si>
    <t>480*0,015 'Přepočtené koeficientem množství</t>
  </si>
  <si>
    <t>36</t>
  </si>
  <si>
    <t>119002411</t>
  </si>
  <si>
    <t>Pomocné konstrukce při zabezpečení výkopu vodorovné pojízdné z tlustého ocelového plechu šířky výkopu do 1 m zřízení</t>
  </si>
  <si>
    <t>-1065259123</t>
  </si>
  <si>
    <t>37</t>
  </si>
  <si>
    <t>119002412</t>
  </si>
  <si>
    <t>Pomocné konstrukce při zabezpečení výkopu vodorovné pojízdné z tlustého ocelového plechu šířky výkopu do 1 m odstranění</t>
  </si>
  <si>
    <t>-648128997</t>
  </si>
  <si>
    <t>38</t>
  </si>
  <si>
    <t>119003213</t>
  </si>
  <si>
    <t>Pomocné konstrukce při zabezpečení výkopu svislé ocelové mobilní oplocení, výšky do 1,5 m panely vyplněné profilovaným plechem zřízení</t>
  </si>
  <si>
    <t>m</t>
  </si>
  <si>
    <t>486330401</t>
  </si>
  <si>
    <t>39</t>
  </si>
  <si>
    <t>119003214</t>
  </si>
  <si>
    <t>Pomocné konstrukce při zabezpečení výkopu svislé ocelové mobilní oplocení, výšky do 1,5 m panely vyplněné profilovaným plechem odstranění</t>
  </si>
  <si>
    <t>-592701693</t>
  </si>
  <si>
    <t>40</t>
  </si>
  <si>
    <t>1848071119</t>
  </si>
  <si>
    <t>ochrana stromů a keřů bedněním před poškozením stav. provozem- zřízení</t>
  </si>
  <si>
    <t>1543562131</t>
  </si>
  <si>
    <t>41</t>
  </si>
  <si>
    <t>1848071129</t>
  </si>
  <si>
    <t>Ochrana stromů a keřú bedněním před poškozením stav. provozem- odstranění</t>
  </si>
  <si>
    <t>-684779192</t>
  </si>
  <si>
    <t>96</t>
  </si>
  <si>
    <t>Bourání konstrukcí</t>
  </si>
  <si>
    <t>712300833</t>
  </si>
  <si>
    <t>Odstranění ze střech plochých do 10°  krytiny povlakové třívrstvé</t>
  </si>
  <si>
    <t>-1364233493</t>
  </si>
  <si>
    <t>3</t>
  </si>
  <si>
    <t>762341811</t>
  </si>
  <si>
    <t>Demontáž bednění a laťování  bednění střech rovných, obloukových, sklonu do 60° se všemi nadstřešními konstrukcemi z prken hrubých, hoblovaných tl. do 32 mm</t>
  </si>
  <si>
    <t>141226762</t>
  </si>
  <si>
    <t>762331811</t>
  </si>
  <si>
    <t>Demontáž vázaných konstrukcí krovů sklonu do 60°  z hranolů, hranolků, fošen, průřezové plochy do 120 cm2</t>
  </si>
  <si>
    <t>16</t>
  </si>
  <si>
    <t>-1295092133</t>
  </si>
  <si>
    <t>7</t>
  </si>
  <si>
    <t>968062354</t>
  </si>
  <si>
    <t>Vybourání dřevěných rámů oken s křídly, dveřních zárubní, vrat, stěn, ostění nebo obkladů  rámů oken s křídly dvojitých, plochy do 1 m2</t>
  </si>
  <si>
    <t>1635722036</t>
  </si>
  <si>
    <t>0,5*0,5*5</t>
  </si>
  <si>
    <t>1,16*0,88</t>
  </si>
  <si>
    <t>968062356</t>
  </si>
  <si>
    <t>Vybourání dřevěných rámů oken s křídly, dveřních zárubní, vrat, stěn, ostění nebo obkladů  rámů oken s křídly dvojitých, plochy do 4 m2</t>
  </si>
  <si>
    <t>470898890</t>
  </si>
  <si>
    <t>2,1*1,5*4</t>
  </si>
  <si>
    <t>9</t>
  </si>
  <si>
    <t>787600801</t>
  </si>
  <si>
    <t>Vysklívání oken a dveří  skla plochého, plochy do 1 m2</t>
  </si>
  <si>
    <t>1671224808</t>
  </si>
  <si>
    <t>10</t>
  </si>
  <si>
    <t>787600802</t>
  </si>
  <si>
    <t>Vysklívání oken a dveří  skla plochého, plochy přes 1 do 3 m2</t>
  </si>
  <si>
    <t>1118602908</t>
  </si>
  <si>
    <t>11</t>
  </si>
  <si>
    <t>976085311</t>
  </si>
  <si>
    <t>Vybourání drobných zámečnických a jiných konstrukcí  kanalizačních rámů litinových, z rýhovaného plechu nebo betonových včetně poklopů nebo mříží, plochy do 0,60 m2</t>
  </si>
  <si>
    <t>kus</t>
  </si>
  <si>
    <t>113404219</t>
  </si>
  <si>
    <t>98</t>
  </si>
  <si>
    <t>Demolice a sanace</t>
  </si>
  <si>
    <t>981011314</t>
  </si>
  <si>
    <t>Demolice budov  postupným rozebíráním z cihel, kamene, smíšeného nebo hrázděného zdiva, tvárnic na maltu vápennou nebo vápenocementovou s podílem konstrukcí přes 20 do 25 %</t>
  </si>
  <si>
    <t>-1240336038</t>
  </si>
  <si>
    <t>6</t>
  </si>
  <si>
    <t>981511114</t>
  </si>
  <si>
    <t>Demolice konstrukcí objektů  postupným rozebíráním konstrukcí ze železobetonu</t>
  </si>
  <si>
    <t>-2024053375</t>
  </si>
  <si>
    <t>základy</t>
  </si>
  <si>
    <t>(6,69+10,955+3,31+8,39+3,71+8,88+6,56+1,3+4,33)*0,5*1,2</t>
  </si>
  <si>
    <t>(3,88+3,5+0,8+5,63+0,81+4,09+2,155)*0,5*1,2</t>
  </si>
  <si>
    <t>jímka</t>
  </si>
  <si>
    <t>5,853*3,24*0,15*2-0,6*0,6*0,15</t>
  </si>
  <si>
    <t>(5,83+2,74)*2*1,85*0,25</t>
  </si>
  <si>
    <t>99</t>
  </si>
  <si>
    <t>Přesun hmot a manipulace se sutí</t>
  </si>
  <si>
    <t>31</t>
  </si>
  <si>
    <t>998001123</t>
  </si>
  <si>
    <t>Přesun hmot pro demolice objektů  výšky do 21 m</t>
  </si>
  <si>
    <t>166349908</t>
  </si>
  <si>
    <t>997</t>
  </si>
  <si>
    <t>Přesun sutě</t>
  </si>
  <si>
    <t>17</t>
  </si>
  <si>
    <t>997006512</t>
  </si>
  <si>
    <t>Vodorovná doprava suti na skládku s naložením na dopravní prostředek a složením přes 100 m do 1 km</t>
  </si>
  <si>
    <t>-237443626</t>
  </si>
  <si>
    <t>18</t>
  </si>
  <si>
    <t>997006519</t>
  </si>
  <si>
    <t>Vodorovná doprava suti na skládku s naložením na dopravní prostředek a složením Příplatek k ceně za každý další i započatý 1 km</t>
  </si>
  <si>
    <t>-1634834590</t>
  </si>
  <si>
    <t>720,795*9 'Přepočtené koeficientem množství</t>
  </si>
  <si>
    <t>19</t>
  </si>
  <si>
    <t>997006551</t>
  </si>
  <si>
    <t>Hrubé urovnání suti na skládce  bez zhutnění</t>
  </si>
  <si>
    <t>-136446053</t>
  </si>
  <si>
    <t>12</t>
  </si>
  <si>
    <t>997013501</t>
  </si>
  <si>
    <t>Odvoz suti a vybouraných hmot na skládku nebo meziskládku  se složením, na vzdálenost do 1 km</t>
  </si>
  <si>
    <t>694856489</t>
  </si>
  <si>
    <t>13</t>
  </si>
  <si>
    <t>997013509</t>
  </si>
  <si>
    <t>Odvoz suti a vybouraných hmot na skládku nebo meziskládku  se složením, na vzdálenost Příplatek k ceně za každý další i započatý 1 km přes 1 km</t>
  </si>
  <si>
    <t>1023260738</t>
  </si>
  <si>
    <t>7,728*9 'Přepočtené koeficientem množství</t>
  </si>
  <si>
    <t>14</t>
  </si>
  <si>
    <t>997013811</t>
  </si>
  <si>
    <t>Poplatek za uložení stavebního odpadu na skládce (skládkovné) dřevěného zatříděného do Katalogu odpadů pod kódem 170 201</t>
  </si>
  <si>
    <t>1264078361</t>
  </si>
  <si>
    <t>997013804</t>
  </si>
  <si>
    <t>Poplatek za uložení stavebního odpadu na skládce (skládkovné) ze skla zatříděného do Katalogu odpadů pod kódem 170 202</t>
  </si>
  <si>
    <t>1940876658</t>
  </si>
  <si>
    <t>997013813</t>
  </si>
  <si>
    <t>Poplatek za uložení stavebního odpadu na skládce (skládkovné) z plastických hmot zatříděného do Katalogu odpadů pod kódem 170 203</t>
  </si>
  <si>
    <t>-2088030175</t>
  </si>
  <si>
    <t>20</t>
  </si>
  <si>
    <t>997013831</t>
  </si>
  <si>
    <t>Poplatek za uložení stavebního odpadu na skládce (skládkovné) směsného stavebního a demoličního zatříděného do Katalogu odpadů pod kódem 170 904</t>
  </si>
  <si>
    <t>-76353538</t>
  </si>
  <si>
    <t>45</t>
  </si>
  <si>
    <t>99701</t>
  </si>
  <si>
    <t>likvidace sporáku a kotle</t>
  </si>
  <si>
    <t>soubor</t>
  </si>
  <si>
    <t>1266235805</t>
  </si>
  <si>
    <t>723</t>
  </si>
  <si>
    <t>Zdravotechnika - vnitřní plynovod</t>
  </si>
  <si>
    <t>42</t>
  </si>
  <si>
    <t>723150801</t>
  </si>
  <si>
    <t>Demontáž potrubí svařovaného z ocelových trubek hladkých  do Ø 32</t>
  </si>
  <si>
    <t>794466541</t>
  </si>
  <si>
    <t>725</t>
  </si>
  <si>
    <t>Zdravotechnika - zařizovací předměty</t>
  </si>
  <si>
    <t>43</t>
  </si>
  <si>
    <t>725610810</t>
  </si>
  <si>
    <t>Demontáž plynových sporáků  normálních nebo kombinovaných</t>
  </si>
  <si>
    <t>496357139</t>
  </si>
  <si>
    <t>731</t>
  </si>
  <si>
    <t>Ústřední vytápění - kotelny</t>
  </si>
  <si>
    <t>44</t>
  </si>
  <si>
    <t>731200826</t>
  </si>
  <si>
    <t>Demontáž kotlů ocelových  na kapalná nebo plynná paliva, o výkonu přes 40 do 60 kW</t>
  </si>
  <si>
    <t>1638413966</t>
  </si>
  <si>
    <t>HZS</t>
  </si>
  <si>
    <t>Hodinové zúčtovací sazby</t>
  </si>
  <si>
    <t>48</t>
  </si>
  <si>
    <t>hzs</t>
  </si>
  <si>
    <t>demontáž barového pultu a polic</t>
  </si>
  <si>
    <t>hod</t>
  </si>
  <si>
    <t>512</t>
  </si>
  <si>
    <t>-332880448</t>
  </si>
  <si>
    <t>100</t>
  </si>
  <si>
    <t>Všeobecné náklady</t>
  </si>
  <si>
    <t>Odpojení inž. sítí vč. zaslepení</t>
  </si>
  <si>
    <t>-998705954</t>
  </si>
  <si>
    <t>35</t>
  </si>
  <si>
    <t>Odpojení inž. sítí - přípojka elektro</t>
  </si>
  <si>
    <t>756937741</t>
  </si>
  <si>
    <t>46</t>
  </si>
  <si>
    <t>Dopravní značení</t>
  </si>
  <si>
    <t>1966380046</t>
  </si>
  <si>
    <t>47</t>
  </si>
  <si>
    <t>demontáž el. kabelu - 10 m</t>
  </si>
  <si>
    <t>-1123215295</t>
  </si>
  <si>
    <t>49</t>
  </si>
  <si>
    <t>prověření existence plynovodní přípojky</t>
  </si>
  <si>
    <t>-1927061256</t>
  </si>
  <si>
    <t>P</t>
  </si>
  <si>
    <t>Poznámka k položce:_x000D_
dle stanoviska Gasnet s.r.o. se v blízkosti objektu plynovod ve správe  Glasnet s.r.o. nenachází</t>
  </si>
  <si>
    <t>50</t>
  </si>
  <si>
    <t>výstražné tabulky</t>
  </si>
  <si>
    <t>480734864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</si>
</sst>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4" fontId="28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Protection="1"/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4" fontId="28" fillId="2" borderId="0" xfId="0" applyNumberFormat="1" applyFont="1" applyFill="1" applyAlignment="1" applyProtection="1">
      <alignment vertical="center"/>
      <protection locked="0"/>
    </xf>
    <xf numFmtId="4" fontId="28" fillId="0" borderId="0" xfId="0" applyNumberFormat="1" applyFont="1" applyAlignment="1" applyProtection="1">
      <alignment vertical="center"/>
    </xf>
    <xf numFmtId="0" fontId="28" fillId="2" borderId="0" xfId="0" applyFont="1" applyFill="1" applyAlignment="1" applyProtection="1">
      <alignment horizontal="left" vertical="center"/>
      <protection locked="0"/>
    </xf>
    <xf numFmtId="4" fontId="23" fillId="0" borderId="0" xfId="0" applyNumberFormat="1" applyFont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0" fontId="0" fillId="0" borderId="0" xfId="0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63" t="s">
        <v>14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19"/>
      <c r="AQ5" s="19"/>
      <c r="AR5" s="17"/>
      <c r="BE5" s="291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64" t="s">
        <v>17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19"/>
      <c r="AQ6" s="19"/>
      <c r="AR6" s="17"/>
      <c r="BE6" s="292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92"/>
      <c r="BS7" s="14" t="s">
        <v>6</v>
      </c>
    </row>
    <row r="8" spans="1:74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92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92"/>
      <c r="BS9" s="14" t="s">
        <v>6</v>
      </c>
    </row>
    <row r="10" spans="1:74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92"/>
      <c r="BS10" s="14" t="s">
        <v>6</v>
      </c>
    </row>
    <row r="11" spans="1:74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92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92"/>
      <c r="BS12" s="14" t="s">
        <v>6</v>
      </c>
    </row>
    <row r="13" spans="1:74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92"/>
      <c r="BS13" s="14" t="s">
        <v>6</v>
      </c>
    </row>
    <row r="14" spans="1:74" ht="12.75">
      <c r="B14" s="18"/>
      <c r="C14" s="19"/>
      <c r="D14" s="19"/>
      <c r="E14" s="265" t="s">
        <v>29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92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92"/>
      <c r="BS15" s="14" t="s">
        <v>4</v>
      </c>
    </row>
    <row r="16" spans="1:74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92"/>
      <c r="BS16" s="14" t="s">
        <v>4</v>
      </c>
    </row>
    <row r="17" spans="2:7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92"/>
      <c r="BS17" s="14" t="s">
        <v>32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92"/>
      <c r="BS18" s="14" t="s">
        <v>6</v>
      </c>
    </row>
    <row r="19" spans="2:7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92"/>
      <c r="BS19" s="14" t="s">
        <v>6</v>
      </c>
    </row>
    <row r="20" spans="2:7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92"/>
      <c r="BS20" s="14" t="s">
        <v>4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92"/>
    </row>
    <row r="22" spans="2:7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92"/>
    </row>
    <row r="23" spans="2:71" ht="16.5" customHeight="1">
      <c r="B23" s="18"/>
      <c r="C23" s="19"/>
      <c r="D23" s="19"/>
      <c r="E23" s="267" t="s">
        <v>1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19"/>
      <c r="AP23" s="19"/>
      <c r="AQ23" s="19"/>
      <c r="AR23" s="17"/>
      <c r="BE23" s="292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92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92"/>
    </row>
    <row r="26" spans="2:71" ht="14.45" customHeight="1">
      <c r="B26" s="18"/>
      <c r="C26" s="19"/>
      <c r="D26" s="31" t="s">
        <v>36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51">
        <f>ROUND(AG94,2)</f>
        <v>0</v>
      </c>
      <c r="AL26" s="252"/>
      <c r="AM26" s="252"/>
      <c r="AN26" s="252"/>
      <c r="AO26" s="252"/>
      <c r="AP26" s="19"/>
      <c r="AQ26" s="19"/>
      <c r="AR26" s="17"/>
      <c r="BE26" s="292"/>
    </row>
    <row r="27" spans="2:71" ht="14.45" customHeight="1">
      <c r="B27" s="18"/>
      <c r="C27" s="19"/>
      <c r="D27" s="31" t="s">
        <v>37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51">
        <f>ROUND(AG97, 2)</f>
        <v>0</v>
      </c>
      <c r="AL27" s="251"/>
      <c r="AM27" s="251"/>
      <c r="AN27" s="251"/>
      <c r="AO27" s="251"/>
      <c r="AP27" s="19"/>
      <c r="AQ27" s="19"/>
      <c r="AR27" s="17"/>
      <c r="BE27" s="292"/>
    </row>
    <row r="28" spans="2:71" s="1" customFormat="1" ht="6.95" customHeigh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4"/>
      <c r="BE28" s="292"/>
    </row>
    <row r="29" spans="2:71" s="1" customFormat="1" ht="25.9" customHeight="1">
      <c r="B29" s="32"/>
      <c r="C29" s="33"/>
      <c r="D29" s="35" t="s">
        <v>38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53">
        <f>ROUND(AK26 + AK27, 2)</f>
        <v>0</v>
      </c>
      <c r="AL29" s="254"/>
      <c r="AM29" s="254"/>
      <c r="AN29" s="254"/>
      <c r="AO29" s="254"/>
      <c r="AP29" s="33"/>
      <c r="AQ29" s="33"/>
      <c r="AR29" s="34"/>
      <c r="BE29" s="292"/>
    </row>
    <row r="30" spans="2:71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4"/>
      <c r="BE30" s="292"/>
    </row>
    <row r="31" spans="2:71" s="1" customFormat="1" ht="12.75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268" t="s">
        <v>39</v>
      </c>
      <c r="M31" s="268"/>
      <c r="N31" s="268"/>
      <c r="O31" s="268"/>
      <c r="P31" s="268"/>
      <c r="Q31" s="33"/>
      <c r="R31" s="33"/>
      <c r="S31" s="33"/>
      <c r="T31" s="33"/>
      <c r="U31" s="33"/>
      <c r="V31" s="33"/>
      <c r="W31" s="268" t="s">
        <v>40</v>
      </c>
      <c r="X31" s="268"/>
      <c r="Y31" s="268"/>
      <c r="Z31" s="268"/>
      <c r="AA31" s="268"/>
      <c r="AB31" s="268"/>
      <c r="AC31" s="268"/>
      <c r="AD31" s="268"/>
      <c r="AE31" s="268"/>
      <c r="AF31" s="33"/>
      <c r="AG31" s="33"/>
      <c r="AH31" s="33"/>
      <c r="AI31" s="33"/>
      <c r="AJ31" s="33"/>
      <c r="AK31" s="268" t="s">
        <v>41</v>
      </c>
      <c r="AL31" s="268"/>
      <c r="AM31" s="268"/>
      <c r="AN31" s="268"/>
      <c r="AO31" s="268"/>
      <c r="AP31" s="33"/>
      <c r="AQ31" s="33"/>
      <c r="AR31" s="34"/>
      <c r="BE31" s="292"/>
    </row>
    <row r="32" spans="2:71" s="2" customFormat="1" ht="14.45" customHeight="1">
      <c r="B32" s="37"/>
      <c r="C32" s="38"/>
      <c r="D32" s="26" t="s">
        <v>42</v>
      </c>
      <c r="E32" s="38"/>
      <c r="F32" s="26" t="s">
        <v>43</v>
      </c>
      <c r="G32" s="38"/>
      <c r="H32" s="38"/>
      <c r="I32" s="38"/>
      <c r="J32" s="38"/>
      <c r="K32" s="38"/>
      <c r="L32" s="269">
        <v>0.21</v>
      </c>
      <c r="M32" s="250"/>
      <c r="N32" s="250"/>
      <c r="O32" s="250"/>
      <c r="P32" s="250"/>
      <c r="Q32" s="38"/>
      <c r="R32" s="38"/>
      <c r="S32" s="38"/>
      <c r="T32" s="38"/>
      <c r="U32" s="38"/>
      <c r="V32" s="38"/>
      <c r="W32" s="249">
        <f>ROUND(AZ94 + SUM(CD97:CD101), 2)</f>
        <v>0</v>
      </c>
      <c r="X32" s="250"/>
      <c r="Y32" s="250"/>
      <c r="Z32" s="250"/>
      <c r="AA32" s="250"/>
      <c r="AB32" s="250"/>
      <c r="AC32" s="250"/>
      <c r="AD32" s="250"/>
      <c r="AE32" s="250"/>
      <c r="AF32" s="38"/>
      <c r="AG32" s="38"/>
      <c r="AH32" s="38"/>
      <c r="AI32" s="38"/>
      <c r="AJ32" s="38"/>
      <c r="AK32" s="249">
        <f>ROUND(AV94 + SUM(BY97:BY101), 2)</f>
        <v>0</v>
      </c>
      <c r="AL32" s="250"/>
      <c r="AM32" s="250"/>
      <c r="AN32" s="250"/>
      <c r="AO32" s="250"/>
      <c r="AP32" s="38"/>
      <c r="AQ32" s="38"/>
      <c r="AR32" s="39"/>
      <c r="BE32" s="293"/>
    </row>
    <row r="33" spans="2:57" s="2" customFormat="1" ht="14.45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69">
        <v>0.15</v>
      </c>
      <c r="M33" s="250"/>
      <c r="N33" s="250"/>
      <c r="O33" s="250"/>
      <c r="P33" s="250"/>
      <c r="Q33" s="38"/>
      <c r="R33" s="38"/>
      <c r="S33" s="38"/>
      <c r="T33" s="38"/>
      <c r="U33" s="38"/>
      <c r="V33" s="38"/>
      <c r="W33" s="249">
        <f>ROUND(BA94 + SUM(CE97:CE101), 2)</f>
        <v>0</v>
      </c>
      <c r="X33" s="250"/>
      <c r="Y33" s="250"/>
      <c r="Z33" s="250"/>
      <c r="AA33" s="250"/>
      <c r="AB33" s="250"/>
      <c r="AC33" s="250"/>
      <c r="AD33" s="250"/>
      <c r="AE33" s="250"/>
      <c r="AF33" s="38"/>
      <c r="AG33" s="38"/>
      <c r="AH33" s="38"/>
      <c r="AI33" s="38"/>
      <c r="AJ33" s="38"/>
      <c r="AK33" s="249">
        <f>ROUND(AW94 + SUM(BZ97:BZ101), 2)</f>
        <v>0</v>
      </c>
      <c r="AL33" s="250"/>
      <c r="AM33" s="250"/>
      <c r="AN33" s="250"/>
      <c r="AO33" s="250"/>
      <c r="AP33" s="38"/>
      <c r="AQ33" s="38"/>
      <c r="AR33" s="39"/>
      <c r="BE33" s="293"/>
    </row>
    <row r="34" spans="2:57" s="2" customFormat="1" ht="14.45" hidden="1" customHeight="1">
      <c r="B34" s="37"/>
      <c r="C34" s="38"/>
      <c r="D34" s="38"/>
      <c r="E34" s="38"/>
      <c r="F34" s="26" t="s">
        <v>45</v>
      </c>
      <c r="G34" s="38"/>
      <c r="H34" s="38"/>
      <c r="I34" s="38"/>
      <c r="J34" s="38"/>
      <c r="K34" s="38"/>
      <c r="L34" s="269">
        <v>0.21</v>
      </c>
      <c r="M34" s="250"/>
      <c r="N34" s="250"/>
      <c r="O34" s="250"/>
      <c r="P34" s="250"/>
      <c r="Q34" s="38"/>
      <c r="R34" s="38"/>
      <c r="S34" s="38"/>
      <c r="T34" s="38"/>
      <c r="U34" s="38"/>
      <c r="V34" s="38"/>
      <c r="W34" s="249">
        <f>ROUND(BB94 + SUM(CF97:CF101), 2)</f>
        <v>0</v>
      </c>
      <c r="X34" s="250"/>
      <c r="Y34" s="250"/>
      <c r="Z34" s="250"/>
      <c r="AA34" s="250"/>
      <c r="AB34" s="250"/>
      <c r="AC34" s="250"/>
      <c r="AD34" s="250"/>
      <c r="AE34" s="250"/>
      <c r="AF34" s="38"/>
      <c r="AG34" s="38"/>
      <c r="AH34" s="38"/>
      <c r="AI34" s="38"/>
      <c r="AJ34" s="38"/>
      <c r="AK34" s="249">
        <v>0</v>
      </c>
      <c r="AL34" s="250"/>
      <c r="AM34" s="250"/>
      <c r="AN34" s="250"/>
      <c r="AO34" s="250"/>
      <c r="AP34" s="38"/>
      <c r="AQ34" s="38"/>
      <c r="AR34" s="39"/>
      <c r="BE34" s="293"/>
    </row>
    <row r="35" spans="2:57" s="2" customFormat="1" ht="14.45" hidden="1" customHeight="1">
      <c r="B35" s="37"/>
      <c r="C35" s="38"/>
      <c r="D35" s="38"/>
      <c r="E35" s="38"/>
      <c r="F35" s="26" t="s">
        <v>46</v>
      </c>
      <c r="G35" s="38"/>
      <c r="H35" s="38"/>
      <c r="I35" s="38"/>
      <c r="J35" s="38"/>
      <c r="K35" s="38"/>
      <c r="L35" s="269">
        <v>0.15</v>
      </c>
      <c r="M35" s="250"/>
      <c r="N35" s="250"/>
      <c r="O35" s="250"/>
      <c r="P35" s="250"/>
      <c r="Q35" s="38"/>
      <c r="R35" s="38"/>
      <c r="S35" s="38"/>
      <c r="T35" s="38"/>
      <c r="U35" s="38"/>
      <c r="V35" s="38"/>
      <c r="W35" s="249">
        <f>ROUND(BC94 + SUM(CG97:CG101), 2)</f>
        <v>0</v>
      </c>
      <c r="X35" s="250"/>
      <c r="Y35" s="250"/>
      <c r="Z35" s="250"/>
      <c r="AA35" s="250"/>
      <c r="AB35" s="250"/>
      <c r="AC35" s="250"/>
      <c r="AD35" s="250"/>
      <c r="AE35" s="250"/>
      <c r="AF35" s="38"/>
      <c r="AG35" s="38"/>
      <c r="AH35" s="38"/>
      <c r="AI35" s="38"/>
      <c r="AJ35" s="38"/>
      <c r="AK35" s="249">
        <v>0</v>
      </c>
      <c r="AL35" s="250"/>
      <c r="AM35" s="250"/>
      <c r="AN35" s="250"/>
      <c r="AO35" s="250"/>
      <c r="AP35" s="38"/>
      <c r="AQ35" s="38"/>
      <c r="AR35" s="39"/>
    </row>
    <row r="36" spans="2:57" s="2" customFormat="1" ht="14.45" hidden="1" customHeight="1">
      <c r="B36" s="37"/>
      <c r="C36" s="38"/>
      <c r="D36" s="38"/>
      <c r="E36" s="38"/>
      <c r="F36" s="26" t="s">
        <v>47</v>
      </c>
      <c r="G36" s="38"/>
      <c r="H36" s="38"/>
      <c r="I36" s="38"/>
      <c r="J36" s="38"/>
      <c r="K36" s="38"/>
      <c r="L36" s="269">
        <v>0</v>
      </c>
      <c r="M36" s="250"/>
      <c r="N36" s="250"/>
      <c r="O36" s="250"/>
      <c r="P36" s="250"/>
      <c r="Q36" s="38"/>
      <c r="R36" s="38"/>
      <c r="S36" s="38"/>
      <c r="T36" s="38"/>
      <c r="U36" s="38"/>
      <c r="V36" s="38"/>
      <c r="W36" s="249">
        <f>ROUND(BD94 + SUM(CH97:CH101), 2)</f>
        <v>0</v>
      </c>
      <c r="X36" s="250"/>
      <c r="Y36" s="250"/>
      <c r="Z36" s="250"/>
      <c r="AA36" s="250"/>
      <c r="AB36" s="250"/>
      <c r="AC36" s="250"/>
      <c r="AD36" s="250"/>
      <c r="AE36" s="250"/>
      <c r="AF36" s="38"/>
      <c r="AG36" s="38"/>
      <c r="AH36" s="38"/>
      <c r="AI36" s="38"/>
      <c r="AJ36" s="38"/>
      <c r="AK36" s="249">
        <v>0</v>
      </c>
      <c r="AL36" s="250"/>
      <c r="AM36" s="250"/>
      <c r="AN36" s="250"/>
      <c r="AO36" s="250"/>
      <c r="AP36" s="38"/>
      <c r="AQ36" s="38"/>
      <c r="AR36" s="39"/>
    </row>
    <row r="37" spans="2:57" s="1" customFormat="1" ht="6.9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</row>
    <row r="38" spans="2:57" s="1" customFormat="1" ht="25.9" customHeight="1">
      <c r="B38" s="32"/>
      <c r="C38" s="40"/>
      <c r="D38" s="41" t="s">
        <v>48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 t="s">
        <v>49</v>
      </c>
      <c r="U38" s="42"/>
      <c r="V38" s="42"/>
      <c r="W38" s="42"/>
      <c r="X38" s="247" t="s">
        <v>50</v>
      </c>
      <c r="Y38" s="248"/>
      <c r="Z38" s="248"/>
      <c r="AA38" s="248"/>
      <c r="AB38" s="248"/>
      <c r="AC38" s="42"/>
      <c r="AD38" s="42"/>
      <c r="AE38" s="42"/>
      <c r="AF38" s="42"/>
      <c r="AG38" s="42"/>
      <c r="AH38" s="42"/>
      <c r="AI38" s="42"/>
      <c r="AJ38" s="42"/>
      <c r="AK38" s="255">
        <f>SUM(AK29:AK36)</f>
        <v>0</v>
      </c>
      <c r="AL38" s="248"/>
      <c r="AM38" s="248"/>
      <c r="AN38" s="248"/>
      <c r="AO38" s="256"/>
      <c r="AP38" s="40"/>
      <c r="AQ38" s="40"/>
      <c r="AR38" s="34"/>
    </row>
    <row r="39" spans="2:57" s="1" customFormat="1" ht="6.95" customHeight="1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4"/>
    </row>
    <row r="40" spans="2:57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4"/>
    </row>
    <row r="41" spans="2:57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2:57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2:57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2:57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2:57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2:57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2:57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2:57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2:44" s="1" customFormat="1" ht="14.45" customHeight="1">
      <c r="B49" s="32"/>
      <c r="C49" s="33"/>
      <c r="D49" s="44" t="s">
        <v>51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52</v>
      </c>
      <c r="AI49" s="45"/>
      <c r="AJ49" s="45"/>
      <c r="AK49" s="45"/>
      <c r="AL49" s="45"/>
      <c r="AM49" s="45"/>
      <c r="AN49" s="45"/>
      <c r="AO49" s="45"/>
      <c r="AP49" s="33"/>
      <c r="AQ49" s="33"/>
      <c r="AR49" s="34"/>
    </row>
    <row r="50" spans="2:44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2:44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2:44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2:44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2:44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2:44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2:44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2:44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2:44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2:44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2:44" s="1" customFormat="1" ht="12.75">
      <c r="B60" s="32"/>
      <c r="C60" s="33"/>
      <c r="D60" s="46" t="s">
        <v>53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54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53</v>
      </c>
      <c r="AI60" s="36"/>
      <c r="AJ60" s="36"/>
      <c r="AK60" s="36"/>
      <c r="AL60" s="36"/>
      <c r="AM60" s="46" t="s">
        <v>54</v>
      </c>
      <c r="AN60" s="36"/>
      <c r="AO60" s="36"/>
      <c r="AP60" s="33"/>
      <c r="AQ60" s="33"/>
      <c r="AR60" s="34"/>
    </row>
    <row r="61" spans="2:44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2:44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2:44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2:44" s="1" customFormat="1" ht="12.75">
      <c r="B64" s="32"/>
      <c r="C64" s="33"/>
      <c r="D64" s="44" t="s">
        <v>55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56</v>
      </c>
      <c r="AI64" s="45"/>
      <c r="AJ64" s="45"/>
      <c r="AK64" s="45"/>
      <c r="AL64" s="45"/>
      <c r="AM64" s="45"/>
      <c r="AN64" s="45"/>
      <c r="AO64" s="45"/>
      <c r="AP64" s="33"/>
      <c r="AQ64" s="33"/>
      <c r="AR64" s="34"/>
    </row>
    <row r="65" spans="2:44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2:44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2:44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2:44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2:44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2:44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2:44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2:44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2:44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2:44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2:44" s="1" customFormat="1" ht="12.75">
      <c r="B75" s="32"/>
      <c r="C75" s="33"/>
      <c r="D75" s="46" t="s">
        <v>53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54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53</v>
      </c>
      <c r="AI75" s="36"/>
      <c r="AJ75" s="36"/>
      <c r="AK75" s="36"/>
      <c r="AL75" s="36"/>
      <c r="AM75" s="46" t="s">
        <v>54</v>
      </c>
      <c r="AN75" s="36"/>
      <c r="AO75" s="36"/>
      <c r="AP75" s="33"/>
      <c r="AQ75" s="33"/>
      <c r="AR75" s="34"/>
    </row>
    <row r="76" spans="2:44" s="1" customFormat="1" ht="11.2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4"/>
    </row>
    <row r="81" spans="1:90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4"/>
    </row>
    <row r="82" spans="1:90" s="1" customFormat="1" ht="24.95" customHeight="1">
      <c r="B82" s="32"/>
      <c r="C82" s="20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</row>
    <row r="83" spans="1:90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</row>
    <row r="84" spans="1:90" s="3" customFormat="1" ht="12" customHeight="1">
      <c r="B84" s="51"/>
      <c r="C84" s="26" t="s">
        <v>13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5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0" s="4" customFormat="1" ht="36.950000000000003" customHeight="1">
      <c r="B85" s="54"/>
      <c r="C85" s="55" t="s">
        <v>16</v>
      </c>
      <c r="D85" s="56"/>
      <c r="E85" s="56"/>
      <c r="F85" s="56"/>
      <c r="G85" s="56"/>
      <c r="H85" s="56"/>
      <c r="I85" s="56"/>
      <c r="J85" s="56"/>
      <c r="K85" s="56"/>
      <c r="L85" s="270" t="str">
        <f>K6</f>
        <v>Odstranění budovy č.p. 1178, Bohumín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56"/>
      <c r="AQ85" s="56"/>
      <c r="AR85" s="57"/>
    </row>
    <row r="86" spans="1:90" s="1" customFormat="1" ht="6.9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</row>
    <row r="87" spans="1:90" s="1" customFormat="1" ht="12" customHeight="1"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Bohumín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74" t="str">
        <f>IF(AN8= "","",AN8)</f>
        <v>5. 3. 2019</v>
      </c>
      <c r="AN87" s="274"/>
      <c r="AO87" s="33"/>
      <c r="AP87" s="33"/>
      <c r="AQ87" s="33"/>
      <c r="AR87" s="34"/>
    </row>
    <row r="88" spans="1:90" s="1" customFormat="1" ht="6.9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</row>
    <row r="89" spans="1:90" s="1" customFormat="1" ht="15.2" customHeight="1"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2" t="str">
        <f>IF(E11= "","",E11)</f>
        <v>Město Bohumín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72" t="str">
        <f>IF(E17="","",E17)</f>
        <v xml:space="preserve">MM-Project, </v>
      </c>
      <c r="AN89" s="273"/>
      <c r="AO89" s="273"/>
      <c r="AP89" s="273"/>
      <c r="AQ89" s="33"/>
      <c r="AR89" s="34"/>
      <c r="AS89" s="275" t="s">
        <v>58</v>
      </c>
      <c r="AT89" s="276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0" s="1" customFormat="1" ht="15.2" customHeight="1"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2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72" t="str">
        <f>IF(E20="","",E20)</f>
        <v>Johančíková</v>
      </c>
      <c r="AN90" s="273"/>
      <c r="AO90" s="273"/>
      <c r="AP90" s="273"/>
      <c r="AQ90" s="33"/>
      <c r="AR90" s="34"/>
      <c r="AS90" s="277"/>
      <c r="AT90" s="278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1:90" s="1" customFormat="1" ht="10.9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79"/>
      <c r="AT91" s="280"/>
      <c r="AU91" s="64"/>
      <c r="AV91" s="64"/>
      <c r="AW91" s="64"/>
      <c r="AX91" s="64"/>
      <c r="AY91" s="64"/>
      <c r="AZ91" s="64"/>
      <c r="BA91" s="64"/>
      <c r="BB91" s="64"/>
      <c r="BC91" s="64"/>
      <c r="BD91" s="65"/>
    </row>
    <row r="92" spans="1:90" s="1" customFormat="1" ht="29.25" customHeight="1">
      <c r="B92" s="32"/>
      <c r="C92" s="281" t="s">
        <v>59</v>
      </c>
      <c r="D92" s="282"/>
      <c r="E92" s="282"/>
      <c r="F92" s="282"/>
      <c r="G92" s="282"/>
      <c r="H92" s="66"/>
      <c r="I92" s="283" t="s">
        <v>60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4" t="s">
        <v>61</v>
      </c>
      <c r="AH92" s="282"/>
      <c r="AI92" s="282"/>
      <c r="AJ92" s="282"/>
      <c r="AK92" s="282"/>
      <c r="AL92" s="282"/>
      <c r="AM92" s="282"/>
      <c r="AN92" s="283" t="s">
        <v>62</v>
      </c>
      <c r="AO92" s="282"/>
      <c r="AP92" s="285"/>
      <c r="AQ92" s="67" t="s">
        <v>63</v>
      </c>
      <c r="AR92" s="34"/>
      <c r="AS92" s="68" t="s">
        <v>64</v>
      </c>
      <c r="AT92" s="69" t="s">
        <v>65</v>
      </c>
      <c r="AU92" s="69" t="s">
        <v>66</v>
      </c>
      <c r="AV92" s="69" t="s">
        <v>67</v>
      </c>
      <c r="AW92" s="69" t="s">
        <v>68</v>
      </c>
      <c r="AX92" s="69" t="s">
        <v>69</v>
      </c>
      <c r="AY92" s="69" t="s">
        <v>70</v>
      </c>
      <c r="AZ92" s="69" t="s">
        <v>71</v>
      </c>
      <c r="BA92" s="69" t="s">
        <v>72</v>
      </c>
      <c r="BB92" s="69" t="s">
        <v>73</v>
      </c>
      <c r="BC92" s="69" t="s">
        <v>74</v>
      </c>
      <c r="BD92" s="70" t="s">
        <v>75</v>
      </c>
    </row>
    <row r="93" spans="1:90" s="1" customFormat="1" ht="10.9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</row>
    <row r="94" spans="1:90" s="5" customFormat="1" ht="32.450000000000003" customHeight="1">
      <c r="B94" s="74"/>
      <c r="C94" s="75" t="s">
        <v>76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89">
        <f>ROUND(AG95,2)</f>
        <v>0</v>
      </c>
      <c r="AH94" s="289"/>
      <c r="AI94" s="289"/>
      <c r="AJ94" s="289"/>
      <c r="AK94" s="289"/>
      <c r="AL94" s="289"/>
      <c r="AM94" s="289"/>
      <c r="AN94" s="261">
        <f>SUM(AG94,AT94)</f>
        <v>0</v>
      </c>
      <c r="AO94" s="261"/>
      <c r="AP94" s="261"/>
      <c r="AQ94" s="78" t="s">
        <v>1</v>
      </c>
      <c r="AR94" s="79"/>
      <c r="AS94" s="80">
        <f>ROUND(AS95,2)</f>
        <v>0</v>
      </c>
      <c r="AT94" s="81">
        <f>ROUND(SUM(AV94:AW94),2)</f>
        <v>0</v>
      </c>
      <c r="AU94" s="82">
        <f>ROUND(AU95,5)</f>
        <v>0</v>
      </c>
      <c r="AV94" s="81">
        <f>ROUND(AZ94*L32,2)</f>
        <v>0</v>
      </c>
      <c r="AW94" s="81">
        <f>ROUND(BA94*L33,2)</f>
        <v>0</v>
      </c>
      <c r="AX94" s="81">
        <f>ROUND(BB94*L32,2)</f>
        <v>0</v>
      </c>
      <c r="AY94" s="81">
        <f>ROUND(BC94*L33,2)</f>
        <v>0</v>
      </c>
      <c r="AZ94" s="81">
        <f>ROUND(AZ95,2)</f>
        <v>0</v>
      </c>
      <c r="BA94" s="81">
        <f>ROUND(BA95,2)</f>
        <v>0</v>
      </c>
      <c r="BB94" s="81">
        <f>ROUND(BB95,2)</f>
        <v>0</v>
      </c>
      <c r="BC94" s="81">
        <f>ROUND(BC95,2)</f>
        <v>0</v>
      </c>
      <c r="BD94" s="83">
        <f>ROUND(BD95,2)</f>
        <v>0</v>
      </c>
      <c r="BS94" s="84" t="s">
        <v>77</v>
      </c>
      <c r="BT94" s="84" t="s">
        <v>78</v>
      </c>
      <c r="BV94" s="84" t="s">
        <v>79</v>
      </c>
      <c r="BW94" s="84" t="s">
        <v>5</v>
      </c>
      <c r="BX94" s="84" t="s">
        <v>80</v>
      </c>
      <c r="CL94" s="84" t="s">
        <v>1</v>
      </c>
    </row>
    <row r="95" spans="1:90" s="6" customFormat="1" ht="16.5" customHeight="1">
      <c r="A95" s="85" t="s">
        <v>81</v>
      </c>
      <c r="B95" s="86"/>
      <c r="C95" s="87"/>
      <c r="D95" s="288" t="s">
        <v>14</v>
      </c>
      <c r="E95" s="288"/>
      <c r="F95" s="288"/>
      <c r="G95" s="288"/>
      <c r="H95" s="288"/>
      <c r="I95" s="88"/>
      <c r="J95" s="288" t="s">
        <v>17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6">
        <f>'5 - Odstranění budovy č.p...'!J30</f>
        <v>0</v>
      </c>
      <c r="AH95" s="287"/>
      <c r="AI95" s="287"/>
      <c r="AJ95" s="287"/>
      <c r="AK95" s="287"/>
      <c r="AL95" s="287"/>
      <c r="AM95" s="287"/>
      <c r="AN95" s="286">
        <f>SUM(AG95,AT95)</f>
        <v>0</v>
      </c>
      <c r="AO95" s="287"/>
      <c r="AP95" s="287"/>
      <c r="AQ95" s="89" t="s">
        <v>82</v>
      </c>
      <c r="AR95" s="90"/>
      <c r="AS95" s="91">
        <v>0</v>
      </c>
      <c r="AT95" s="92">
        <f>ROUND(SUM(AV95:AW95),2)</f>
        <v>0</v>
      </c>
      <c r="AU95" s="93">
        <f>'5 - Odstranění budovy č.p...'!P132</f>
        <v>0</v>
      </c>
      <c r="AV95" s="92">
        <f>'5 - Odstranění budovy č.p...'!J33</f>
        <v>0</v>
      </c>
      <c r="AW95" s="92">
        <f>'5 - Odstranění budovy č.p...'!J34</f>
        <v>0</v>
      </c>
      <c r="AX95" s="92">
        <f>'5 - Odstranění budovy č.p...'!J35</f>
        <v>0</v>
      </c>
      <c r="AY95" s="92">
        <f>'5 - Odstranění budovy č.p...'!J36</f>
        <v>0</v>
      </c>
      <c r="AZ95" s="92">
        <f>'5 - Odstranění budovy č.p...'!F33</f>
        <v>0</v>
      </c>
      <c r="BA95" s="92">
        <f>'5 - Odstranění budovy č.p...'!F34</f>
        <v>0</v>
      </c>
      <c r="BB95" s="92">
        <f>'5 - Odstranění budovy č.p...'!F35</f>
        <v>0</v>
      </c>
      <c r="BC95" s="92">
        <f>'5 - Odstranění budovy č.p...'!F36</f>
        <v>0</v>
      </c>
      <c r="BD95" s="94">
        <f>'5 - Odstranění budovy č.p...'!F37</f>
        <v>0</v>
      </c>
      <c r="BT95" s="95" t="s">
        <v>83</v>
      </c>
      <c r="BU95" s="95" t="s">
        <v>84</v>
      </c>
      <c r="BV95" s="95" t="s">
        <v>79</v>
      </c>
      <c r="BW95" s="95" t="s">
        <v>5</v>
      </c>
      <c r="BX95" s="95" t="s">
        <v>80</v>
      </c>
      <c r="CL95" s="95" t="s">
        <v>1</v>
      </c>
    </row>
    <row r="96" spans="1:90" ht="11.25"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7"/>
    </row>
    <row r="97" spans="2:89" s="1" customFormat="1" ht="30" customHeight="1">
      <c r="B97" s="32"/>
      <c r="C97" s="75" t="s">
        <v>85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261">
        <f>ROUND(SUM(AG98:AG101), 2)</f>
        <v>0</v>
      </c>
      <c r="AH97" s="261"/>
      <c r="AI97" s="261"/>
      <c r="AJ97" s="261"/>
      <c r="AK97" s="261"/>
      <c r="AL97" s="261"/>
      <c r="AM97" s="261"/>
      <c r="AN97" s="261">
        <f>ROUND(SUM(AN98:AN101), 2)</f>
        <v>0</v>
      </c>
      <c r="AO97" s="261"/>
      <c r="AP97" s="261"/>
      <c r="AQ97" s="96"/>
      <c r="AR97" s="34"/>
      <c r="AS97" s="68" t="s">
        <v>86</v>
      </c>
      <c r="AT97" s="69" t="s">
        <v>87</v>
      </c>
      <c r="AU97" s="69" t="s">
        <v>42</v>
      </c>
      <c r="AV97" s="70" t="s">
        <v>65</v>
      </c>
    </row>
    <row r="98" spans="2:89" s="1" customFormat="1" ht="19.899999999999999" customHeight="1">
      <c r="B98" s="32"/>
      <c r="C98" s="33"/>
      <c r="D98" s="257" t="s">
        <v>88</v>
      </c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33"/>
      <c r="AD98" s="33"/>
      <c r="AE98" s="33"/>
      <c r="AF98" s="33"/>
      <c r="AG98" s="258">
        <f>ROUND(AG94 * AS98, 2)</f>
        <v>0</v>
      </c>
      <c r="AH98" s="259"/>
      <c r="AI98" s="259"/>
      <c r="AJ98" s="259"/>
      <c r="AK98" s="259"/>
      <c r="AL98" s="259"/>
      <c r="AM98" s="259"/>
      <c r="AN98" s="259">
        <f>ROUND(AG98 + AV98, 2)</f>
        <v>0</v>
      </c>
      <c r="AO98" s="259"/>
      <c r="AP98" s="259"/>
      <c r="AQ98" s="33"/>
      <c r="AR98" s="34"/>
      <c r="AS98" s="99">
        <v>0</v>
      </c>
      <c r="AT98" s="100" t="s">
        <v>89</v>
      </c>
      <c r="AU98" s="100" t="s">
        <v>43</v>
      </c>
      <c r="AV98" s="101">
        <f>ROUND(IF(AU98="základní",AG98*L32,IF(AU98="snížená",AG98*L33,0)), 2)</f>
        <v>0</v>
      </c>
      <c r="BV98" s="14" t="s">
        <v>90</v>
      </c>
      <c r="BY98" s="102">
        <f>IF(AU98="základní",AV98,0)</f>
        <v>0</v>
      </c>
      <c r="BZ98" s="102">
        <f>IF(AU98="snížená",AV98,0)</f>
        <v>0</v>
      </c>
      <c r="CA98" s="102">
        <v>0</v>
      </c>
      <c r="CB98" s="102">
        <v>0</v>
      </c>
      <c r="CC98" s="102">
        <v>0</v>
      </c>
      <c r="CD98" s="102">
        <f>IF(AU98="základní",AG98,0)</f>
        <v>0</v>
      </c>
      <c r="CE98" s="102">
        <f>IF(AU98="snížená",AG98,0)</f>
        <v>0</v>
      </c>
      <c r="CF98" s="102">
        <f>IF(AU98="zákl. přenesená",AG98,0)</f>
        <v>0</v>
      </c>
      <c r="CG98" s="102">
        <f>IF(AU98="sníž. přenesená",AG98,0)</f>
        <v>0</v>
      </c>
      <c r="CH98" s="102">
        <f>IF(AU98="nulová",AG98,0)</f>
        <v>0</v>
      </c>
      <c r="CI98" s="14">
        <f>IF(AU98="základní",1,IF(AU98="snížená",2,IF(AU98="zákl. přenesená",4,IF(AU98="sníž. přenesená",5,3))))</f>
        <v>1</v>
      </c>
      <c r="CJ98" s="14">
        <f>IF(AT98="stavební čast",1,IF(AT98="investiční čast",2,3))</f>
        <v>1</v>
      </c>
      <c r="CK98" s="14" t="str">
        <f>IF(D98="Vyplň vlastní","","x")</f>
        <v>x</v>
      </c>
    </row>
    <row r="99" spans="2:89" s="1" customFormat="1" ht="19.899999999999999" customHeight="1">
      <c r="B99" s="32"/>
      <c r="C99" s="33"/>
      <c r="D99" s="260" t="s">
        <v>91</v>
      </c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33"/>
      <c r="AD99" s="33"/>
      <c r="AE99" s="33"/>
      <c r="AF99" s="33"/>
      <c r="AG99" s="258">
        <f>ROUND(AG94 * AS99, 2)</f>
        <v>0</v>
      </c>
      <c r="AH99" s="259"/>
      <c r="AI99" s="259"/>
      <c r="AJ99" s="259"/>
      <c r="AK99" s="259"/>
      <c r="AL99" s="259"/>
      <c r="AM99" s="259"/>
      <c r="AN99" s="259">
        <f>ROUND(AG99 + AV99, 2)</f>
        <v>0</v>
      </c>
      <c r="AO99" s="259"/>
      <c r="AP99" s="259"/>
      <c r="AQ99" s="33"/>
      <c r="AR99" s="34"/>
      <c r="AS99" s="99">
        <v>0</v>
      </c>
      <c r="AT99" s="100" t="s">
        <v>89</v>
      </c>
      <c r="AU99" s="100" t="s">
        <v>43</v>
      </c>
      <c r="AV99" s="101">
        <f>ROUND(IF(AU99="základní",AG99*L32,IF(AU99="snížená",AG99*L33,0)), 2)</f>
        <v>0</v>
      </c>
      <c r="BV99" s="14" t="s">
        <v>92</v>
      </c>
      <c r="BY99" s="102">
        <f>IF(AU99="základní",AV99,0)</f>
        <v>0</v>
      </c>
      <c r="BZ99" s="102">
        <f>IF(AU99="snížená",AV99,0)</f>
        <v>0</v>
      </c>
      <c r="CA99" s="102">
        <v>0</v>
      </c>
      <c r="CB99" s="102">
        <v>0</v>
      </c>
      <c r="CC99" s="102">
        <v>0</v>
      </c>
      <c r="CD99" s="102">
        <f>IF(AU99="základní",AG99,0)</f>
        <v>0</v>
      </c>
      <c r="CE99" s="102">
        <f>IF(AU99="snížená",AG99,0)</f>
        <v>0</v>
      </c>
      <c r="CF99" s="102">
        <f>IF(AU99="zákl. přenesená",AG99,0)</f>
        <v>0</v>
      </c>
      <c r="CG99" s="102">
        <f>IF(AU99="sníž. přenesená",AG99,0)</f>
        <v>0</v>
      </c>
      <c r="CH99" s="102">
        <f>IF(AU99="nulová",AG99,0)</f>
        <v>0</v>
      </c>
      <c r="CI99" s="14">
        <f>IF(AU99="základní",1,IF(AU99="snížená",2,IF(AU99="zákl. přenesená",4,IF(AU99="sníž. přenesená",5,3))))</f>
        <v>1</v>
      </c>
      <c r="CJ99" s="14">
        <f>IF(AT99="stavební čast",1,IF(AT99="investiční čast",2,3))</f>
        <v>1</v>
      </c>
      <c r="CK99" s="14" t="str">
        <f>IF(D99="Vyplň vlastní","","x")</f>
        <v/>
      </c>
    </row>
    <row r="100" spans="2:89" s="1" customFormat="1" ht="19.899999999999999" customHeight="1">
      <c r="B100" s="32"/>
      <c r="C100" s="33"/>
      <c r="D100" s="260" t="s">
        <v>91</v>
      </c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33"/>
      <c r="AD100" s="33"/>
      <c r="AE100" s="33"/>
      <c r="AF100" s="33"/>
      <c r="AG100" s="258">
        <f>ROUND(AG94 * AS100, 2)</f>
        <v>0</v>
      </c>
      <c r="AH100" s="259"/>
      <c r="AI100" s="259"/>
      <c r="AJ100" s="259"/>
      <c r="AK100" s="259"/>
      <c r="AL100" s="259"/>
      <c r="AM100" s="259"/>
      <c r="AN100" s="259">
        <f>ROUND(AG100 + AV100, 2)</f>
        <v>0</v>
      </c>
      <c r="AO100" s="259"/>
      <c r="AP100" s="259"/>
      <c r="AQ100" s="33"/>
      <c r="AR100" s="34"/>
      <c r="AS100" s="99">
        <v>0</v>
      </c>
      <c r="AT100" s="100" t="s">
        <v>89</v>
      </c>
      <c r="AU100" s="100" t="s">
        <v>43</v>
      </c>
      <c r="AV100" s="101">
        <f>ROUND(IF(AU100="základní",AG100*L32,IF(AU100="snížená",AG100*L33,0)), 2)</f>
        <v>0</v>
      </c>
      <c r="BV100" s="14" t="s">
        <v>92</v>
      </c>
      <c r="BY100" s="102">
        <f>IF(AU100="základní",AV100,0)</f>
        <v>0</v>
      </c>
      <c r="BZ100" s="102">
        <f>IF(AU100="snížená",AV100,0)</f>
        <v>0</v>
      </c>
      <c r="CA100" s="102">
        <v>0</v>
      </c>
      <c r="CB100" s="102">
        <v>0</v>
      </c>
      <c r="CC100" s="102">
        <v>0</v>
      </c>
      <c r="CD100" s="102">
        <f>IF(AU100="základní",AG100,0)</f>
        <v>0</v>
      </c>
      <c r="CE100" s="102">
        <f>IF(AU100="snížená",AG100,0)</f>
        <v>0</v>
      </c>
      <c r="CF100" s="102">
        <f>IF(AU100="zákl. přenesená",AG100,0)</f>
        <v>0</v>
      </c>
      <c r="CG100" s="102">
        <f>IF(AU100="sníž. přenesená",AG100,0)</f>
        <v>0</v>
      </c>
      <c r="CH100" s="102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/>
      </c>
    </row>
    <row r="101" spans="2:89" s="1" customFormat="1" ht="19.899999999999999" customHeight="1">
      <c r="B101" s="32"/>
      <c r="C101" s="33"/>
      <c r="D101" s="260" t="s">
        <v>91</v>
      </c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33"/>
      <c r="AD101" s="33"/>
      <c r="AE101" s="33"/>
      <c r="AF101" s="33"/>
      <c r="AG101" s="258">
        <f>ROUND(AG94 * AS101, 2)</f>
        <v>0</v>
      </c>
      <c r="AH101" s="259"/>
      <c r="AI101" s="259"/>
      <c r="AJ101" s="259"/>
      <c r="AK101" s="259"/>
      <c r="AL101" s="259"/>
      <c r="AM101" s="259"/>
      <c r="AN101" s="259">
        <f>ROUND(AG101 + AV101, 2)</f>
        <v>0</v>
      </c>
      <c r="AO101" s="259"/>
      <c r="AP101" s="259"/>
      <c r="AQ101" s="33"/>
      <c r="AR101" s="34"/>
      <c r="AS101" s="103">
        <v>0</v>
      </c>
      <c r="AT101" s="104" t="s">
        <v>89</v>
      </c>
      <c r="AU101" s="104" t="s">
        <v>43</v>
      </c>
      <c r="AV101" s="105">
        <f>ROUND(IF(AU101="základní",AG101*L32,IF(AU101="snížená",AG101*L33,0)), 2)</f>
        <v>0</v>
      </c>
      <c r="BV101" s="14" t="s">
        <v>92</v>
      </c>
      <c r="BY101" s="102">
        <f>IF(AU101="základní",AV101,0)</f>
        <v>0</v>
      </c>
      <c r="BZ101" s="102">
        <f>IF(AU101="snížená",AV101,0)</f>
        <v>0</v>
      </c>
      <c r="CA101" s="102">
        <v>0</v>
      </c>
      <c r="CB101" s="102">
        <v>0</v>
      </c>
      <c r="CC101" s="102">
        <v>0</v>
      </c>
      <c r="CD101" s="102">
        <f>IF(AU101="základní",AG101,0)</f>
        <v>0</v>
      </c>
      <c r="CE101" s="102">
        <f>IF(AU101="snížená",AG101,0)</f>
        <v>0</v>
      </c>
      <c r="CF101" s="102">
        <f>IF(AU101="zákl. přenesená",AG101,0)</f>
        <v>0</v>
      </c>
      <c r="CG101" s="102">
        <f>IF(AU101="sníž. přenesená",AG101,0)</f>
        <v>0</v>
      </c>
      <c r="CH101" s="102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pans="2:89" s="1" customFormat="1" ht="10.9" customHeight="1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4"/>
    </row>
    <row r="103" spans="2:89" s="1" customFormat="1" ht="30" customHeight="1">
      <c r="B103" s="32"/>
      <c r="C103" s="106" t="s">
        <v>93</v>
      </c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262">
        <f>ROUND(AG94 + AG97, 2)</f>
        <v>0</v>
      </c>
      <c r="AH103" s="262"/>
      <c r="AI103" s="262"/>
      <c r="AJ103" s="262"/>
      <c r="AK103" s="262"/>
      <c r="AL103" s="262"/>
      <c r="AM103" s="262"/>
      <c r="AN103" s="262">
        <f>ROUND(AN94 + AN97, 2)</f>
        <v>0</v>
      </c>
      <c r="AO103" s="262"/>
      <c r="AP103" s="262"/>
      <c r="AQ103" s="107"/>
      <c r="AR103" s="34"/>
    </row>
    <row r="104" spans="2:89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34"/>
    </row>
  </sheetData>
  <sheetProtection algorithmName="SHA-512" hashValue="qceqAr9b78Xlu4aDqq7ZHMxujci86P23P3peaq4SeHq7xS/CdoeE7Uf4jraAVe7ihc3XugUeDHAGtSgNPA84bA==" saltValue="wSfHAuUssaeDygPwhCSkL10KcAR2g074IxPyo2UEPiJmq0eefF1P4BOh03Mwyn3dnoduo0WckjviOsNxa371ag==" spinCount="100000" sheet="1" objects="1" scenarios="1" formatColumns="0" formatRows="0"/>
  <mergeCells count="60">
    <mergeCell ref="AR2:BE2"/>
    <mergeCell ref="BE5:BE3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90:AP90"/>
    <mergeCell ref="AM87:AN87"/>
    <mergeCell ref="AM89:AP89"/>
    <mergeCell ref="AS89:AT91"/>
    <mergeCell ref="AG97:AM97"/>
    <mergeCell ref="AN97:AP97"/>
    <mergeCell ref="AG103:AM103"/>
    <mergeCell ref="AN103:AP103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D100:AB100"/>
    <mergeCell ref="AG100:AM100"/>
    <mergeCell ref="AN100:AP100"/>
    <mergeCell ref="D101:AB101"/>
    <mergeCell ref="AG101:AM101"/>
    <mergeCell ref="AN101:AP101"/>
    <mergeCell ref="D98:AB98"/>
    <mergeCell ref="AG98:AM98"/>
    <mergeCell ref="AN98:AP98"/>
    <mergeCell ref="D99:AB99"/>
    <mergeCell ref="AG99:AM99"/>
    <mergeCell ref="AN99:AP99"/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5 - Odstranění budovy č.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1"/>
  <sheetViews>
    <sheetView showGridLines="0" tabSelected="1" topLeftCell="A47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4" t="s">
        <v>5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7"/>
      <c r="AT3" s="14" t="s">
        <v>94</v>
      </c>
    </row>
    <row r="4" spans="2:46" ht="24.95" customHeight="1">
      <c r="B4" s="17"/>
      <c r="D4" s="113" t="s">
        <v>95</v>
      </c>
      <c r="L4" s="17"/>
      <c r="M4" s="114" t="s">
        <v>10</v>
      </c>
      <c r="AT4" s="14" t="s">
        <v>4</v>
      </c>
    </row>
    <row r="5" spans="2:46" ht="6.95" customHeight="1">
      <c r="B5" s="17"/>
      <c r="L5" s="17"/>
    </row>
    <row r="6" spans="2:46" s="1" customFormat="1" ht="12" customHeight="1">
      <c r="B6" s="34"/>
      <c r="D6" s="115" t="s">
        <v>16</v>
      </c>
      <c r="I6" s="116"/>
      <c r="L6" s="34"/>
    </row>
    <row r="7" spans="2:46" s="1" customFormat="1" ht="36.950000000000003" customHeight="1">
      <c r="B7" s="34"/>
      <c r="E7" s="294" t="s">
        <v>17</v>
      </c>
      <c r="F7" s="295"/>
      <c r="G7" s="295"/>
      <c r="H7" s="295"/>
      <c r="I7" s="116"/>
      <c r="L7" s="34"/>
    </row>
    <row r="8" spans="2:46" s="1" customFormat="1" ht="11.25">
      <c r="B8" s="34"/>
      <c r="I8" s="116"/>
      <c r="L8" s="34"/>
    </row>
    <row r="9" spans="2:46" s="1" customFormat="1" ht="12" customHeight="1">
      <c r="B9" s="34"/>
      <c r="D9" s="115" t="s">
        <v>18</v>
      </c>
      <c r="F9" s="117" t="s">
        <v>1</v>
      </c>
      <c r="I9" s="118" t="s">
        <v>19</v>
      </c>
      <c r="J9" s="117" t="s">
        <v>1</v>
      </c>
      <c r="L9" s="34"/>
    </row>
    <row r="10" spans="2:46" s="1" customFormat="1" ht="12" customHeight="1">
      <c r="B10" s="34"/>
      <c r="D10" s="115" t="s">
        <v>20</v>
      </c>
      <c r="F10" s="117" t="s">
        <v>21</v>
      </c>
      <c r="I10" s="118" t="s">
        <v>22</v>
      </c>
      <c r="J10" s="119" t="str">
        <f>'Rekapitulace stavby'!AN8</f>
        <v>5. 3. 2019</v>
      </c>
      <c r="L10" s="34"/>
    </row>
    <row r="11" spans="2:46" s="1" customFormat="1" ht="10.9" customHeight="1">
      <c r="B11" s="34"/>
      <c r="I11" s="116"/>
      <c r="L11" s="34"/>
    </row>
    <row r="12" spans="2:46" s="1" customFormat="1" ht="12" customHeight="1">
      <c r="B12" s="34"/>
      <c r="D12" s="115" t="s">
        <v>24</v>
      </c>
      <c r="I12" s="118" t="s">
        <v>25</v>
      </c>
      <c r="J12" s="117" t="s">
        <v>1</v>
      </c>
      <c r="L12" s="34"/>
    </row>
    <row r="13" spans="2:46" s="1" customFormat="1" ht="18" customHeight="1">
      <c r="B13" s="34"/>
      <c r="E13" s="117" t="s">
        <v>26</v>
      </c>
      <c r="I13" s="118" t="s">
        <v>27</v>
      </c>
      <c r="J13" s="117" t="s">
        <v>1</v>
      </c>
      <c r="L13" s="34"/>
    </row>
    <row r="14" spans="2:46" s="1" customFormat="1" ht="6.95" customHeight="1">
      <c r="B14" s="34"/>
      <c r="I14" s="116"/>
      <c r="L14" s="34"/>
    </row>
    <row r="15" spans="2:46" s="1" customFormat="1" ht="12" customHeight="1">
      <c r="B15" s="34"/>
      <c r="D15" s="115" t="s">
        <v>28</v>
      </c>
      <c r="I15" s="118" t="s">
        <v>25</v>
      </c>
      <c r="J15" s="27" t="str">
        <f>'Rekapitulace stavby'!AN13</f>
        <v>Vyplň údaj</v>
      </c>
      <c r="L15" s="34"/>
    </row>
    <row r="16" spans="2:46" s="1" customFormat="1" ht="18" customHeight="1">
      <c r="B16" s="34"/>
      <c r="E16" s="296" t="str">
        <f>'Rekapitulace stavby'!E14</f>
        <v>Vyplň údaj</v>
      </c>
      <c r="F16" s="297"/>
      <c r="G16" s="297"/>
      <c r="H16" s="297"/>
      <c r="I16" s="118" t="s">
        <v>27</v>
      </c>
      <c r="J16" s="27" t="str">
        <f>'Rekapitulace stavby'!AN14</f>
        <v>Vyplň údaj</v>
      </c>
      <c r="L16" s="34"/>
    </row>
    <row r="17" spans="2:12" s="1" customFormat="1" ht="6.95" customHeight="1">
      <c r="B17" s="34"/>
      <c r="I17" s="116"/>
      <c r="L17" s="34"/>
    </row>
    <row r="18" spans="2:12" s="1" customFormat="1" ht="12" customHeight="1">
      <c r="B18" s="34"/>
      <c r="D18" s="115" t="s">
        <v>30</v>
      </c>
      <c r="I18" s="118" t="s">
        <v>25</v>
      </c>
      <c r="J18" s="117" t="s">
        <v>1</v>
      </c>
      <c r="L18" s="34"/>
    </row>
    <row r="19" spans="2:12" s="1" customFormat="1" ht="18" customHeight="1">
      <c r="B19" s="34"/>
      <c r="E19" s="117" t="s">
        <v>31</v>
      </c>
      <c r="I19" s="118" t="s">
        <v>27</v>
      </c>
      <c r="J19" s="117" t="s">
        <v>1</v>
      </c>
      <c r="L19" s="34"/>
    </row>
    <row r="20" spans="2:12" s="1" customFormat="1" ht="6.95" customHeight="1">
      <c r="B20" s="34"/>
      <c r="I20" s="116"/>
      <c r="L20" s="34"/>
    </row>
    <row r="21" spans="2:12" s="1" customFormat="1" ht="12" customHeight="1">
      <c r="B21" s="34"/>
      <c r="D21" s="115" t="s">
        <v>33</v>
      </c>
      <c r="I21" s="118" t="s">
        <v>25</v>
      </c>
      <c r="J21" s="117" t="s">
        <v>1</v>
      </c>
      <c r="L21" s="34"/>
    </row>
    <row r="22" spans="2:12" s="1" customFormat="1" ht="18" customHeight="1">
      <c r="B22" s="34"/>
      <c r="E22" s="117" t="s">
        <v>34</v>
      </c>
      <c r="I22" s="118" t="s">
        <v>27</v>
      </c>
      <c r="J22" s="117" t="s">
        <v>1</v>
      </c>
      <c r="L22" s="34"/>
    </row>
    <row r="23" spans="2:12" s="1" customFormat="1" ht="6.95" customHeight="1">
      <c r="B23" s="34"/>
      <c r="I23" s="116"/>
      <c r="L23" s="34"/>
    </row>
    <row r="24" spans="2:12" s="1" customFormat="1" ht="12" customHeight="1">
      <c r="B24" s="34"/>
      <c r="D24" s="115" t="s">
        <v>35</v>
      </c>
      <c r="I24" s="116"/>
      <c r="L24" s="34"/>
    </row>
    <row r="25" spans="2:12" s="7" customFormat="1" ht="16.5" customHeight="1">
      <c r="B25" s="120"/>
      <c r="E25" s="298" t="s">
        <v>1</v>
      </c>
      <c r="F25" s="298"/>
      <c r="G25" s="298"/>
      <c r="H25" s="298"/>
      <c r="I25" s="121"/>
      <c r="L25" s="120"/>
    </row>
    <row r="26" spans="2:12" s="1" customFormat="1" ht="6.95" customHeight="1">
      <c r="B26" s="34"/>
      <c r="I26" s="116"/>
      <c r="L26" s="34"/>
    </row>
    <row r="27" spans="2:12" s="1" customFormat="1" ht="6.95" customHeight="1">
      <c r="B27" s="34"/>
      <c r="D27" s="60"/>
      <c r="E27" s="60"/>
      <c r="F27" s="60"/>
      <c r="G27" s="60"/>
      <c r="H27" s="60"/>
      <c r="I27" s="122"/>
      <c r="J27" s="60"/>
      <c r="K27" s="60"/>
      <c r="L27" s="34"/>
    </row>
    <row r="28" spans="2:12" s="1" customFormat="1" ht="14.45" customHeight="1">
      <c r="B28" s="34"/>
      <c r="D28" s="117" t="s">
        <v>96</v>
      </c>
      <c r="I28" s="116"/>
      <c r="J28" s="123">
        <f>J94</f>
        <v>0</v>
      </c>
      <c r="L28" s="34"/>
    </row>
    <row r="29" spans="2:12" s="1" customFormat="1" ht="14.45" customHeight="1">
      <c r="B29" s="34"/>
      <c r="D29" s="124" t="s">
        <v>88</v>
      </c>
      <c r="I29" s="116"/>
      <c r="J29" s="123">
        <f>J107</f>
        <v>0</v>
      </c>
      <c r="L29" s="34"/>
    </row>
    <row r="30" spans="2:12" s="1" customFormat="1" ht="25.35" customHeight="1">
      <c r="B30" s="34"/>
      <c r="D30" s="125" t="s">
        <v>38</v>
      </c>
      <c r="I30" s="116"/>
      <c r="J30" s="126">
        <f>ROUND(J28 + J29, 2)</f>
        <v>0</v>
      </c>
      <c r="L30" s="34"/>
    </row>
    <row r="31" spans="2:12" s="1" customFormat="1" ht="6.95" customHeight="1">
      <c r="B31" s="34"/>
      <c r="D31" s="60"/>
      <c r="E31" s="60"/>
      <c r="F31" s="60"/>
      <c r="G31" s="60"/>
      <c r="H31" s="60"/>
      <c r="I31" s="122"/>
      <c r="J31" s="60"/>
      <c r="K31" s="60"/>
      <c r="L31" s="34"/>
    </row>
    <row r="32" spans="2:12" s="1" customFormat="1" ht="14.45" customHeight="1">
      <c r="B32" s="34"/>
      <c r="F32" s="127" t="s">
        <v>40</v>
      </c>
      <c r="I32" s="128" t="s">
        <v>39</v>
      </c>
      <c r="J32" s="127" t="s">
        <v>41</v>
      </c>
      <c r="L32" s="34"/>
    </row>
    <row r="33" spans="2:12" s="1" customFormat="1" ht="14.45" customHeight="1">
      <c r="B33" s="34"/>
      <c r="D33" s="129" t="s">
        <v>42</v>
      </c>
      <c r="E33" s="115" t="s">
        <v>43</v>
      </c>
      <c r="F33" s="130">
        <f>ROUND((SUM(BE107:BE114) + SUM(BE132:BE220)),  2)</f>
        <v>0</v>
      </c>
      <c r="I33" s="131">
        <v>0.21</v>
      </c>
      <c r="J33" s="130">
        <f>ROUND(((SUM(BE107:BE114) + SUM(BE132:BE220))*I33),  2)</f>
        <v>0</v>
      </c>
      <c r="L33" s="34"/>
    </row>
    <row r="34" spans="2:12" s="1" customFormat="1" ht="14.45" customHeight="1">
      <c r="B34" s="34"/>
      <c r="E34" s="115" t="s">
        <v>44</v>
      </c>
      <c r="F34" s="130">
        <f>ROUND((SUM(BF107:BF114) + SUM(BF132:BF220)),  2)</f>
        <v>0</v>
      </c>
      <c r="I34" s="131">
        <v>0.15</v>
      </c>
      <c r="J34" s="130">
        <f>ROUND(((SUM(BF107:BF114) + SUM(BF132:BF220))*I34),  2)</f>
        <v>0</v>
      </c>
      <c r="L34" s="34"/>
    </row>
    <row r="35" spans="2:12" s="1" customFormat="1" ht="14.45" hidden="1" customHeight="1">
      <c r="B35" s="34"/>
      <c r="E35" s="115" t="s">
        <v>45</v>
      </c>
      <c r="F35" s="130">
        <f>ROUND((SUM(BG107:BG114) + SUM(BG132:BG220)),  2)</f>
        <v>0</v>
      </c>
      <c r="I35" s="131">
        <v>0.21</v>
      </c>
      <c r="J35" s="130">
        <f>0</f>
        <v>0</v>
      </c>
      <c r="L35" s="34"/>
    </row>
    <row r="36" spans="2:12" s="1" customFormat="1" ht="14.45" hidden="1" customHeight="1">
      <c r="B36" s="34"/>
      <c r="E36" s="115" t="s">
        <v>46</v>
      </c>
      <c r="F36" s="130">
        <f>ROUND((SUM(BH107:BH114) + SUM(BH132:BH220)),  2)</f>
        <v>0</v>
      </c>
      <c r="I36" s="131">
        <v>0.15</v>
      </c>
      <c r="J36" s="130">
        <f>0</f>
        <v>0</v>
      </c>
      <c r="L36" s="34"/>
    </row>
    <row r="37" spans="2:12" s="1" customFormat="1" ht="14.45" hidden="1" customHeight="1">
      <c r="B37" s="34"/>
      <c r="E37" s="115" t="s">
        <v>47</v>
      </c>
      <c r="F37" s="130">
        <f>ROUND((SUM(BI107:BI114) + SUM(BI132:BI220)),  2)</f>
        <v>0</v>
      </c>
      <c r="I37" s="131">
        <v>0</v>
      </c>
      <c r="J37" s="130">
        <f>0</f>
        <v>0</v>
      </c>
      <c r="L37" s="34"/>
    </row>
    <row r="38" spans="2:12" s="1" customFormat="1" ht="6.95" customHeight="1">
      <c r="B38" s="34"/>
      <c r="I38" s="116"/>
      <c r="L38" s="34"/>
    </row>
    <row r="39" spans="2:12" s="1" customFormat="1" ht="25.35" customHeight="1">
      <c r="B39" s="34"/>
      <c r="C39" s="132"/>
      <c r="D39" s="133" t="s">
        <v>48</v>
      </c>
      <c r="E39" s="134"/>
      <c r="F39" s="134"/>
      <c r="G39" s="135" t="s">
        <v>49</v>
      </c>
      <c r="H39" s="136" t="s">
        <v>50</v>
      </c>
      <c r="I39" s="137"/>
      <c r="J39" s="138">
        <f>SUM(J30:J37)</f>
        <v>0</v>
      </c>
      <c r="K39" s="139"/>
      <c r="L39" s="34"/>
    </row>
    <row r="40" spans="2:12" s="1" customFormat="1" ht="14.45" customHeight="1">
      <c r="B40" s="34"/>
      <c r="I40" s="116"/>
      <c r="L40" s="34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4"/>
      <c r="D50" s="140" t="s">
        <v>51</v>
      </c>
      <c r="E50" s="141"/>
      <c r="F50" s="141"/>
      <c r="G50" s="140" t="s">
        <v>52</v>
      </c>
      <c r="H50" s="141"/>
      <c r="I50" s="142"/>
      <c r="J50" s="141"/>
      <c r="K50" s="141"/>
      <c r="L50" s="34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34"/>
      <c r="D61" s="143" t="s">
        <v>53</v>
      </c>
      <c r="E61" s="144"/>
      <c r="F61" s="145" t="s">
        <v>54</v>
      </c>
      <c r="G61" s="143" t="s">
        <v>53</v>
      </c>
      <c r="H61" s="144"/>
      <c r="I61" s="146"/>
      <c r="J61" s="147" t="s">
        <v>54</v>
      </c>
      <c r="K61" s="144"/>
      <c r="L61" s="34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34"/>
      <c r="D65" s="140" t="s">
        <v>55</v>
      </c>
      <c r="E65" s="141"/>
      <c r="F65" s="141"/>
      <c r="G65" s="140" t="s">
        <v>56</v>
      </c>
      <c r="H65" s="141"/>
      <c r="I65" s="142"/>
      <c r="J65" s="141"/>
      <c r="K65" s="141"/>
      <c r="L65" s="34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34"/>
      <c r="D76" s="143" t="s">
        <v>53</v>
      </c>
      <c r="E76" s="144"/>
      <c r="F76" s="145" t="s">
        <v>54</v>
      </c>
      <c r="G76" s="143" t="s">
        <v>53</v>
      </c>
      <c r="H76" s="144"/>
      <c r="I76" s="146"/>
      <c r="J76" s="147" t="s">
        <v>54</v>
      </c>
      <c r="K76" s="144"/>
      <c r="L76" s="34"/>
    </row>
    <row r="77" spans="2:12" s="1" customFormat="1" ht="14.45" customHeight="1">
      <c r="B77" s="148"/>
      <c r="C77" s="149"/>
      <c r="D77" s="149"/>
      <c r="E77" s="149"/>
      <c r="F77" s="149"/>
      <c r="G77" s="149"/>
      <c r="H77" s="149"/>
      <c r="I77" s="150"/>
      <c r="J77" s="149"/>
      <c r="K77" s="149"/>
      <c r="L77" s="34"/>
    </row>
    <row r="81" spans="2:47" s="1" customFormat="1" ht="6.95" customHeight="1">
      <c r="B81" s="151"/>
      <c r="C81" s="152"/>
      <c r="D81" s="152"/>
      <c r="E81" s="152"/>
      <c r="F81" s="152"/>
      <c r="G81" s="152"/>
      <c r="H81" s="152"/>
      <c r="I81" s="153"/>
      <c r="J81" s="152"/>
      <c r="K81" s="152"/>
      <c r="L81" s="34"/>
    </row>
    <row r="82" spans="2:47" s="1" customFormat="1" ht="24.95" customHeight="1">
      <c r="B82" s="32"/>
      <c r="C82" s="20" t="s">
        <v>97</v>
      </c>
      <c r="D82" s="33"/>
      <c r="E82" s="33"/>
      <c r="F82" s="33"/>
      <c r="G82" s="33"/>
      <c r="H82" s="33"/>
      <c r="I82" s="116"/>
      <c r="J82" s="33"/>
      <c r="K82" s="33"/>
      <c r="L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16"/>
      <c r="J83" s="33"/>
      <c r="K83" s="33"/>
      <c r="L83" s="34"/>
    </row>
    <row r="84" spans="2:47" s="1" customFormat="1" ht="12" customHeight="1">
      <c r="B84" s="32"/>
      <c r="C84" s="26" t="s">
        <v>16</v>
      </c>
      <c r="D84" s="33"/>
      <c r="E84" s="33"/>
      <c r="F84" s="33"/>
      <c r="G84" s="33"/>
      <c r="H84" s="33"/>
      <c r="I84" s="116"/>
      <c r="J84" s="33"/>
      <c r="K84" s="33"/>
      <c r="L84" s="34"/>
    </row>
    <row r="85" spans="2:47" s="1" customFormat="1" ht="16.5" customHeight="1">
      <c r="B85" s="32"/>
      <c r="C85" s="33"/>
      <c r="D85" s="33"/>
      <c r="E85" s="270" t="str">
        <f>E7</f>
        <v>Odstranění budovy č.p. 1178, Bohumín</v>
      </c>
      <c r="F85" s="299"/>
      <c r="G85" s="299"/>
      <c r="H85" s="299"/>
      <c r="I85" s="116"/>
      <c r="J85" s="33"/>
      <c r="K85" s="33"/>
      <c r="L85" s="34"/>
    </row>
    <row r="86" spans="2:47" s="1" customFormat="1" ht="6.95" customHeight="1">
      <c r="B86" s="32"/>
      <c r="C86" s="33"/>
      <c r="D86" s="33"/>
      <c r="E86" s="33"/>
      <c r="F86" s="33"/>
      <c r="G86" s="33"/>
      <c r="H86" s="33"/>
      <c r="I86" s="116"/>
      <c r="J86" s="33"/>
      <c r="K86" s="33"/>
      <c r="L86" s="34"/>
    </row>
    <row r="87" spans="2:47" s="1" customFormat="1" ht="12" customHeight="1">
      <c r="B87" s="32"/>
      <c r="C87" s="26" t="s">
        <v>20</v>
      </c>
      <c r="D87" s="33"/>
      <c r="E87" s="33"/>
      <c r="F87" s="24" t="str">
        <f>F10</f>
        <v>Bohumín</v>
      </c>
      <c r="G87" s="33"/>
      <c r="H87" s="33"/>
      <c r="I87" s="118" t="s">
        <v>22</v>
      </c>
      <c r="J87" s="59" t="str">
        <f>IF(J10="","",J10)</f>
        <v>5. 3. 2019</v>
      </c>
      <c r="K87" s="33"/>
      <c r="L87" s="34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16"/>
      <c r="J88" s="33"/>
      <c r="K88" s="33"/>
      <c r="L88" s="34"/>
    </row>
    <row r="89" spans="2:47" s="1" customFormat="1" ht="15.2" customHeight="1">
      <c r="B89" s="32"/>
      <c r="C89" s="26" t="s">
        <v>24</v>
      </c>
      <c r="D89" s="33"/>
      <c r="E89" s="33"/>
      <c r="F89" s="24" t="str">
        <f>E13</f>
        <v>Město Bohumín</v>
      </c>
      <c r="G89" s="33"/>
      <c r="H89" s="33"/>
      <c r="I89" s="118" t="s">
        <v>30</v>
      </c>
      <c r="J89" s="29" t="str">
        <f>E19</f>
        <v xml:space="preserve">MM-Project, </v>
      </c>
      <c r="K89" s="33"/>
      <c r="L89" s="34"/>
    </row>
    <row r="90" spans="2:47" s="1" customFormat="1" ht="15.2" customHeight="1"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118" t="s">
        <v>33</v>
      </c>
      <c r="J90" s="29" t="str">
        <f>E22</f>
        <v>Johančíková</v>
      </c>
      <c r="K90" s="33"/>
      <c r="L90" s="34"/>
    </row>
    <row r="91" spans="2:47" s="1" customFormat="1" ht="10.35" customHeight="1">
      <c r="B91" s="32"/>
      <c r="C91" s="33"/>
      <c r="D91" s="33"/>
      <c r="E91" s="33"/>
      <c r="F91" s="33"/>
      <c r="G91" s="33"/>
      <c r="H91" s="33"/>
      <c r="I91" s="116"/>
      <c r="J91" s="33"/>
      <c r="K91" s="33"/>
      <c r="L91" s="34"/>
    </row>
    <row r="92" spans="2:47" s="1" customFormat="1" ht="29.25" customHeight="1">
      <c r="B92" s="32"/>
      <c r="C92" s="154" t="s">
        <v>98</v>
      </c>
      <c r="D92" s="107"/>
      <c r="E92" s="107"/>
      <c r="F92" s="107"/>
      <c r="G92" s="107"/>
      <c r="H92" s="107"/>
      <c r="I92" s="155"/>
      <c r="J92" s="156" t="s">
        <v>99</v>
      </c>
      <c r="K92" s="107"/>
      <c r="L92" s="34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16"/>
      <c r="J93" s="33"/>
      <c r="K93" s="33"/>
      <c r="L93" s="34"/>
    </row>
    <row r="94" spans="2:47" s="1" customFormat="1" ht="22.9" customHeight="1">
      <c r="B94" s="32"/>
      <c r="C94" s="157" t="s">
        <v>100</v>
      </c>
      <c r="D94" s="33"/>
      <c r="E94" s="33"/>
      <c r="F94" s="33"/>
      <c r="G94" s="33"/>
      <c r="H94" s="33"/>
      <c r="I94" s="116"/>
      <c r="J94" s="77">
        <f>J132</f>
        <v>0</v>
      </c>
      <c r="K94" s="33"/>
      <c r="L94" s="34"/>
      <c r="AU94" s="14" t="s">
        <v>101</v>
      </c>
    </row>
    <row r="95" spans="2:47" s="8" customFormat="1" ht="24.95" customHeight="1">
      <c r="B95" s="158"/>
      <c r="C95" s="159"/>
      <c r="D95" s="160" t="s">
        <v>102</v>
      </c>
      <c r="E95" s="161"/>
      <c r="F95" s="161"/>
      <c r="G95" s="161"/>
      <c r="H95" s="161"/>
      <c r="I95" s="162"/>
      <c r="J95" s="163">
        <f>J133</f>
        <v>0</v>
      </c>
      <c r="K95" s="159"/>
      <c r="L95" s="164"/>
    </row>
    <row r="96" spans="2:47" s="8" customFormat="1" ht="24.95" customHeight="1">
      <c r="B96" s="158"/>
      <c r="C96" s="159"/>
      <c r="D96" s="160" t="s">
        <v>103</v>
      </c>
      <c r="E96" s="161"/>
      <c r="F96" s="161"/>
      <c r="G96" s="161"/>
      <c r="H96" s="161"/>
      <c r="I96" s="162"/>
      <c r="J96" s="163">
        <f>J168</f>
        <v>0</v>
      </c>
      <c r="K96" s="159"/>
      <c r="L96" s="164"/>
    </row>
    <row r="97" spans="2:65" s="8" customFormat="1" ht="24.95" customHeight="1">
      <c r="B97" s="158"/>
      <c r="C97" s="159"/>
      <c r="D97" s="160" t="s">
        <v>104</v>
      </c>
      <c r="E97" s="161"/>
      <c r="F97" s="161"/>
      <c r="G97" s="161"/>
      <c r="H97" s="161"/>
      <c r="I97" s="162"/>
      <c r="J97" s="163">
        <f>J180</f>
        <v>0</v>
      </c>
      <c r="K97" s="159"/>
      <c r="L97" s="164"/>
    </row>
    <row r="98" spans="2:65" s="8" customFormat="1" ht="24.95" customHeight="1">
      <c r="B98" s="158"/>
      <c r="C98" s="159"/>
      <c r="D98" s="160" t="s">
        <v>105</v>
      </c>
      <c r="E98" s="161"/>
      <c r="F98" s="161"/>
      <c r="G98" s="161"/>
      <c r="H98" s="161"/>
      <c r="I98" s="162"/>
      <c r="J98" s="163">
        <f>J190</f>
        <v>0</v>
      </c>
      <c r="K98" s="159"/>
      <c r="L98" s="164"/>
    </row>
    <row r="99" spans="2:65" s="8" customFormat="1" ht="24.95" customHeight="1">
      <c r="B99" s="158"/>
      <c r="C99" s="159"/>
      <c r="D99" s="160" t="s">
        <v>106</v>
      </c>
      <c r="E99" s="161"/>
      <c r="F99" s="161"/>
      <c r="G99" s="161"/>
      <c r="H99" s="161"/>
      <c r="I99" s="162"/>
      <c r="J99" s="163">
        <f>J192</f>
        <v>0</v>
      </c>
      <c r="K99" s="159"/>
      <c r="L99" s="164"/>
    </row>
    <row r="100" spans="2:65" s="8" customFormat="1" ht="24.95" customHeight="1">
      <c r="B100" s="158"/>
      <c r="C100" s="159"/>
      <c r="D100" s="160" t="s">
        <v>107</v>
      </c>
      <c r="E100" s="161"/>
      <c r="F100" s="161"/>
      <c r="G100" s="161"/>
      <c r="H100" s="161"/>
      <c r="I100" s="162"/>
      <c r="J100" s="163">
        <f>J205</f>
        <v>0</v>
      </c>
      <c r="K100" s="159"/>
      <c r="L100" s="164"/>
    </row>
    <row r="101" spans="2:65" s="8" customFormat="1" ht="24.95" customHeight="1">
      <c r="B101" s="158"/>
      <c r="C101" s="159"/>
      <c r="D101" s="160" t="s">
        <v>108</v>
      </c>
      <c r="E101" s="161"/>
      <c r="F101" s="161"/>
      <c r="G101" s="161"/>
      <c r="H101" s="161"/>
      <c r="I101" s="162"/>
      <c r="J101" s="163">
        <f>J207</f>
        <v>0</v>
      </c>
      <c r="K101" s="159"/>
      <c r="L101" s="164"/>
    </row>
    <row r="102" spans="2:65" s="8" customFormat="1" ht="24.95" customHeight="1">
      <c r="B102" s="158"/>
      <c r="C102" s="159"/>
      <c r="D102" s="160" t="s">
        <v>109</v>
      </c>
      <c r="E102" s="161"/>
      <c r="F102" s="161"/>
      <c r="G102" s="161"/>
      <c r="H102" s="161"/>
      <c r="I102" s="162"/>
      <c r="J102" s="163">
        <f>J209</f>
        <v>0</v>
      </c>
      <c r="K102" s="159"/>
      <c r="L102" s="164"/>
    </row>
    <row r="103" spans="2:65" s="8" customFormat="1" ht="24.95" customHeight="1">
      <c r="B103" s="158"/>
      <c r="C103" s="159"/>
      <c r="D103" s="160" t="s">
        <v>110</v>
      </c>
      <c r="E103" s="161"/>
      <c r="F103" s="161"/>
      <c r="G103" s="161"/>
      <c r="H103" s="161"/>
      <c r="I103" s="162"/>
      <c r="J103" s="163">
        <f>J211</f>
        <v>0</v>
      </c>
      <c r="K103" s="159"/>
      <c r="L103" s="164"/>
    </row>
    <row r="104" spans="2:65" s="8" customFormat="1" ht="24.95" customHeight="1">
      <c r="B104" s="158"/>
      <c r="C104" s="159"/>
      <c r="D104" s="160" t="s">
        <v>111</v>
      </c>
      <c r="E104" s="161"/>
      <c r="F104" s="161"/>
      <c r="G104" s="161"/>
      <c r="H104" s="161"/>
      <c r="I104" s="162"/>
      <c r="J104" s="163">
        <f>J213</f>
        <v>0</v>
      </c>
      <c r="K104" s="159"/>
      <c r="L104" s="164"/>
    </row>
    <row r="105" spans="2:65" s="1" customFormat="1" ht="21.75" customHeight="1">
      <c r="B105" s="32"/>
      <c r="C105" s="33"/>
      <c r="D105" s="33"/>
      <c r="E105" s="33"/>
      <c r="F105" s="33"/>
      <c r="G105" s="33"/>
      <c r="H105" s="33"/>
      <c r="I105" s="116"/>
      <c r="J105" s="33"/>
      <c r="K105" s="33"/>
      <c r="L105" s="34"/>
    </row>
    <row r="106" spans="2:65" s="1" customFormat="1" ht="6.95" customHeight="1">
      <c r="B106" s="32"/>
      <c r="C106" s="33"/>
      <c r="D106" s="33"/>
      <c r="E106" s="33"/>
      <c r="F106" s="33"/>
      <c r="G106" s="33"/>
      <c r="H106" s="33"/>
      <c r="I106" s="116"/>
      <c r="J106" s="33"/>
      <c r="K106" s="33"/>
      <c r="L106" s="34"/>
    </row>
    <row r="107" spans="2:65" s="1" customFormat="1" ht="29.25" customHeight="1">
      <c r="B107" s="32"/>
      <c r="C107" s="157" t="s">
        <v>112</v>
      </c>
      <c r="D107" s="33"/>
      <c r="E107" s="33"/>
      <c r="F107" s="33"/>
      <c r="G107" s="33"/>
      <c r="H107" s="33"/>
      <c r="I107" s="116"/>
      <c r="J107" s="165">
        <f>ROUND(J108 + J109 + J110 + J111 + J112 + J113,2)</f>
        <v>0</v>
      </c>
      <c r="K107" s="33"/>
      <c r="L107" s="34"/>
      <c r="N107" s="166" t="s">
        <v>42</v>
      </c>
    </row>
    <row r="108" spans="2:65" s="1" customFormat="1" ht="18" customHeight="1">
      <c r="B108" s="32"/>
      <c r="C108" s="33"/>
      <c r="D108" s="260" t="s">
        <v>113</v>
      </c>
      <c r="E108" s="257"/>
      <c r="F108" s="257"/>
      <c r="G108" s="33"/>
      <c r="H108" s="33"/>
      <c r="I108" s="116"/>
      <c r="J108" s="98">
        <v>0</v>
      </c>
      <c r="K108" s="33"/>
      <c r="L108" s="167"/>
      <c r="M108" s="116"/>
      <c r="N108" s="168" t="s">
        <v>43</v>
      </c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69" t="s">
        <v>114</v>
      </c>
      <c r="AZ108" s="116"/>
      <c r="BA108" s="116"/>
      <c r="BB108" s="116"/>
      <c r="BC108" s="116"/>
      <c r="BD108" s="116"/>
      <c r="BE108" s="170">
        <f t="shared" ref="BE108:BE113" si="0">IF(N108="základní",J108,0)</f>
        <v>0</v>
      </c>
      <c r="BF108" s="170">
        <f t="shared" ref="BF108:BF113" si="1">IF(N108="snížená",J108,0)</f>
        <v>0</v>
      </c>
      <c r="BG108" s="170">
        <f t="shared" ref="BG108:BG113" si="2">IF(N108="zákl. přenesená",J108,0)</f>
        <v>0</v>
      </c>
      <c r="BH108" s="170">
        <f t="shared" ref="BH108:BH113" si="3">IF(N108="sníž. přenesená",J108,0)</f>
        <v>0</v>
      </c>
      <c r="BI108" s="170">
        <f t="shared" ref="BI108:BI113" si="4">IF(N108="nulová",J108,0)</f>
        <v>0</v>
      </c>
      <c r="BJ108" s="169" t="s">
        <v>83</v>
      </c>
      <c r="BK108" s="116"/>
      <c r="BL108" s="116"/>
      <c r="BM108" s="116"/>
    </row>
    <row r="109" spans="2:65" s="1" customFormat="1" ht="18" customHeight="1">
      <c r="B109" s="32"/>
      <c r="C109" s="33"/>
      <c r="D109" s="260" t="s">
        <v>115</v>
      </c>
      <c r="E109" s="257"/>
      <c r="F109" s="257"/>
      <c r="G109" s="33"/>
      <c r="H109" s="33"/>
      <c r="I109" s="116"/>
      <c r="J109" s="98">
        <v>0</v>
      </c>
      <c r="K109" s="33"/>
      <c r="L109" s="167"/>
      <c r="M109" s="116"/>
      <c r="N109" s="168" t="s">
        <v>43</v>
      </c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69" t="s">
        <v>114</v>
      </c>
      <c r="AZ109" s="116"/>
      <c r="BA109" s="116"/>
      <c r="BB109" s="116"/>
      <c r="BC109" s="116"/>
      <c r="BD109" s="116"/>
      <c r="BE109" s="170">
        <f t="shared" si="0"/>
        <v>0</v>
      </c>
      <c r="BF109" s="170">
        <f t="shared" si="1"/>
        <v>0</v>
      </c>
      <c r="BG109" s="170">
        <f t="shared" si="2"/>
        <v>0</v>
      </c>
      <c r="BH109" s="170">
        <f t="shared" si="3"/>
        <v>0</v>
      </c>
      <c r="BI109" s="170">
        <f t="shared" si="4"/>
        <v>0</v>
      </c>
      <c r="BJ109" s="169" t="s">
        <v>83</v>
      </c>
      <c r="BK109" s="116"/>
      <c r="BL109" s="116"/>
      <c r="BM109" s="116"/>
    </row>
    <row r="110" spans="2:65" s="1" customFormat="1" ht="18" customHeight="1">
      <c r="B110" s="32"/>
      <c r="C110" s="33"/>
      <c r="D110" s="260" t="s">
        <v>116</v>
      </c>
      <c r="E110" s="257"/>
      <c r="F110" s="257"/>
      <c r="G110" s="33"/>
      <c r="H110" s="33"/>
      <c r="I110" s="116"/>
      <c r="J110" s="98">
        <v>0</v>
      </c>
      <c r="K110" s="33"/>
      <c r="L110" s="167"/>
      <c r="M110" s="116"/>
      <c r="N110" s="168" t="s">
        <v>43</v>
      </c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69" t="s">
        <v>114</v>
      </c>
      <c r="AZ110" s="116"/>
      <c r="BA110" s="116"/>
      <c r="BB110" s="116"/>
      <c r="BC110" s="116"/>
      <c r="BD110" s="116"/>
      <c r="BE110" s="170">
        <f t="shared" si="0"/>
        <v>0</v>
      </c>
      <c r="BF110" s="170">
        <f t="shared" si="1"/>
        <v>0</v>
      </c>
      <c r="BG110" s="170">
        <f t="shared" si="2"/>
        <v>0</v>
      </c>
      <c r="BH110" s="170">
        <f t="shared" si="3"/>
        <v>0</v>
      </c>
      <c r="BI110" s="170">
        <f t="shared" si="4"/>
        <v>0</v>
      </c>
      <c r="BJ110" s="169" t="s">
        <v>83</v>
      </c>
      <c r="BK110" s="116"/>
      <c r="BL110" s="116"/>
      <c r="BM110" s="116"/>
    </row>
    <row r="111" spans="2:65" s="1" customFormat="1" ht="18" customHeight="1">
      <c r="B111" s="32"/>
      <c r="C111" s="33"/>
      <c r="D111" s="260" t="s">
        <v>117</v>
      </c>
      <c r="E111" s="257"/>
      <c r="F111" s="257"/>
      <c r="G111" s="33"/>
      <c r="H111" s="33"/>
      <c r="I111" s="116"/>
      <c r="J111" s="98">
        <v>0</v>
      </c>
      <c r="K111" s="33"/>
      <c r="L111" s="167"/>
      <c r="M111" s="116"/>
      <c r="N111" s="168" t="s">
        <v>43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69" t="s">
        <v>114</v>
      </c>
      <c r="AZ111" s="116"/>
      <c r="BA111" s="116"/>
      <c r="BB111" s="116"/>
      <c r="BC111" s="116"/>
      <c r="BD111" s="116"/>
      <c r="BE111" s="170">
        <f t="shared" si="0"/>
        <v>0</v>
      </c>
      <c r="BF111" s="170">
        <f t="shared" si="1"/>
        <v>0</v>
      </c>
      <c r="BG111" s="170">
        <f t="shared" si="2"/>
        <v>0</v>
      </c>
      <c r="BH111" s="170">
        <f t="shared" si="3"/>
        <v>0</v>
      </c>
      <c r="BI111" s="170">
        <f t="shared" si="4"/>
        <v>0</v>
      </c>
      <c r="BJ111" s="169" t="s">
        <v>83</v>
      </c>
      <c r="BK111" s="116"/>
      <c r="BL111" s="116"/>
      <c r="BM111" s="116"/>
    </row>
    <row r="112" spans="2:65" s="1" customFormat="1" ht="18" customHeight="1">
      <c r="B112" s="32"/>
      <c r="C112" s="33"/>
      <c r="D112" s="260" t="s">
        <v>118</v>
      </c>
      <c r="E112" s="257"/>
      <c r="F112" s="257"/>
      <c r="G112" s="33"/>
      <c r="H112" s="33"/>
      <c r="I112" s="116"/>
      <c r="J112" s="98">
        <v>0</v>
      </c>
      <c r="K112" s="33"/>
      <c r="L112" s="167"/>
      <c r="M112" s="116"/>
      <c r="N112" s="168" t="s">
        <v>43</v>
      </c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69" t="s">
        <v>114</v>
      </c>
      <c r="AZ112" s="116"/>
      <c r="BA112" s="116"/>
      <c r="BB112" s="116"/>
      <c r="BC112" s="116"/>
      <c r="BD112" s="116"/>
      <c r="BE112" s="170">
        <f t="shared" si="0"/>
        <v>0</v>
      </c>
      <c r="BF112" s="170">
        <f t="shared" si="1"/>
        <v>0</v>
      </c>
      <c r="BG112" s="170">
        <f t="shared" si="2"/>
        <v>0</v>
      </c>
      <c r="BH112" s="170">
        <f t="shared" si="3"/>
        <v>0</v>
      </c>
      <c r="BI112" s="170">
        <f t="shared" si="4"/>
        <v>0</v>
      </c>
      <c r="BJ112" s="169" t="s">
        <v>83</v>
      </c>
      <c r="BK112" s="116"/>
      <c r="BL112" s="116"/>
      <c r="BM112" s="116"/>
    </row>
    <row r="113" spans="2:65" s="1" customFormat="1" ht="18" customHeight="1">
      <c r="B113" s="32"/>
      <c r="C113" s="33"/>
      <c r="D113" s="97" t="s">
        <v>119</v>
      </c>
      <c r="E113" s="33"/>
      <c r="F113" s="33"/>
      <c r="G113" s="33"/>
      <c r="H113" s="33"/>
      <c r="I113" s="116"/>
      <c r="J113" s="98">
        <f>ROUND(J28*T113,2)</f>
        <v>0</v>
      </c>
      <c r="K113" s="33"/>
      <c r="L113" s="167"/>
      <c r="M113" s="116"/>
      <c r="N113" s="168" t="s">
        <v>43</v>
      </c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69" t="s">
        <v>120</v>
      </c>
      <c r="AZ113" s="116"/>
      <c r="BA113" s="116"/>
      <c r="BB113" s="116"/>
      <c r="BC113" s="116"/>
      <c r="BD113" s="116"/>
      <c r="BE113" s="170">
        <f t="shared" si="0"/>
        <v>0</v>
      </c>
      <c r="BF113" s="170">
        <f t="shared" si="1"/>
        <v>0</v>
      </c>
      <c r="BG113" s="170">
        <f t="shared" si="2"/>
        <v>0</v>
      </c>
      <c r="BH113" s="170">
        <f t="shared" si="3"/>
        <v>0</v>
      </c>
      <c r="BI113" s="170">
        <f t="shared" si="4"/>
        <v>0</v>
      </c>
      <c r="BJ113" s="169" t="s">
        <v>83</v>
      </c>
      <c r="BK113" s="116"/>
      <c r="BL113" s="116"/>
      <c r="BM113" s="116"/>
    </row>
    <row r="114" spans="2:65" s="1" customFormat="1" ht="11.25">
      <c r="B114" s="32"/>
      <c r="C114" s="33"/>
      <c r="D114" s="33"/>
      <c r="E114" s="33"/>
      <c r="F114" s="33"/>
      <c r="G114" s="33"/>
      <c r="H114" s="33"/>
      <c r="I114" s="116"/>
      <c r="J114" s="33"/>
      <c r="K114" s="33"/>
      <c r="L114" s="34"/>
    </row>
    <row r="115" spans="2:65" s="1" customFormat="1" ht="29.25" customHeight="1">
      <c r="B115" s="32"/>
      <c r="C115" s="106" t="s">
        <v>93</v>
      </c>
      <c r="D115" s="107"/>
      <c r="E115" s="107"/>
      <c r="F115" s="107"/>
      <c r="G115" s="107"/>
      <c r="H115" s="107"/>
      <c r="I115" s="155"/>
      <c r="J115" s="108">
        <f>ROUND(J94+J107,2)</f>
        <v>0</v>
      </c>
      <c r="K115" s="107"/>
      <c r="L115" s="34"/>
    </row>
    <row r="116" spans="2:65" s="1" customFormat="1" ht="6.95" customHeight="1">
      <c r="B116" s="47"/>
      <c r="C116" s="48"/>
      <c r="D116" s="48"/>
      <c r="E116" s="48"/>
      <c r="F116" s="48"/>
      <c r="G116" s="48"/>
      <c r="H116" s="48"/>
      <c r="I116" s="150"/>
      <c r="J116" s="48"/>
      <c r="K116" s="48"/>
      <c r="L116" s="34"/>
    </row>
    <row r="120" spans="2:65" s="1" customFormat="1" ht="6.95" customHeight="1">
      <c r="B120" s="49"/>
      <c r="C120" s="50"/>
      <c r="D120" s="50"/>
      <c r="E120" s="50"/>
      <c r="F120" s="50"/>
      <c r="G120" s="50"/>
      <c r="H120" s="50"/>
      <c r="I120" s="153"/>
      <c r="J120" s="50"/>
      <c r="K120" s="50"/>
      <c r="L120" s="34"/>
    </row>
    <row r="121" spans="2:65" s="1" customFormat="1" ht="24.95" customHeight="1">
      <c r="B121" s="32"/>
      <c r="C121" s="20" t="s">
        <v>121</v>
      </c>
      <c r="D121" s="33"/>
      <c r="E121" s="33"/>
      <c r="F121" s="33"/>
      <c r="G121" s="33"/>
      <c r="H121" s="33"/>
      <c r="I121" s="116"/>
      <c r="J121" s="33"/>
      <c r="K121" s="33"/>
      <c r="L121" s="34"/>
    </row>
    <row r="122" spans="2:65" s="1" customFormat="1" ht="6.95" customHeight="1">
      <c r="B122" s="32"/>
      <c r="C122" s="33"/>
      <c r="D122" s="33"/>
      <c r="E122" s="33"/>
      <c r="F122" s="33"/>
      <c r="G122" s="33"/>
      <c r="H122" s="33"/>
      <c r="I122" s="116"/>
      <c r="J122" s="33"/>
      <c r="K122" s="33"/>
      <c r="L122" s="34"/>
    </row>
    <row r="123" spans="2:65" s="1" customFormat="1" ht="12" customHeight="1">
      <c r="B123" s="32"/>
      <c r="C123" s="26" t="s">
        <v>16</v>
      </c>
      <c r="D123" s="33"/>
      <c r="E123" s="33"/>
      <c r="F123" s="33"/>
      <c r="G123" s="33"/>
      <c r="H123" s="33"/>
      <c r="I123" s="116"/>
      <c r="J123" s="33"/>
      <c r="K123" s="33"/>
      <c r="L123" s="34"/>
    </row>
    <row r="124" spans="2:65" s="1" customFormat="1" ht="16.5" customHeight="1">
      <c r="B124" s="32"/>
      <c r="C124" s="33"/>
      <c r="D124" s="33"/>
      <c r="E124" s="270" t="str">
        <f>E7</f>
        <v>Odstranění budovy č.p. 1178, Bohumín</v>
      </c>
      <c r="F124" s="299"/>
      <c r="G124" s="299"/>
      <c r="H124" s="299"/>
      <c r="I124" s="116"/>
      <c r="J124" s="33"/>
      <c r="K124" s="33"/>
      <c r="L124" s="34"/>
    </row>
    <row r="125" spans="2:65" s="1" customFormat="1" ht="6.95" customHeight="1">
      <c r="B125" s="32"/>
      <c r="C125" s="33"/>
      <c r="D125" s="33"/>
      <c r="E125" s="33"/>
      <c r="F125" s="33"/>
      <c r="G125" s="33"/>
      <c r="H125" s="33"/>
      <c r="I125" s="116"/>
      <c r="J125" s="33"/>
      <c r="K125" s="33"/>
      <c r="L125" s="34"/>
    </row>
    <row r="126" spans="2:65" s="1" customFormat="1" ht="12" customHeight="1">
      <c r="B126" s="32"/>
      <c r="C126" s="26" t="s">
        <v>20</v>
      </c>
      <c r="D126" s="33"/>
      <c r="E126" s="33"/>
      <c r="F126" s="24" t="str">
        <f>F10</f>
        <v>Bohumín</v>
      </c>
      <c r="G126" s="33"/>
      <c r="H126" s="33"/>
      <c r="I126" s="118" t="s">
        <v>22</v>
      </c>
      <c r="J126" s="59" t="str">
        <f>IF(J10="","",J10)</f>
        <v>5. 3. 2019</v>
      </c>
      <c r="K126" s="33"/>
      <c r="L126" s="34"/>
    </row>
    <row r="127" spans="2:65" s="1" customFormat="1" ht="6.95" customHeight="1">
      <c r="B127" s="32"/>
      <c r="C127" s="33"/>
      <c r="D127" s="33"/>
      <c r="E127" s="33"/>
      <c r="F127" s="33"/>
      <c r="G127" s="33"/>
      <c r="H127" s="33"/>
      <c r="I127" s="116"/>
      <c r="J127" s="33"/>
      <c r="K127" s="33"/>
      <c r="L127" s="34"/>
    </row>
    <row r="128" spans="2:65" s="1" customFormat="1" ht="15.2" customHeight="1">
      <c r="B128" s="32"/>
      <c r="C128" s="26" t="s">
        <v>24</v>
      </c>
      <c r="D128" s="33"/>
      <c r="E128" s="33"/>
      <c r="F128" s="24" t="str">
        <f>E13</f>
        <v>Město Bohumín</v>
      </c>
      <c r="G128" s="33"/>
      <c r="H128" s="33"/>
      <c r="I128" s="118" t="s">
        <v>30</v>
      </c>
      <c r="J128" s="29" t="str">
        <f>E19</f>
        <v xml:space="preserve">MM-Project, </v>
      </c>
      <c r="K128" s="33"/>
      <c r="L128" s="34"/>
    </row>
    <row r="129" spans="2:65" s="1" customFormat="1" ht="15.2" customHeight="1">
      <c r="B129" s="32"/>
      <c r="C129" s="26" t="s">
        <v>28</v>
      </c>
      <c r="D129" s="33"/>
      <c r="E129" s="33"/>
      <c r="F129" s="24" t="str">
        <f>IF(E16="","",E16)</f>
        <v>Vyplň údaj</v>
      </c>
      <c r="G129" s="33"/>
      <c r="H129" s="33"/>
      <c r="I129" s="118" t="s">
        <v>33</v>
      </c>
      <c r="J129" s="29" t="str">
        <f>E22</f>
        <v>Johančíková</v>
      </c>
      <c r="K129" s="33"/>
      <c r="L129" s="34"/>
    </row>
    <row r="130" spans="2:65" s="1" customFormat="1" ht="10.35" customHeight="1">
      <c r="B130" s="32"/>
      <c r="C130" s="33"/>
      <c r="D130" s="33"/>
      <c r="E130" s="33"/>
      <c r="F130" s="33"/>
      <c r="G130" s="33"/>
      <c r="H130" s="33"/>
      <c r="I130" s="116"/>
      <c r="J130" s="33"/>
      <c r="K130" s="33"/>
      <c r="L130" s="34"/>
    </row>
    <row r="131" spans="2:65" s="9" customFormat="1" ht="29.25" customHeight="1">
      <c r="B131" s="171"/>
      <c r="C131" s="172" t="s">
        <v>122</v>
      </c>
      <c r="D131" s="173" t="s">
        <v>63</v>
      </c>
      <c r="E131" s="173" t="s">
        <v>59</v>
      </c>
      <c r="F131" s="173" t="s">
        <v>60</v>
      </c>
      <c r="G131" s="173" t="s">
        <v>123</v>
      </c>
      <c r="H131" s="173" t="s">
        <v>124</v>
      </c>
      <c r="I131" s="174" t="s">
        <v>125</v>
      </c>
      <c r="J131" s="175" t="s">
        <v>99</v>
      </c>
      <c r="K131" s="176" t="s">
        <v>126</v>
      </c>
      <c r="L131" s="177"/>
      <c r="M131" s="68" t="s">
        <v>1</v>
      </c>
      <c r="N131" s="69" t="s">
        <v>42</v>
      </c>
      <c r="O131" s="69" t="s">
        <v>127</v>
      </c>
      <c r="P131" s="69" t="s">
        <v>128</v>
      </c>
      <c r="Q131" s="69" t="s">
        <v>129</v>
      </c>
      <c r="R131" s="69" t="s">
        <v>130</v>
      </c>
      <c r="S131" s="69" t="s">
        <v>131</v>
      </c>
      <c r="T131" s="70" t="s">
        <v>132</v>
      </c>
    </row>
    <row r="132" spans="2:65" s="1" customFormat="1" ht="22.9" customHeight="1">
      <c r="B132" s="32"/>
      <c r="C132" s="75" t="s">
        <v>133</v>
      </c>
      <c r="D132" s="33"/>
      <c r="E132" s="33"/>
      <c r="F132" s="33"/>
      <c r="G132" s="33"/>
      <c r="H132" s="33"/>
      <c r="I132" s="116"/>
      <c r="J132" s="178">
        <f>BK132</f>
        <v>0</v>
      </c>
      <c r="K132" s="33"/>
      <c r="L132" s="34"/>
      <c r="M132" s="71"/>
      <c r="N132" s="72"/>
      <c r="O132" s="72"/>
      <c r="P132" s="179">
        <f>P133+P168+P180+P190+P192+P205+P207+P209+P211+P213</f>
        <v>0</v>
      </c>
      <c r="Q132" s="72"/>
      <c r="R132" s="179">
        <f>R133+R168+R180+R190+R192+R205+R207+R209+R211+R213</f>
        <v>0.30407810000000007</v>
      </c>
      <c r="S132" s="72"/>
      <c r="T132" s="180">
        <f>T133+T168+T180+T190+T192+T205+T207+T209+T211+T213</f>
        <v>728.52428500000008</v>
      </c>
      <c r="AT132" s="14" t="s">
        <v>77</v>
      </c>
      <c r="AU132" s="14" t="s">
        <v>101</v>
      </c>
      <c r="BK132" s="181">
        <f>BK133+BK168+BK180+BK190+BK192+BK205+BK207+BK209+BK211+BK213</f>
        <v>0</v>
      </c>
    </row>
    <row r="133" spans="2:65" s="10" customFormat="1" ht="25.9" customHeight="1">
      <c r="B133" s="182"/>
      <c r="C133" s="183"/>
      <c r="D133" s="184" t="s">
        <v>77</v>
      </c>
      <c r="E133" s="185" t="s">
        <v>83</v>
      </c>
      <c r="F133" s="185" t="s">
        <v>134</v>
      </c>
      <c r="G133" s="183"/>
      <c r="H133" s="183"/>
      <c r="I133" s="186"/>
      <c r="J133" s="187">
        <f>BK133</f>
        <v>0</v>
      </c>
      <c r="K133" s="183"/>
      <c r="L133" s="188"/>
      <c r="M133" s="189"/>
      <c r="N133" s="190"/>
      <c r="O133" s="190"/>
      <c r="P133" s="191">
        <f>SUM(P134:P167)</f>
        <v>0</v>
      </c>
      <c r="Q133" s="190"/>
      <c r="R133" s="191">
        <f>SUM(R134:R167)</f>
        <v>0.29550000000000004</v>
      </c>
      <c r="S133" s="190"/>
      <c r="T133" s="192">
        <f>SUM(T134:T167)</f>
        <v>0</v>
      </c>
      <c r="AR133" s="193" t="s">
        <v>83</v>
      </c>
      <c r="AT133" s="194" t="s">
        <v>77</v>
      </c>
      <c r="AU133" s="194" t="s">
        <v>78</v>
      </c>
      <c r="AY133" s="193" t="s">
        <v>135</v>
      </c>
      <c r="BK133" s="195">
        <f>SUM(BK134:BK167)</f>
        <v>0</v>
      </c>
    </row>
    <row r="134" spans="2:65" s="1" customFormat="1" ht="36" customHeight="1">
      <c r="B134" s="32"/>
      <c r="C134" s="196" t="s">
        <v>7</v>
      </c>
      <c r="D134" s="196" t="s">
        <v>136</v>
      </c>
      <c r="E134" s="197" t="s">
        <v>137</v>
      </c>
      <c r="F134" s="198" t="s">
        <v>138</v>
      </c>
      <c r="G134" s="199" t="s">
        <v>139</v>
      </c>
      <c r="H134" s="200">
        <v>87.5</v>
      </c>
      <c r="I134" s="201"/>
      <c r="J134" s="202">
        <f>ROUND(I134*H134,2)</f>
        <v>0</v>
      </c>
      <c r="K134" s="198" t="s">
        <v>140</v>
      </c>
      <c r="L134" s="34"/>
      <c r="M134" s="203" t="s">
        <v>1</v>
      </c>
      <c r="N134" s="204" t="s">
        <v>43</v>
      </c>
      <c r="O134" s="64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AR134" s="207" t="s">
        <v>141</v>
      </c>
      <c r="AT134" s="207" t="s">
        <v>136</v>
      </c>
      <c r="AU134" s="207" t="s">
        <v>83</v>
      </c>
      <c r="AY134" s="14" t="s">
        <v>135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4" t="s">
        <v>83</v>
      </c>
      <c r="BK134" s="102">
        <f>ROUND(I134*H134,2)</f>
        <v>0</v>
      </c>
      <c r="BL134" s="14" t="s">
        <v>141</v>
      </c>
      <c r="BM134" s="207" t="s">
        <v>142</v>
      </c>
    </row>
    <row r="135" spans="2:65" s="11" customFormat="1" ht="11.25">
      <c r="B135" s="208"/>
      <c r="C135" s="209"/>
      <c r="D135" s="210" t="s">
        <v>143</v>
      </c>
      <c r="E135" s="211" t="s">
        <v>1</v>
      </c>
      <c r="F135" s="212" t="s">
        <v>144</v>
      </c>
      <c r="G135" s="209"/>
      <c r="H135" s="213">
        <v>87.5</v>
      </c>
      <c r="I135" s="214"/>
      <c r="J135" s="209"/>
      <c r="K135" s="209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143</v>
      </c>
      <c r="AU135" s="219" t="s">
        <v>83</v>
      </c>
      <c r="AV135" s="11" t="s">
        <v>94</v>
      </c>
      <c r="AW135" s="11" t="s">
        <v>32</v>
      </c>
      <c r="AX135" s="11" t="s">
        <v>78</v>
      </c>
      <c r="AY135" s="219" t="s">
        <v>135</v>
      </c>
    </row>
    <row r="136" spans="2:65" s="1" customFormat="1" ht="48" customHeight="1">
      <c r="B136" s="32"/>
      <c r="C136" s="196" t="s">
        <v>145</v>
      </c>
      <c r="D136" s="196" t="s">
        <v>136</v>
      </c>
      <c r="E136" s="197" t="s">
        <v>146</v>
      </c>
      <c r="F136" s="198" t="s">
        <v>147</v>
      </c>
      <c r="G136" s="199" t="s">
        <v>139</v>
      </c>
      <c r="H136" s="200">
        <v>87.5</v>
      </c>
      <c r="I136" s="201"/>
      <c r="J136" s="202">
        <f>ROUND(I136*H136,2)</f>
        <v>0</v>
      </c>
      <c r="K136" s="198" t="s">
        <v>140</v>
      </c>
      <c r="L136" s="34"/>
      <c r="M136" s="203" t="s">
        <v>1</v>
      </c>
      <c r="N136" s="204" t="s">
        <v>43</v>
      </c>
      <c r="O136" s="64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AR136" s="207" t="s">
        <v>141</v>
      </c>
      <c r="AT136" s="207" t="s">
        <v>136</v>
      </c>
      <c r="AU136" s="207" t="s">
        <v>83</v>
      </c>
      <c r="AY136" s="14" t="s">
        <v>135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4" t="s">
        <v>83</v>
      </c>
      <c r="BK136" s="102">
        <f>ROUND(I136*H136,2)</f>
        <v>0</v>
      </c>
      <c r="BL136" s="14" t="s">
        <v>141</v>
      </c>
      <c r="BM136" s="207" t="s">
        <v>148</v>
      </c>
    </row>
    <row r="137" spans="2:65" s="1" customFormat="1" ht="60" customHeight="1">
      <c r="B137" s="32"/>
      <c r="C137" s="196" t="s">
        <v>149</v>
      </c>
      <c r="D137" s="196" t="s">
        <v>136</v>
      </c>
      <c r="E137" s="197" t="s">
        <v>150</v>
      </c>
      <c r="F137" s="198" t="s">
        <v>151</v>
      </c>
      <c r="G137" s="199" t="s">
        <v>139</v>
      </c>
      <c r="H137" s="200">
        <v>87.5</v>
      </c>
      <c r="I137" s="201"/>
      <c r="J137" s="202">
        <f>ROUND(I137*H137,2)</f>
        <v>0</v>
      </c>
      <c r="K137" s="198" t="s">
        <v>140</v>
      </c>
      <c r="L137" s="34"/>
      <c r="M137" s="203" t="s">
        <v>1</v>
      </c>
      <c r="N137" s="204" t="s">
        <v>43</v>
      </c>
      <c r="O137" s="64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AR137" s="207" t="s">
        <v>141</v>
      </c>
      <c r="AT137" s="207" t="s">
        <v>136</v>
      </c>
      <c r="AU137" s="207" t="s">
        <v>83</v>
      </c>
      <c r="AY137" s="14" t="s">
        <v>135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4" t="s">
        <v>83</v>
      </c>
      <c r="BK137" s="102">
        <f>ROUND(I137*H137,2)</f>
        <v>0</v>
      </c>
      <c r="BL137" s="14" t="s">
        <v>141</v>
      </c>
      <c r="BM137" s="207" t="s">
        <v>152</v>
      </c>
    </row>
    <row r="138" spans="2:65" s="1" customFormat="1" ht="16.5" customHeight="1">
      <c r="B138" s="32"/>
      <c r="C138" s="196" t="s">
        <v>153</v>
      </c>
      <c r="D138" s="196" t="s">
        <v>136</v>
      </c>
      <c r="E138" s="197" t="s">
        <v>154</v>
      </c>
      <c r="F138" s="198" t="s">
        <v>155</v>
      </c>
      <c r="G138" s="199" t="s">
        <v>139</v>
      </c>
      <c r="H138" s="200">
        <v>87.5</v>
      </c>
      <c r="I138" s="201"/>
      <c r="J138" s="202">
        <f>ROUND(I138*H138,2)</f>
        <v>0</v>
      </c>
      <c r="K138" s="198" t="s">
        <v>140</v>
      </c>
      <c r="L138" s="34"/>
      <c r="M138" s="203" t="s">
        <v>1</v>
      </c>
      <c r="N138" s="204" t="s">
        <v>43</v>
      </c>
      <c r="O138" s="64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AR138" s="207" t="s">
        <v>141</v>
      </c>
      <c r="AT138" s="207" t="s">
        <v>136</v>
      </c>
      <c r="AU138" s="207" t="s">
        <v>83</v>
      </c>
      <c r="AY138" s="14" t="s">
        <v>135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4" t="s">
        <v>83</v>
      </c>
      <c r="BK138" s="102">
        <f>ROUND(I138*H138,2)</f>
        <v>0</v>
      </c>
      <c r="BL138" s="14" t="s">
        <v>141</v>
      </c>
      <c r="BM138" s="207" t="s">
        <v>156</v>
      </c>
    </row>
    <row r="139" spans="2:65" s="1" customFormat="1" ht="36" customHeight="1">
      <c r="B139" s="32"/>
      <c r="C139" s="196" t="s">
        <v>157</v>
      </c>
      <c r="D139" s="196" t="s">
        <v>136</v>
      </c>
      <c r="E139" s="197" t="s">
        <v>158</v>
      </c>
      <c r="F139" s="198" t="s">
        <v>159</v>
      </c>
      <c r="G139" s="199" t="s">
        <v>160</v>
      </c>
      <c r="H139" s="200">
        <v>140</v>
      </c>
      <c r="I139" s="201"/>
      <c r="J139" s="202">
        <f>ROUND(I139*H139,2)</f>
        <v>0</v>
      </c>
      <c r="K139" s="198" t="s">
        <v>140</v>
      </c>
      <c r="L139" s="34"/>
      <c r="M139" s="203" t="s">
        <v>1</v>
      </c>
      <c r="N139" s="204" t="s">
        <v>43</v>
      </c>
      <c r="O139" s="64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AR139" s="207" t="s">
        <v>141</v>
      </c>
      <c r="AT139" s="207" t="s">
        <v>136</v>
      </c>
      <c r="AU139" s="207" t="s">
        <v>83</v>
      </c>
      <c r="AY139" s="14" t="s">
        <v>135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4" t="s">
        <v>83</v>
      </c>
      <c r="BK139" s="102">
        <f>ROUND(I139*H139,2)</f>
        <v>0</v>
      </c>
      <c r="BL139" s="14" t="s">
        <v>141</v>
      </c>
      <c r="BM139" s="207" t="s">
        <v>161</v>
      </c>
    </row>
    <row r="140" spans="2:65" s="11" customFormat="1" ht="11.25">
      <c r="B140" s="208"/>
      <c r="C140" s="209"/>
      <c r="D140" s="210" t="s">
        <v>143</v>
      </c>
      <c r="E140" s="209"/>
      <c r="F140" s="212" t="s">
        <v>162</v>
      </c>
      <c r="G140" s="209"/>
      <c r="H140" s="213">
        <v>140</v>
      </c>
      <c r="I140" s="214"/>
      <c r="J140" s="209"/>
      <c r="K140" s="209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143</v>
      </c>
      <c r="AU140" s="219" t="s">
        <v>83</v>
      </c>
      <c r="AV140" s="11" t="s">
        <v>94</v>
      </c>
      <c r="AW140" s="11" t="s">
        <v>4</v>
      </c>
      <c r="AX140" s="11" t="s">
        <v>83</v>
      </c>
      <c r="AY140" s="219" t="s">
        <v>135</v>
      </c>
    </row>
    <row r="141" spans="2:65" s="1" customFormat="1" ht="48" customHeight="1">
      <c r="B141" s="32"/>
      <c r="C141" s="196" t="s">
        <v>163</v>
      </c>
      <c r="D141" s="196" t="s">
        <v>136</v>
      </c>
      <c r="E141" s="197" t="s">
        <v>164</v>
      </c>
      <c r="F141" s="198" t="s">
        <v>165</v>
      </c>
      <c r="G141" s="199" t="s">
        <v>139</v>
      </c>
      <c r="H141" s="200">
        <v>143.136</v>
      </c>
      <c r="I141" s="201"/>
      <c r="J141" s="202">
        <f>ROUND(I141*H141,2)</f>
        <v>0</v>
      </c>
      <c r="K141" s="198" t="s">
        <v>140</v>
      </c>
      <c r="L141" s="34"/>
      <c r="M141" s="203" t="s">
        <v>1</v>
      </c>
      <c r="N141" s="204" t="s">
        <v>43</v>
      </c>
      <c r="O141" s="64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AR141" s="207" t="s">
        <v>141</v>
      </c>
      <c r="AT141" s="207" t="s">
        <v>136</v>
      </c>
      <c r="AU141" s="207" t="s">
        <v>83</v>
      </c>
      <c r="AY141" s="14" t="s">
        <v>135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4" t="s">
        <v>83</v>
      </c>
      <c r="BK141" s="102">
        <f>ROUND(I141*H141,2)</f>
        <v>0</v>
      </c>
      <c r="BL141" s="14" t="s">
        <v>141</v>
      </c>
      <c r="BM141" s="207" t="s">
        <v>166</v>
      </c>
    </row>
    <row r="142" spans="2:65" s="1" customFormat="1" ht="16.5" customHeight="1">
      <c r="B142" s="32"/>
      <c r="C142" s="220" t="s">
        <v>167</v>
      </c>
      <c r="D142" s="220" t="s">
        <v>168</v>
      </c>
      <c r="E142" s="221" t="s">
        <v>169</v>
      </c>
      <c r="F142" s="222" t="s">
        <v>170</v>
      </c>
      <c r="G142" s="223" t="s">
        <v>139</v>
      </c>
      <c r="H142" s="224">
        <v>143.136</v>
      </c>
      <c r="I142" s="225"/>
      <c r="J142" s="226">
        <f>ROUND(I142*H142,2)</f>
        <v>0</v>
      </c>
      <c r="K142" s="222" t="s">
        <v>1</v>
      </c>
      <c r="L142" s="227"/>
      <c r="M142" s="228" t="s">
        <v>1</v>
      </c>
      <c r="N142" s="229" t="s">
        <v>43</v>
      </c>
      <c r="O142" s="64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AR142" s="207" t="s">
        <v>171</v>
      </c>
      <c r="AT142" s="207" t="s">
        <v>168</v>
      </c>
      <c r="AU142" s="207" t="s">
        <v>83</v>
      </c>
      <c r="AY142" s="14" t="s">
        <v>135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4" t="s">
        <v>83</v>
      </c>
      <c r="BK142" s="102">
        <f>ROUND(I142*H142,2)</f>
        <v>0</v>
      </c>
      <c r="BL142" s="14" t="s">
        <v>141</v>
      </c>
      <c r="BM142" s="207" t="s">
        <v>172</v>
      </c>
    </row>
    <row r="143" spans="2:65" s="1" customFormat="1" ht="36" customHeight="1">
      <c r="B143" s="32"/>
      <c r="C143" s="196" t="s">
        <v>173</v>
      </c>
      <c r="D143" s="196" t="s">
        <v>136</v>
      </c>
      <c r="E143" s="197" t="s">
        <v>174</v>
      </c>
      <c r="F143" s="198" t="s">
        <v>175</v>
      </c>
      <c r="G143" s="199" t="s">
        <v>139</v>
      </c>
      <c r="H143" s="200">
        <v>56.106000000000002</v>
      </c>
      <c r="I143" s="201"/>
      <c r="J143" s="202">
        <f>ROUND(I143*H143,2)</f>
        <v>0</v>
      </c>
      <c r="K143" s="198" t="s">
        <v>140</v>
      </c>
      <c r="L143" s="34"/>
      <c r="M143" s="203" t="s">
        <v>1</v>
      </c>
      <c r="N143" s="204" t="s">
        <v>43</v>
      </c>
      <c r="O143" s="64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AR143" s="207" t="s">
        <v>141</v>
      </c>
      <c r="AT143" s="207" t="s">
        <v>136</v>
      </c>
      <c r="AU143" s="207" t="s">
        <v>83</v>
      </c>
      <c r="AY143" s="14" t="s">
        <v>135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4" t="s">
        <v>83</v>
      </c>
      <c r="BK143" s="102">
        <f>ROUND(I143*H143,2)</f>
        <v>0</v>
      </c>
      <c r="BL143" s="14" t="s">
        <v>141</v>
      </c>
      <c r="BM143" s="207" t="s">
        <v>176</v>
      </c>
    </row>
    <row r="144" spans="2:65" s="12" customFormat="1" ht="11.25">
      <c r="B144" s="230"/>
      <c r="C144" s="231"/>
      <c r="D144" s="210" t="s">
        <v>143</v>
      </c>
      <c r="E144" s="232" t="s">
        <v>1</v>
      </c>
      <c r="F144" s="233" t="s">
        <v>177</v>
      </c>
      <c r="G144" s="231"/>
      <c r="H144" s="232" t="s">
        <v>1</v>
      </c>
      <c r="I144" s="234"/>
      <c r="J144" s="231"/>
      <c r="K144" s="231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143</v>
      </c>
      <c r="AU144" s="239" t="s">
        <v>83</v>
      </c>
      <c r="AV144" s="12" t="s">
        <v>83</v>
      </c>
      <c r="AW144" s="12" t="s">
        <v>32</v>
      </c>
      <c r="AX144" s="12" t="s">
        <v>78</v>
      </c>
      <c r="AY144" s="239" t="s">
        <v>135</v>
      </c>
    </row>
    <row r="145" spans="2:65" s="11" customFormat="1" ht="11.25">
      <c r="B145" s="208"/>
      <c r="C145" s="209"/>
      <c r="D145" s="210" t="s">
        <v>143</v>
      </c>
      <c r="E145" s="211" t="s">
        <v>1</v>
      </c>
      <c r="F145" s="212" t="s">
        <v>178</v>
      </c>
      <c r="G145" s="209"/>
      <c r="H145" s="213">
        <v>18.888999999999999</v>
      </c>
      <c r="I145" s="214"/>
      <c r="J145" s="209"/>
      <c r="K145" s="209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143</v>
      </c>
      <c r="AU145" s="219" t="s">
        <v>83</v>
      </c>
      <c r="AV145" s="11" t="s">
        <v>94</v>
      </c>
      <c r="AW145" s="11" t="s">
        <v>32</v>
      </c>
      <c r="AX145" s="11" t="s">
        <v>78</v>
      </c>
      <c r="AY145" s="219" t="s">
        <v>135</v>
      </c>
    </row>
    <row r="146" spans="2:65" s="11" customFormat="1" ht="11.25">
      <c r="B146" s="208"/>
      <c r="C146" s="209"/>
      <c r="D146" s="210" t="s">
        <v>143</v>
      </c>
      <c r="E146" s="211" t="s">
        <v>1</v>
      </c>
      <c r="F146" s="212" t="s">
        <v>179</v>
      </c>
      <c r="G146" s="209"/>
      <c r="H146" s="213">
        <v>1.5249999999999999</v>
      </c>
      <c r="I146" s="214"/>
      <c r="J146" s="209"/>
      <c r="K146" s="209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143</v>
      </c>
      <c r="AU146" s="219" t="s">
        <v>83</v>
      </c>
      <c r="AV146" s="11" t="s">
        <v>94</v>
      </c>
      <c r="AW146" s="11" t="s">
        <v>32</v>
      </c>
      <c r="AX146" s="11" t="s">
        <v>78</v>
      </c>
      <c r="AY146" s="219" t="s">
        <v>135</v>
      </c>
    </row>
    <row r="147" spans="2:65" s="12" customFormat="1" ht="11.25">
      <c r="B147" s="230"/>
      <c r="C147" s="231"/>
      <c r="D147" s="210" t="s">
        <v>143</v>
      </c>
      <c r="E147" s="232" t="s">
        <v>1</v>
      </c>
      <c r="F147" s="233" t="s">
        <v>180</v>
      </c>
      <c r="G147" s="231"/>
      <c r="H147" s="232" t="s">
        <v>1</v>
      </c>
      <c r="I147" s="234"/>
      <c r="J147" s="231"/>
      <c r="K147" s="231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143</v>
      </c>
      <c r="AU147" s="239" t="s">
        <v>83</v>
      </c>
      <c r="AV147" s="12" t="s">
        <v>83</v>
      </c>
      <c r="AW147" s="12" t="s">
        <v>32</v>
      </c>
      <c r="AX147" s="12" t="s">
        <v>78</v>
      </c>
      <c r="AY147" s="239" t="s">
        <v>135</v>
      </c>
    </row>
    <row r="148" spans="2:65" s="11" customFormat="1" ht="11.25">
      <c r="B148" s="208"/>
      <c r="C148" s="209"/>
      <c r="D148" s="210" t="s">
        <v>143</v>
      </c>
      <c r="E148" s="211" t="s">
        <v>1</v>
      </c>
      <c r="F148" s="212" t="s">
        <v>181</v>
      </c>
      <c r="G148" s="209"/>
      <c r="H148" s="213">
        <v>9.4450000000000003</v>
      </c>
      <c r="I148" s="214"/>
      <c r="J148" s="209"/>
      <c r="K148" s="209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143</v>
      </c>
      <c r="AU148" s="219" t="s">
        <v>83</v>
      </c>
      <c r="AV148" s="11" t="s">
        <v>94</v>
      </c>
      <c r="AW148" s="11" t="s">
        <v>32</v>
      </c>
      <c r="AX148" s="11" t="s">
        <v>78</v>
      </c>
      <c r="AY148" s="219" t="s">
        <v>135</v>
      </c>
    </row>
    <row r="149" spans="2:65" s="12" customFormat="1" ht="11.25">
      <c r="B149" s="230"/>
      <c r="C149" s="231"/>
      <c r="D149" s="210" t="s">
        <v>143</v>
      </c>
      <c r="E149" s="232" t="s">
        <v>1</v>
      </c>
      <c r="F149" s="233" t="s">
        <v>182</v>
      </c>
      <c r="G149" s="231"/>
      <c r="H149" s="232" t="s">
        <v>1</v>
      </c>
      <c r="I149" s="234"/>
      <c r="J149" s="231"/>
      <c r="K149" s="231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143</v>
      </c>
      <c r="AU149" s="239" t="s">
        <v>83</v>
      </c>
      <c r="AV149" s="12" t="s">
        <v>83</v>
      </c>
      <c r="AW149" s="12" t="s">
        <v>32</v>
      </c>
      <c r="AX149" s="12" t="s">
        <v>78</v>
      </c>
      <c r="AY149" s="239" t="s">
        <v>135</v>
      </c>
    </row>
    <row r="150" spans="2:65" s="11" customFormat="1" ht="22.5">
      <c r="B150" s="208"/>
      <c r="C150" s="209"/>
      <c r="D150" s="210" t="s">
        <v>143</v>
      </c>
      <c r="E150" s="211" t="s">
        <v>1</v>
      </c>
      <c r="F150" s="212" t="s">
        <v>183</v>
      </c>
      <c r="G150" s="209"/>
      <c r="H150" s="213">
        <v>18.943999999999999</v>
      </c>
      <c r="I150" s="214"/>
      <c r="J150" s="209"/>
      <c r="K150" s="209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143</v>
      </c>
      <c r="AU150" s="219" t="s">
        <v>83</v>
      </c>
      <c r="AV150" s="11" t="s">
        <v>94</v>
      </c>
      <c r="AW150" s="11" t="s">
        <v>32</v>
      </c>
      <c r="AX150" s="11" t="s">
        <v>78</v>
      </c>
      <c r="AY150" s="219" t="s">
        <v>135</v>
      </c>
    </row>
    <row r="151" spans="2:65" s="11" customFormat="1" ht="11.25">
      <c r="B151" s="208"/>
      <c r="C151" s="209"/>
      <c r="D151" s="210" t="s">
        <v>143</v>
      </c>
      <c r="E151" s="211" t="s">
        <v>1</v>
      </c>
      <c r="F151" s="212" t="s">
        <v>184</v>
      </c>
      <c r="G151" s="209"/>
      <c r="H151" s="213">
        <v>7.3029999999999999</v>
      </c>
      <c r="I151" s="214"/>
      <c r="J151" s="209"/>
      <c r="K151" s="209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143</v>
      </c>
      <c r="AU151" s="219" t="s">
        <v>83</v>
      </c>
      <c r="AV151" s="11" t="s">
        <v>94</v>
      </c>
      <c r="AW151" s="11" t="s">
        <v>32</v>
      </c>
      <c r="AX151" s="11" t="s">
        <v>78</v>
      </c>
      <c r="AY151" s="219" t="s">
        <v>135</v>
      </c>
    </row>
    <row r="152" spans="2:65" s="1" customFormat="1" ht="16.5" customHeight="1">
      <c r="B152" s="32"/>
      <c r="C152" s="220" t="s">
        <v>185</v>
      </c>
      <c r="D152" s="220" t="s">
        <v>168</v>
      </c>
      <c r="E152" s="221" t="s">
        <v>186</v>
      </c>
      <c r="F152" s="222" t="s">
        <v>187</v>
      </c>
      <c r="G152" s="223" t="s">
        <v>160</v>
      </c>
      <c r="H152" s="224">
        <v>38.991</v>
      </c>
      <c r="I152" s="225"/>
      <c r="J152" s="226">
        <f>ROUND(I152*H152,2)</f>
        <v>0</v>
      </c>
      <c r="K152" s="222" t="s">
        <v>140</v>
      </c>
      <c r="L152" s="227"/>
      <c r="M152" s="228" t="s">
        <v>1</v>
      </c>
      <c r="N152" s="229" t="s">
        <v>43</v>
      </c>
      <c r="O152" s="64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AR152" s="207" t="s">
        <v>171</v>
      </c>
      <c r="AT152" s="207" t="s">
        <v>168</v>
      </c>
      <c r="AU152" s="207" t="s">
        <v>83</v>
      </c>
      <c r="AY152" s="14" t="s">
        <v>135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4" t="s">
        <v>83</v>
      </c>
      <c r="BK152" s="102">
        <f>ROUND(I152*H152,2)</f>
        <v>0</v>
      </c>
      <c r="BL152" s="14" t="s">
        <v>141</v>
      </c>
      <c r="BM152" s="207" t="s">
        <v>188</v>
      </c>
    </row>
    <row r="153" spans="2:65" s="11" customFormat="1" ht="11.25">
      <c r="B153" s="208"/>
      <c r="C153" s="209"/>
      <c r="D153" s="210" t="s">
        <v>143</v>
      </c>
      <c r="E153" s="209"/>
      <c r="F153" s="212" t="s">
        <v>189</v>
      </c>
      <c r="G153" s="209"/>
      <c r="H153" s="213">
        <v>38.991</v>
      </c>
      <c r="I153" s="214"/>
      <c r="J153" s="209"/>
      <c r="K153" s="209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143</v>
      </c>
      <c r="AU153" s="219" t="s">
        <v>83</v>
      </c>
      <c r="AV153" s="11" t="s">
        <v>94</v>
      </c>
      <c r="AW153" s="11" t="s">
        <v>4</v>
      </c>
      <c r="AX153" s="11" t="s">
        <v>83</v>
      </c>
      <c r="AY153" s="219" t="s">
        <v>135</v>
      </c>
    </row>
    <row r="154" spans="2:65" s="1" customFormat="1" ht="36" customHeight="1">
      <c r="B154" s="32"/>
      <c r="C154" s="196" t="s">
        <v>190</v>
      </c>
      <c r="D154" s="196" t="s">
        <v>136</v>
      </c>
      <c r="E154" s="197" t="s">
        <v>191</v>
      </c>
      <c r="F154" s="198" t="s">
        <v>192</v>
      </c>
      <c r="G154" s="199" t="s">
        <v>139</v>
      </c>
      <c r="H154" s="200">
        <v>110.44499999999999</v>
      </c>
      <c r="I154" s="201"/>
      <c r="J154" s="202">
        <f>ROUND(I154*H154,2)</f>
        <v>0</v>
      </c>
      <c r="K154" s="198" t="s">
        <v>140</v>
      </c>
      <c r="L154" s="34"/>
      <c r="M154" s="203" t="s">
        <v>1</v>
      </c>
      <c r="N154" s="204" t="s">
        <v>43</v>
      </c>
      <c r="O154" s="64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AR154" s="207" t="s">
        <v>141</v>
      </c>
      <c r="AT154" s="207" t="s">
        <v>136</v>
      </c>
      <c r="AU154" s="207" t="s">
        <v>83</v>
      </c>
      <c r="AY154" s="14" t="s">
        <v>135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4" t="s">
        <v>83</v>
      </c>
      <c r="BK154" s="102">
        <f>ROUND(I154*H154,2)</f>
        <v>0</v>
      </c>
      <c r="BL154" s="14" t="s">
        <v>141</v>
      </c>
      <c r="BM154" s="207" t="s">
        <v>193</v>
      </c>
    </row>
    <row r="155" spans="2:65" s="11" customFormat="1" ht="11.25">
      <c r="B155" s="208"/>
      <c r="C155" s="209"/>
      <c r="D155" s="210" t="s">
        <v>143</v>
      </c>
      <c r="E155" s="211" t="s">
        <v>1</v>
      </c>
      <c r="F155" s="212" t="s">
        <v>194</v>
      </c>
      <c r="G155" s="209"/>
      <c r="H155" s="213">
        <v>9.4450000000000003</v>
      </c>
      <c r="I155" s="214"/>
      <c r="J155" s="209"/>
      <c r="K155" s="209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143</v>
      </c>
      <c r="AU155" s="219" t="s">
        <v>83</v>
      </c>
      <c r="AV155" s="11" t="s">
        <v>94</v>
      </c>
      <c r="AW155" s="11" t="s">
        <v>32</v>
      </c>
      <c r="AX155" s="11" t="s">
        <v>78</v>
      </c>
      <c r="AY155" s="219" t="s">
        <v>135</v>
      </c>
    </row>
    <row r="156" spans="2:65" s="11" customFormat="1" ht="11.25">
      <c r="B156" s="208"/>
      <c r="C156" s="209"/>
      <c r="D156" s="210" t="s">
        <v>143</v>
      </c>
      <c r="E156" s="211" t="s">
        <v>1</v>
      </c>
      <c r="F156" s="212" t="s">
        <v>195</v>
      </c>
      <c r="G156" s="209"/>
      <c r="H156" s="213">
        <v>101</v>
      </c>
      <c r="I156" s="214"/>
      <c r="J156" s="209"/>
      <c r="K156" s="209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143</v>
      </c>
      <c r="AU156" s="219" t="s">
        <v>83</v>
      </c>
      <c r="AV156" s="11" t="s">
        <v>94</v>
      </c>
      <c r="AW156" s="11" t="s">
        <v>32</v>
      </c>
      <c r="AX156" s="11" t="s">
        <v>78</v>
      </c>
      <c r="AY156" s="219" t="s">
        <v>135</v>
      </c>
    </row>
    <row r="157" spans="2:65" s="1" customFormat="1" ht="48" customHeight="1">
      <c r="B157" s="32"/>
      <c r="C157" s="196" t="s">
        <v>196</v>
      </c>
      <c r="D157" s="196" t="s">
        <v>136</v>
      </c>
      <c r="E157" s="197" t="s">
        <v>197</v>
      </c>
      <c r="F157" s="198" t="s">
        <v>198</v>
      </c>
      <c r="G157" s="199" t="s">
        <v>199</v>
      </c>
      <c r="H157" s="200">
        <v>480</v>
      </c>
      <c r="I157" s="201"/>
      <c r="J157" s="202">
        <f>ROUND(I157*H157,2)</f>
        <v>0</v>
      </c>
      <c r="K157" s="198" t="s">
        <v>140</v>
      </c>
      <c r="L157" s="34"/>
      <c r="M157" s="203" t="s">
        <v>1</v>
      </c>
      <c r="N157" s="204" t="s">
        <v>43</v>
      </c>
      <c r="O157" s="64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AR157" s="207" t="s">
        <v>141</v>
      </c>
      <c r="AT157" s="207" t="s">
        <v>136</v>
      </c>
      <c r="AU157" s="207" t="s">
        <v>83</v>
      </c>
      <c r="AY157" s="14" t="s">
        <v>135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4" t="s">
        <v>83</v>
      </c>
      <c r="BK157" s="102">
        <f>ROUND(I157*H157,2)</f>
        <v>0</v>
      </c>
      <c r="BL157" s="14" t="s">
        <v>141</v>
      </c>
      <c r="BM157" s="207" t="s">
        <v>200</v>
      </c>
    </row>
    <row r="158" spans="2:65" s="11" customFormat="1" ht="11.25">
      <c r="B158" s="208"/>
      <c r="C158" s="209"/>
      <c r="D158" s="210" t="s">
        <v>143</v>
      </c>
      <c r="E158" s="211" t="s">
        <v>1</v>
      </c>
      <c r="F158" s="212" t="s">
        <v>201</v>
      </c>
      <c r="G158" s="209"/>
      <c r="H158" s="213">
        <v>480</v>
      </c>
      <c r="I158" s="214"/>
      <c r="J158" s="209"/>
      <c r="K158" s="209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143</v>
      </c>
      <c r="AU158" s="219" t="s">
        <v>83</v>
      </c>
      <c r="AV158" s="11" t="s">
        <v>94</v>
      </c>
      <c r="AW158" s="11" t="s">
        <v>32</v>
      </c>
      <c r="AX158" s="11" t="s">
        <v>78</v>
      </c>
      <c r="AY158" s="219" t="s">
        <v>135</v>
      </c>
    </row>
    <row r="159" spans="2:65" s="1" customFormat="1" ht="36" customHeight="1">
      <c r="B159" s="32"/>
      <c r="C159" s="196" t="s">
        <v>202</v>
      </c>
      <c r="D159" s="196" t="s">
        <v>136</v>
      </c>
      <c r="E159" s="197" t="s">
        <v>203</v>
      </c>
      <c r="F159" s="198" t="s">
        <v>204</v>
      </c>
      <c r="G159" s="199" t="s">
        <v>199</v>
      </c>
      <c r="H159" s="200">
        <v>480</v>
      </c>
      <c r="I159" s="201"/>
      <c r="J159" s="202">
        <f>ROUND(I159*H159,2)</f>
        <v>0</v>
      </c>
      <c r="K159" s="198" t="s">
        <v>140</v>
      </c>
      <c r="L159" s="34"/>
      <c r="M159" s="203" t="s">
        <v>1</v>
      </c>
      <c r="N159" s="204" t="s">
        <v>43</v>
      </c>
      <c r="O159" s="64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AR159" s="207" t="s">
        <v>141</v>
      </c>
      <c r="AT159" s="207" t="s">
        <v>136</v>
      </c>
      <c r="AU159" s="207" t="s">
        <v>83</v>
      </c>
      <c r="AY159" s="14" t="s">
        <v>135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4" t="s">
        <v>83</v>
      </c>
      <c r="BK159" s="102">
        <f>ROUND(I159*H159,2)</f>
        <v>0</v>
      </c>
      <c r="BL159" s="14" t="s">
        <v>141</v>
      </c>
      <c r="BM159" s="207" t="s">
        <v>205</v>
      </c>
    </row>
    <row r="160" spans="2:65" s="1" customFormat="1" ht="16.5" customHeight="1">
      <c r="B160" s="32"/>
      <c r="C160" s="220" t="s">
        <v>206</v>
      </c>
      <c r="D160" s="220" t="s">
        <v>168</v>
      </c>
      <c r="E160" s="221" t="s">
        <v>207</v>
      </c>
      <c r="F160" s="222" t="s">
        <v>208</v>
      </c>
      <c r="G160" s="223" t="s">
        <v>209</v>
      </c>
      <c r="H160" s="224">
        <v>7.2</v>
      </c>
      <c r="I160" s="225"/>
      <c r="J160" s="226">
        <f>ROUND(I160*H160,2)</f>
        <v>0</v>
      </c>
      <c r="K160" s="222" t="s">
        <v>140</v>
      </c>
      <c r="L160" s="227"/>
      <c r="M160" s="228" t="s">
        <v>1</v>
      </c>
      <c r="N160" s="229" t="s">
        <v>43</v>
      </c>
      <c r="O160" s="64"/>
      <c r="P160" s="205">
        <f>O160*H160</f>
        <v>0</v>
      </c>
      <c r="Q160" s="205">
        <v>1E-3</v>
      </c>
      <c r="R160" s="205">
        <f>Q160*H160</f>
        <v>7.2000000000000007E-3</v>
      </c>
      <c r="S160" s="205">
        <v>0</v>
      </c>
      <c r="T160" s="206">
        <f>S160*H160</f>
        <v>0</v>
      </c>
      <c r="AR160" s="207" t="s">
        <v>171</v>
      </c>
      <c r="AT160" s="207" t="s">
        <v>168</v>
      </c>
      <c r="AU160" s="207" t="s">
        <v>83</v>
      </c>
      <c r="AY160" s="14" t="s">
        <v>135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4" t="s">
        <v>83</v>
      </c>
      <c r="BK160" s="102">
        <f>ROUND(I160*H160,2)</f>
        <v>0</v>
      </c>
      <c r="BL160" s="14" t="s">
        <v>141</v>
      </c>
      <c r="BM160" s="207" t="s">
        <v>210</v>
      </c>
    </row>
    <row r="161" spans="2:65" s="11" customFormat="1" ht="11.25">
      <c r="B161" s="208"/>
      <c r="C161" s="209"/>
      <c r="D161" s="210" t="s">
        <v>143</v>
      </c>
      <c r="E161" s="209"/>
      <c r="F161" s="212" t="s">
        <v>211</v>
      </c>
      <c r="G161" s="209"/>
      <c r="H161" s="213">
        <v>7.2</v>
      </c>
      <c r="I161" s="214"/>
      <c r="J161" s="209"/>
      <c r="K161" s="209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143</v>
      </c>
      <c r="AU161" s="219" t="s">
        <v>83</v>
      </c>
      <c r="AV161" s="11" t="s">
        <v>94</v>
      </c>
      <c r="AW161" s="11" t="s">
        <v>4</v>
      </c>
      <c r="AX161" s="11" t="s">
        <v>83</v>
      </c>
      <c r="AY161" s="219" t="s">
        <v>135</v>
      </c>
    </row>
    <row r="162" spans="2:65" s="1" customFormat="1" ht="36" customHeight="1">
      <c r="B162" s="32"/>
      <c r="C162" s="196" t="s">
        <v>212</v>
      </c>
      <c r="D162" s="196" t="s">
        <v>136</v>
      </c>
      <c r="E162" s="197" t="s">
        <v>213</v>
      </c>
      <c r="F162" s="198" t="s">
        <v>214</v>
      </c>
      <c r="G162" s="199" t="s">
        <v>199</v>
      </c>
      <c r="H162" s="200">
        <v>420</v>
      </c>
      <c r="I162" s="201"/>
      <c r="J162" s="202">
        <f t="shared" ref="J162:J167" si="5">ROUND(I162*H162,2)</f>
        <v>0</v>
      </c>
      <c r="K162" s="198" t="s">
        <v>140</v>
      </c>
      <c r="L162" s="34"/>
      <c r="M162" s="203" t="s">
        <v>1</v>
      </c>
      <c r="N162" s="204" t="s">
        <v>43</v>
      </c>
      <c r="O162" s="64"/>
      <c r="P162" s="205">
        <f t="shared" ref="P162:P167" si="6">O162*H162</f>
        <v>0</v>
      </c>
      <c r="Q162" s="205">
        <v>6.4000000000000005E-4</v>
      </c>
      <c r="R162" s="205">
        <f t="shared" ref="R162:R167" si="7">Q162*H162</f>
        <v>0.26880000000000004</v>
      </c>
      <c r="S162" s="205">
        <v>0</v>
      </c>
      <c r="T162" s="206">
        <f t="shared" ref="T162:T167" si="8">S162*H162</f>
        <v>0</v>
      </c>
      <c r="AR162" s="207" t="s">
        <v>141</v>
      </c>
      <c r="AT162" s="207" t="s">
        <v>136</v>
      </c>
      <c r="AU162" s="207" t="s">
        <v>83</v>
      </c>
      <c r="AY162" s="14" t="s">
        <v>135</v>
      </c>
      <c r="BE162" s="102">
        <f t="shared" ref="BE162:BE167" si="9">IF(N162="základní",J162,0)</f>
        <v>0</v>
      </c>
      <c r="BF162" s="102">
        <f t="shared" ref="BF162:BF167" si="10">IF(N162="snížená",J162,0)</f>
        <v>0</v>
      </c>
      <c r="BG162" s="102">
        <f t="shared" ref="BG162:BG167" si="11">IF(N162="zákl. přenesená",J162,0)</f>
        <v>0</v>
      </c>
      <c r="BH162" s="102">
        <f t="shared" ref="BH162:BH167" si="12">IF(N162="sníž. přenesená",J162,0)</f>
        <v>0</v>
      </c>
      <c r="BI162" s="102">
        <f t="shared" ref="BI162:BI167" si="13">IF(N162="nulová",J162,0)</f>
        <v>0</v>
      </c>
      <c r="BJ162" s="14" t="s">
        <v>83</v>
      </c>
      <c r="BK162" s="102">
        <f t="shared" ref="BK162:BK167" si="14">ROUND(I162*H162,2)</f>
        <v>0</v>
      </c>
      <c r="BL162" s="14" t="s">
        <v>141</v>
      </c>
      <c r="BM162" s="207" t="s">
        <v>215</v>
      </c>
    </row>
    <row r="163" spans="2:65" s="1" customFormat="1" ht="36" customHeight="1">
      <c r="B163" s="32"/>
      <c r="C163" s="196" t="s">
        <v>216</v>
      </c>
      <c r="D163" s="196" t="s">
        <v>136</v>
      </c>
      <c r="E163" s="197" t="s">
        <v>217</v>
      </c>
      <c r="F163" s="198" t="s">
        <v>218</v>
      </c>
      <c r="G163" s="199" t="s">
        <v>199</v>
      </c>
      <c r="H163" s="200">
        <v>420</v>
      </c>
      <c r="I163" s="201"/>
      <c r="J163" s="202">
        <f t="shared" si="5"/>
        <v>0</v>
      </c>
      <c r="K163" s="198" t="s">
        <v>140</v>
      </c>
      <c r="L163" s="34"/>
      <c r="M163" s="203" t="s">
        <v>1</v>
      </c>
      <c r="N163" s="204" t="s">
        <v>43</v>
      </c>
      <c r="O163" s="64"/>
      <c r="P163" s="205">
        <f t="shared" si="6"/>
        <v>0</v>
      </c>
      <c r="Q163" s="205">
        <v>0</v>
      </c>
      <c r="R163" s="205">
        <f t="shared" si="7"/>
        <v>0</v>
      </c>
      <c r="S163" s="205">
        <v>0</v>
      </c>
      <c r="T163" s="206">
        <f t="shared" si="8"/>
        <v>0</v>
      </c>
      <c r="AR163" s="207" t="s">
        <v>141</v>
      </c>
      <c r="AT163" s="207" t="s">
        <v>136</v>
      </c>
      <c r="AU163" s="207" t="s">
        <v>83</v>
      </c>
      <c r="AY163" s="14" t="s">
        <v>135</v>
      </c>
      <c r="BE163" s="102">
        <f t="shared" si="9"/>
        <v>0</v>
      </c>
      <c r="BF163" s="102">
        <f t="shared" si="10"/>
        <v>0</v>
      </c>
      <c r="BG163" s="102">
        <f t="shared" si="11"/>
        <v>0</v>
      </c>
      <c r="BH163" s="102">
        <f t="shared" si="12"/>
        <v>0</v>
      </c>
      <c r="BI163" s="102">
        <f t="shared" si="13"/>
        <v>0</v>
      </c>
      <c r="BJ163" s="14" t="s">
        <v>83</v>
      </c>
      <c r="BK163" s="102">
        <f t="shared" si="14"/>
        <v>0</v>
      </c>
      <c r="BL163" s="14" t="s">
        <v>141</v>
      </c>
      <c r="BM163" s="207" t="s">
        <v>219</v>
      </c>
    </row>
    <row r="164" spans="2:65" s="1" customFormat="1" ht="36" customHeight="1">
      <c r="B164" s="32"/>
      <c r="C164" s="196" t="s">
        <v>220</v>
      </c>
      <c r="D164" s="196" t="s">
        <v>136</v>
      </c>
      <c r="E164" s="197" t="s">
        <v>221</v>
      </c>
      <c r="F164" s="198" t="s">
        <v>222</v>
      </c>
      <c r="G164" s="199" t="s">
        <v>223</v>
      </c>
      <c r="H164" s="200">
        <v>130</v>
      </c>
      <c r="I164" s="201"/>
      <c r="J164" s="202">
        <f t="shared" si="5"/>
        <v>0</v>
      </c>
      <c r="K164" s="198" t="s">
        <v>140</v>
      </c>
      <c r="L164" s="34"/>
      <c r="M164" s="203" t="s">
        <v>1</v>
      </c>
      <c r="N164" s="204" t="s">
        <v>43</v>
      </c>
      <c r="O164" s="64"/>
      <c r="P164" s="205">
        <f t="shared" si="6"/>
        <v>0</v>
      </c>
      <c r="Q164" s="205">
        <v>1.4999999999999999E-4</v>
      </c>
      <c r="R164" s="205">
        <f t="shared" si="7"/>
        <v>1.95E-2</v>
      </c>
      <c r="S164" s="205">
        <v>0</v>
      </c>
      <c r="T164" s="206">
        <f t="shared" si="8"/>
        <v>0</v>
      </c>
      <c r="AR164" s="207" t="s">
        <v>141</v>
      </c>
      <c r="AT164" s="207" t="s">
        <v>136</v>
      </c>
      <c r="AU164" s="207" t="s">
        <v>83</v>
      </c>
      <c r="AY164" s="14" t="s">
        <v>135</v>
      </c>
      <c r="BE164" s="102">
        <f t="shared" si="9"/>
        <v>0</v>
      </c>
      <c r="BF164" s="102">
        <f t="shared" si="10"/>
        <v>0</v>
      </c>
      <c r="BG164" s="102">
        <f t="shared" si="11"/>
        <v>0</v>
      </c>
      <c r="BH164" s="102">
        <f t="shared" si="12"/>
        <v>0</v>
      </c>
      <c r="BI164" s="102">
        <f t="shared" si="13"/>
        <v>0</v>
      </c>
      <c r="BJ164" s="14" t="s">
        <v>83</v>
      </c>
      <c r="BK164" s="102">
        <f t="shared" si="14"/>
        <v>0</v>
      </c>
      <c r="BL164" s="14" t="s">
        <v>141</v>
      </c>
      <c r="BM164" s="207" t="s">
        <v>224</v>
      </c>
    </row>
    <row r="165" spans="2:65" s="1" customFormat="1" ht="36" customHeight="1">
      <c r="B165" s="32"/>
      <c r="C165" s="196" t="s">
        <v>225</v>
      </c>
      <c r="D165" s="196" t="s">
        <v>136</v>
      </c>
      <c r="E165" s="197" t="s">
        <v>226</v>
      </c>
      <c r="F165" s="198" t="s">
        <v>227</v>
      </c>
      <c r="G165" s="199" t="s">
        <v>223</v>
      </c>
      <c r="H165" s="200">
        <v>130</v>
      </c>
      <c r="I165" s="201"/>
      <c r="J165" s="202">
        <f t="shared" si="5"/>
        <v>0</v>
      </c>
      <c r="K165" s="198" t="s">
        <v>140</v>
      </c>
      <c r="L165" s="34"/>
      <c r="M165" s="203" t="s">
        <v>1</v>
      </c>
      <c r="N165" s="204" t="s">
        <v>43</v>
      </c>
      <c r="O165" s="64"/>
      <c r="P165" s="205">
        <f t="shared" si="6"/>
        <v>0</v>
      </c>
      <c r="Q165" s="205">
        <v>0</v>
      </c>
      <c r="R165" s="205">
        <f t="shared" si="7"/>
        <v>0</v>
      </c>
      <c r="S165" s="205">
        <v>0</v>
      </c>
      <c r="T165" s="206">
        <f t="shared" si="8"/>
        <v>0</v>
      </c>
      <c r="AR165" s="207" t="s">
        <v>141</v>
      </c>
      <c r="AT165" s="207" t="s">
        <v>136</v>
      </c>
      <c r="AU165" s="207" t="s">
        <v>83</v>
      </c>
      <c r="AY165" s="14" t="s">
        <v>135</v>
      </c>
      <c r="BE165" s="102">
        <f t="shared" si="9"/>
        <v>0</v>
      </c>
      <c r="BF165" s="102">
        <f t="shared" si="10"/>
        <v>0</v>
      </c>
      <c r="BG165" s="102">
        <f t="shared" si="11"/>
        <v>0</v>
      </c>
      <c r="BH165" s="102">
        <f t="shared" si="12"/>
        <v>0</v>
      </c>
      <c r="BI165" s="102">
        <f t="shared" si="13"/>
        <v>0</v>
      </c>
      <c r="BJ165" s="14" t="s">
        <v>83</v>
      </c>
      <c r="BK165" s="102">
        <f t="shared" si="14"/>
        <v>0</v>
      </c>
      <c r="BL165" s="14" t="s">
        <v>141</v>
      </c>
      <c r="BM165" s="207" t="s">
        <v>228</v>
      </c>
    </row>
    <row r="166" spans="2:65" s="1" customFormat="1" ht="24" customHeight="1">
      <c r="B166" s="32"/>
      <c r="C166" s="196" t="s">
        <v>229</v>
      </c>
      <c r="D166" s="196" t="s">
        <v>136</v>
      </c>
      <c r="E166" s="197" t="s">
        <v>230</v>
      </c>
      <c r="F166" s="198" t="s">
        <v>231</v>
      </c>
      <c r="G166" s="199" t="s">
        <v>139</v>
      </c>
      <c r="H166" s="200">
        <v>30</v>
      </c>
      <c r="I166" s="201"/>
      <c r="J166" s="202">
        <f t="shared" si="5"/>
        <v>0</v>
      </c>
      <c r="K166" s="198" t="s">
        <v>1</v>
      </c>
      <c r="L166" s="34"/>
      <c r="M166" s="203" t="s">
        <v>1</v>
      </c>
      <c r="N166" s="204" t="s">
        <v>43</v>
      </c>
      <c r="O166" s="64"/>
      <c r="P166" s="205">
        <f t="shared" si="6"/>
        <v>0</v>
      </c>
      <c r="Q166" s="205">
        <v>0</v>
      </c>
      <c r="R166" s="205">
        <f t="shared" si="7"/>
        <v>0</v>
      </c>
      <c r="S166" s="205">
        <v>0</v>
      </c>
      <c r="T166" s="206">
        <f t="shared" si="8"/>
        <v>0</v>
      </c>
      <c r="AR166" s="207" t="s">
        <v>141</v>
      </c>
      <c r="AT166" s="207" t="s">
        <v>136</v>
      </c>
      <c r="AU166" s="207" t="s">
        <v>83</v>
      </c>
      <c r="AY166" s="14" t="s">
        <v>135</v>
      </c>
      <c r="BE166" s="102">
        <f t="shared" si="9"/>
        <v>0</v>
      </c>
      <c r="BF166" s="102">
        <f t="shared" si="10"/>
        <v>0</v>
      </c>
      <c r="BG166" s="102">
        <f t="shared" si="11"/>
        <v>0</v>
      </c>
      <c r="BH166" s="102">
        <f t="shared" si="12"/>
        <v>0</v>
      </c>
      <c r="BI166" s="102">
        <f t="shared" si="13"/>
        <v>0</v>
      </c>
      <c r="BJ166" s="14" t="s">
        <v>83</v>
      </c>
      <c r="BK166" s="102">
        <f t="shared" si="14"/>
        <v>0</v>
      </c>
      <c r="BL166" s="14" t="s">
        <v>141</v>
      </c>
      <c r="BM166" s="207" t="s">
        <v>232</v>
      </c>
    </row>
    <row r="167" spans="2:65" s="1" customFormat="1" ht="24" customHeight="1">
      <c r="B167" s="32"/>
      <c r="C167" s="196" t="s">
        <v>233</v>
      </c>
      <c r="D167" s="196" t="s">
        <v>136</v>
      </c>
      <c r="E167" s="197" t="s">
        <v>234</v>
      </c>
      <c r="F167" s="198" t="s">
        <v>235</v>
      </c>
      <c r="G167" s="199" t="s">
        <v>199</v>
      </c>
      <c r="H167" s="200">
        <v>30</v>
      </c>
      <c r="I167" s="201"/>
      <c r="J167" s="202">
        <f t="shared" si="5"/>
        <v>0</v>
      </c>
      <c r="K167" s="198" t="s">
        <v>1</v>
      </c>
      <c r="L167" s="34"/>
      <c r="M167" s="203" t="s">
        <v>1</v>
      </c>
      <c r="N167" s="204" t="s">
        <v>43</v>
      </c>
      <c r="O167" s="64"/>
      <c r="P167" s="205">
        <f t="shared" si="6"/>
        <v>0</v>
      </c>
      <c r="Q167" s="205">
        <v>0</v>
      </c>
      <c r="R167" s="205">
        <f t="shared" si="7"/>
        <v>0</v>
      </c>
      <c r="S167" s="205">
        <v>0</v>
      </c>
      <c r="T167" s="206">
        <f t="shared" si="8"/>
        <v>0</v>
      </c>
      <c r="AR167" s="207" t="s">
        <v>141</v>
      </c>
      <c r="AT167" s="207" t="s">
        <v>136</v>
      </c>
      <c r="AU167" s="207" t="s">
        <v>83</v>
      </c>
      <c r="AY167" s="14" t="s">
        <v>135</v>
      </c>
      <c r="BE167" s="102">
        <f t="shared" si="9"/>
        <v>0</v>
      </c>
      <c r="BF167" s="102">
        <f t="shared" si="10"/>
        <v>0</v>
      </c>
      <c r="BG167" s="102">
        <f t="shared" si="11"/>
        <v>0</v>
      </c>
      <c r="BH167" s="102">
        <f t="shared" si="12"/>
        <v>0</v>
      </c>
      <c r="BI167" s="102">
        <f t="shared" si="13"/>
        <v>0</v>
      </c>
      <c r="BJ167" s="14" t="s">
        <v>83</v>
      </c>
      <c r="BK167" s="102">
        <f t="shared" si="14"/>
        <v>0</v>
      </c>
      <c r="BL167" s="14" t="s">
        <v>141</v>
      </c>
      <c r="BM167" s="207" t="s">
        <v>236</v>
      </c>
    </row>
    <row r="168" spans="2:65" s="10" customFormat="1" ht="25.9" customHeight="1">
      <c r="B168" s="182"/>
      <c r="C168" s="183"/>
      <c r="D168" s="184" t="s">
        <v>77</v>
      </c>
      <c r="E168" s="185" t="s">
        <v>237</v>
      </c>
      <c r="F168" s="185" t="s">
        <v>238</v>
      </c>
      <c r="G168" s="183"/>
      <c r="H168" s="183"/>
      <c r="I168" s="186"/>
      <c r="J168" s="187">
        <f>BK168</f>
        <v>0</v>
      </c>
      <c r="K168" s="183"/>
      <c r="L168" s="188"/>
      <c r="M168" s="189"/>
      <c r="N168" s="190"/>
      <c r="O168" s="190"/>
      <c r="P168" s="191">
        <f>SUM(P169:P179)</f>
        <v>0</v>
      </c>
      <c r="Q168" s="190"/>
      <c r="R168" s="191">
        <f>SUM(R169:R179)</f>
        <v>0</v>
      </c>
      <c r="S168" s="190"/>
      <c r="T168" s="192">
        <f>SUM(T169:T179)</f>
        <v>7.2804250000000001</v>
      </c>
      <c r="AR168" s="193" t="s">
        <v>83</v>
      </c>
      <c r="AT168" s="194" t="s">
        <v>77</v>
      </c>
      <c r="AU168" s="194" t="s">
        <v>78</v>
      </c>
      <c r="AY168" s="193" t="s">
        <v>135</v>
      </c>
      <c r="BK168" s="195">
        <f>SUM(BK169:BK179)</f>
        <v>0</v>
      </c>
    </row>
    <row r="169" spans="2:65" s="1" customFormat="1" ht="24" customHeight="1">
      <c r="B169" s="32"/>
      <c r="C169" s="196" t="s">
        <v>94</v>
      </c>
      <c r="D169" s="196" t="s">
        <v>136</v>
      </c>
      <c r="E169" s="197" t="s">
        <v>239</v>
      </c>
      <c r="F169" s="198" t="s">
        <v>240</v>
      </c>
      <c r="G169" s="199" t="s">
        <v>199</v>
      </c>
      <c r="H169" s="200">
        <v>185.71</v>
      </c>
      <c r="I169" s="201"/>
      <c r="J169" s="202">
        <f>ROUND(I169*H169,2)</f>
        <v>0</v>
      </c>
      <c r="K169" s="198" t="s">
        <v>140</v>
      </c>
      <c r="L169" s="34"/>
      <c r="M169" s="203" t="s">
        <v>1</v>
      </c>
      <c r="N169" s="204" t="s">
        <v>43</v>
      </c>
      <c r="O169" s="64"/>
      <c r="P169" s="205">
        <f>O169*H169</f>
        <v>0</v>
      </c>
      <c r="Q169" s="205">
        <v>0</v>
      </c>
      <c r="R169" s="205">
        <f>Q169*H169</f>
        <v>0</v>
      </c>
      <c r="S169" s="205">
        <v>1.4E-2</v>
      </c>
      <c r="T169" s="206">
        <f>S169*H169</f>
        <v>2.5999400000000001</v>
      </c>
      <c r="AR169" s="207" t="s">
        <v>141</v>
      </c>
      <c r="AT169" s="207" t="s">
        <v>136</v>
      </c>
      <c r="AU169" s="207" t="s">
        <v>83</v>
      </c>
      <c r="AY169" s="14" t="s">
        <v>135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4" t="s">
        <v>83</v>
      </c>
      <c r="BK169" s="102">
        <f>ROUND(I169*H169,2)</f>
        <v>0</v>
      </c>
      <c r="BL169" s="14" t="s">
        <v>141</v>
      </c>
      <c r="BM169" s="207" t="s">
        <v>241</v>
      </c>
    </row>
    <row r="170" spans="2:65" s="1" customFormat="1" ht="48" customHeight="1">
      <c r="B170" s="32"/>
      <c r="C170" s="196" t="s">
        <v>242</v>
      </c>
      <c r="D170" s="196" t="s">
        <v>136</v>
      </c>
      <c r="E170" s="197" t="s">
        <v>243</v>
      </c>
      <c r="F170" s="198" t="s">
        <v>244</v>
      </c>
      <c r="G170" s="199" t="s">
        <v>199</v>
      </c>
      <c r="H170" s="200">
        <v>185.71</v>
      </c>
      <c r="I170" s="201"/>
      <c r="J170" s="202">
        <f>ROUND(I170*H170,2)</f>
        <v>0</v>
      </c>
      <c r="K170" s="198" t="s">
        <v>140</v>
      </c>
      <c r="L170" s="34"/>
      <c r="M170" s="203" t="s">
        <v>1</v>
      </c>
      <c r="N170" s="204" t="s">
        <v>43</v>
      </c>
      <c r="O170" s="64"/>
      <c r="P170" s="205">
        <f>O170*H170</f>
        <v>0</v>
      </c>
      <c r="Q170" s="205">
        <v>0</v>
      </c>
      <c r="R170" s="205">
        <f>Q170*H170</f>
        <v>0</v>
      </c>
      <c r="S170" s="205">
        <v>1.4999999999999999E-2</v>
      </c>
      <c r="T170" s="206">
        <f>S170*H170</f>
        <v>2.78565</v>
      </c>
      <c r="AR170" s="207" t="s">
        <v>141</v>
      </c>
      <c r="AT170" s="207" t="s">
        <v>136</v>
      </c>
      <c r="AU170" s="207" t="s">
        <v>83</v>
      </c>
      <c r="AY170" s="14" t="s">
        <v>135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4" t="s">
        <v>83</v>
      </c>
      <c r="BK170" s="102">
        <f>ROUND(I170*H170,2)</f>
        <v>0</v>
      </c>
      <c r="BL170" s="14" t="s">
        <v>141</v>
      </c>
      <c r="BM170" s="207" t="s">
        <v>245</v>
      </c>
    </row>
    <row r="171" spans="2:65" s="1" customFormat="1" ht="24" customHeight="1">
      <c r="B171" s="32"/>
      <c r="C171" s="196" t="s">
        <v>141</v>
      </c>
      <c r="D171" s="196" t="s">
        <v>136</v>
      </c>
      <c r="E171" s="197" t="s">
        <v>246</v>
      </c>
      <c r="F171" s="198" t="s">
        <v>247</v>
      </c>
      <c r="G171" s="199" t="s">
        <v>223</v>
      </c>
      <c r="H171" s="200">
        <v>100</v>
      </c>
      <c r="I171" s="201"/>
      <c r="J171" s="202">
        <f>ROUND(I171*H171,2)</f>
        <v>0</v>
      </c>
      <c r="K171" s="198" t="s">
        <v>140</v>
      </c>
      <c r="L171" s="34"/>
      <c r="M171" s="203" t="s">
        <v>1</v>
      </c>
      <c r="N171" s="204" t="s">
        <v>43</v>
      </c>
      <c r="O171" s="64"/>
      <c r="P171" s="205">
        <f>O171*H171</f>
        <v>0</v>
      </c>
      <c r="Q171" s="205">
        <v>0</v>
      </c>
      <c r="R171" s="205">
        <f>Q171*H171</f>
        <v>0</v>
      </c>
      <c r="S171" s="205">
        <v>8.0000000000000002E-3</v>
      </c>
      <c r="T171" s="206">
        <f>S171*H171</f>
        <v>0.8</v>
      </c>
      <c r="AR171" s="207" t="s">
        <v>248</v>
      </c>
      <c r="AT171" s="207" t="s">
        <v>136</v>
      </c>
      <c r="AU171" s="207" t="s">
        <v>83</v>
      </c>
      <c r="AY171" s="14" t="s">
        <v>135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4" t="s">
        <v>83</v>
      </c>
      <c r="BK171" s="102">
        <f>ROUND(I171*H171,2)</f>
        <v>0</v>
      </c>
      <c r="BL171" s="14" t="s">
        <v>248</v>
      </c>
      <c r="BM171" s="207" t="s">
        <v>249</v>
      </c>
    </row>
    <row r="172" spans="2:65" s="1" customFormat="1" ht="36" customHeight="1">
      <c r="B172" s="32"/>
      <c r="C172" s="196" t="s">
        <v>250</v>
      </c>
      <c r="D172" s="196" t="s">
        <v>136</v>
      </c>
      <c r="E172" s="197" t="s">
        <v>251</v>
      </c>
      <c r="F172" s="198" t="s">
        <v>252</v>
      </c>
      <c r="G172" s="199" t="s">
        <v>199</v>
      </c>
      <c r="H172" s="200">
        <v>2.2709999999999999</v>
      </c>
      <c r="I172" s="201"/>
      <c r="J172" s="202">
        <f>ROUND(I172*H172,2)</f>
        <v>0</v>
      </c>
      <c r="K172" s="198" t="s">
        <v>140</v>
      </c>
      <c r="L172" s="34"/>
      <c r="M172" s="203" t="s">
        <v>1</v>
      </c>
      <c r="N172" s="204" t="s">
        <v>43</v>
      </c>
      <c r="O172" s="64"/>
      <c r="P172" s="205">
        <f>O172*H172</f>
        <v>0</v>
      </c>
      <c r="Q172" s="205">
        <v>0</v>
      </c>
      <c r="R172" s="205">
        <f>Q172*H172</f>
        <v>0</v>
      </c>
      <c r="S172" s="205">
        <v>7.4999999999999997E-2</v>
      </c>
      <c r="T172" s="206">
        <f>S172*H172</f>
        <v>0.17032499999999998</v>
      </c>
      <c r="AR172" s="207" t="s">
        <v>141</v>
      </c>
      <c r="AT172" s="207" t="s">
        <v>136</v>
      </c>
      <c r="AU172" s="207" t="s">
        <v>83</v>
      </c>
      <c r="AY172" s="14" t="s">
        <v>135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4" t="s">
        <v>83</v>
      </c>
      <c r="BK172" s="102">
        <f>ROUND(I172*H172,2)</f>
        <v>0</v>
      </c>
      <c r="BL172" s="14" t="s">
        <v>141</v>
      </c>
      <c r="BM172" s="207" t="s">
        <v>253</v>
      </c>
    </row>
    <row r="173" spans="2:65" s="11" customFormat="1" ht="11.25">
      <c r="B173" s="208"/>
      <c r="C173" s="209"/>
      <c r="D173" s="210" t="s">
        <v>143</v>
      </c>
      <c r="E173" s="211" t="s">
        <v>1</v>
      </c>
      <c r="F173" s="212" t="s">
        <v>254</v>
      </c>
      <c r="G173" s="209"/>
      <c r="H173" s="213">
        <v>1.25</v>
      </c>
      <c r="I173" s="214"/>
      <c r="J173" s="209"/>
      <c r="K173" s="209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143</v>
      </c>
      <c r="AU173" s="219" t="s">
        <v>83</v>
      </c>
      <c r="AV173" s="11" t="s">
        <v>94</v>
      </c>
      <c r="AW173" s="11" t="s">
        <v>32</v>
      </c>
      <c r="AX173" s="11" t="s">
        <v>78</v>
      </c>
      <c r="AY173" s="219" t="s">
        <v>135</v>
      </c>
    </row>
    <row r="174" spans="2:65" s="11" customFormat="1" ht="11.25">
      <c r="B174" s="208"/>
      <c r="C174" s="209"/>
      <c r="D174" s="210" t="s">
        <v>143</v>
      </c>
      <c r="E174" s="211" t="s">
        <v>1</v>
      </c>
      <c r="F174" s="212" t="s">
        <v>255</v>
      </c>
      <c r="G174" s="209"/>
      <c r="H174" s="213">
        <v>1.0209999999999999</v>
      </c>
      <c r="I174" s="214"/>
      <c r="J174" s="209"/>
      <c r="K174" s="209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143</v>
      </c>
      <c r="AU174" s="219" t="s">
        <v>83</v>
      </c>
      <c r="AV174" s="11" t="s">
        <v>94</v>
      </c>
      <c r="AW174" s="11" t="s">
        <v>32</v>
      </c>
      <c r="AX174" s="11" t="s">
        <v>78</v>
      </c>
      <c r="AY174" s="219" t="s">
        <v>135</v>
      </c>
    </row>
    <row r="175" spans="2:65" s="1" customFormat="1" ht="36" customHeight="1">
      <c r="B175" s="32"/>
      <c r="C175" s="196" t="s">
        <v>171</v>
      </c>
      <c r="D175" s="196" t="s">
        <v>136</v>
      </c>
      <c r="E175" s="197" t="s">
        <v>256</v>
      </c>
      <c r="F175" s="198" t="s">
        <v>257</v>
      </c>
      <c r="G175" s="199" t="s">
        <v>199</v>
      </c>
      <c r="H175" s="200">
        <v>12.6</v>
      </c>
      <c r="I175" s="201"/>
      <c r="J175" s="202">
        <f>ROUND(I175*H175,2)</f>
        <v>0</v>
      </c>
      <c r="K175" s="198" t="s">
        <v>140</v>
      </c>
      <c r="L175" s="34"/>
      <c r="M175" s="203" t="s">
        <v>1</v>
      </c>
      <c r="N175" s="204" t="s">
        <v>43</v>
      </c>
      <c r="O175" s="64"/>
      <c r="P175" s="205">
        <f>O175*H175</f>
        <v>0</v>
      </c>
      <c r="Q175" s="205">
        <v>0</v>
      </c>
      <c r="R175" s="205">
        <f>Q175*H175</f>
        <v>0</v>
      </c>
      <c r="S175" s="205">
        <v>5.3999999999999999E-2</v>
      </c>
      <c r="T175" s="206">
        <f>S175*H175</f>
        <v>0.6804</v>
      </c>
      <c r="AR175" s="207" t="s">
        <v>141</v>
      </c>
      <c r="AT175" s="207" t="s">
        <v>136</v>
      </c>
      <c r="AU175" s="207" t="s">
        <v>83</v>
      </c>
      <c r="AY175" s="14" t="s">
        <v>135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4" t="s">
        <v>83</v>
      </c>
      <c r="BK175" s="102">
        <f>ROUND(I175*H175,2)</f>
        <v>0</v>
      </c>
      <c r="BL175" s="14" t="s">
        <v>141</v>
      </c>
      <c r="BM175" s="207" t="s">
        <v>258</v>
      </c>
    </row>
    <row r="176" spans="2:65" s="11" customFormat="1" ht="11.25">
      <c r="B176" s="208"/>
      <c r="C176" s="209"/>
      <c r="D176" s="210" t="s">
        <v>143</v>
      </c>
      <c r="E176" s="211" t="s">
        <v>1</v>
      </c>
      <c r="F176" s="212" t="s">
        <v>259</v>
      </c>
      <c r="G176" s="209"/>
      <c r="H176" s="213">
        <v>12.6</v>
      </c>
      <c r="I176" s="214"/>
      <c r="J176" s="209"/>
      <c r="K176" s="209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143</v>
      </c>
      <c r="AU176" s="219" t="s">
        <v>83</v>
      </c>
      <c r="AV176" s="11" t="s">
        <v>94</v>
      </c>
      <c r="AW176" s="11" t="s">
        <v>32</v>
      </c>
      <c r="AX176" s="11" t="s">
        <v>78</v>
      </c>
      <c r="AY176" s="219" t="s">
        <v>135</v>
      </c>
    </row>
    <row r="177" spans="2:65" s="1" customFormat="1" ht="16.5" customHeight="1">
      <c r="B177" s="32"/>
      <c r="C177" s="196" t="s">
        <v>260</v>
      </c>
      <c r="D177" s="196" t="s">
        <v>136</v>
      </c>
      <c r="E177" s="197" t="s">
        <v>261</v>
      </c>
      <c r="F177" s="198" t="s">
        <v>262</v>
      </c>
      <c r="G177" s="199" t="s">
        <v>199</v>
      </c>
      <c r="H177" s="200">
        <v>2.2709999999999999</v>
      </c>
      <c r="I177" s="201"/>
      <c r="J177" s="202">
        <f>ROUND(I177*H177,2)</f>
        <v>0</v>
      </c>
      <c r="K177" s="198" t="s">
        <v>140</v>
      </c>
      <c r="L177" s="34"/>
      <c r="M177" s="203" t="s">
        <v>1</v>
      </c>
      <c r="N177" s="204" t="s">
        <v>43</v>
      </c>
      <c r="O177" s="64"/>
      <c r="P177" s="205">
        <f>O177*H177</f>
        <v>0</v>
      </c>
      <c r="Q177" s="205">
        <v>0</v>
      </c>
      <c r="R177" s="205">
        <f>Q177*H177</f>
        <v>0</v>
      </c>
      <c r="S177" s="205">
        <v>0.01</v>
      </c>
      <c r="T177" s="206">
        <f>S177*H177</f>
        <v>2.2710000000000001E-2</v>
      </c>
      <c r="AR177" s="207" t="s">
        <v>141</v>
      </c>
      <c r="AT177" s="207" t="s">
        <v>136</v>
      </c>
      <c r="AU177" s="207" t="s">
        <v>83</v>
      </c>
      <c r="AY177" s="14" t="s">
        <v>135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4" t="s">
        <v>83</v>
      </c>
      <c r="BK177" s="102">
        <f>ROUND(I177*H177,2)</f>
        <v>0</v>
      </c>
      <c r="BL177" s="14" t="s">
        <v>141</v>
      </c>
      <c r="BM177" s="207" t="s">
        <v>263</v>
      </c>
    </row>
    <row r="178" spans="2:65" s="1" customFormat="1" ht="24" customHeight="1">
      <c r="B178" s="32"/>
      <c r="C178" s="196" t="s">
        <v>264</v>
      </c>
      <c r="D178" s="196" t="s">
        <v>136</v>
      </c>
      <c r="E178" s="197" t="s">
        <v>265</v>
      </c>
      <c r="F178" s="198" t="s">
        <v>266</v>
      </c>
      <c r="G178" s="199" t="s">
        <v>199</v>
      </c>
      <c r="H178" s="200">
        <v>12.6</v>
      </c>
      <c r="I178" s="201"/>
      <c r="J178" s="202">
        <f>ROUND(I178*H178,2)</f>
        <v>0</v>
      </c>
      <c r="K178" s="198" t="s">
        <v>140</v>
      </c>
      <c r="L178" s="34"/>
      <c r="M178" s="203" t="s">
        <v>1</v>
      </c>
      <c r="N178" s="204" t="s">
        <v>43</v>
      </c>
      <c r="O178" s="64"/>
      <c r="P178" s="205">
        <f>O178*H178</f>
        <v>0</v>
      </c>
      <c r="Q178" s="205">
        <v>0</v>
      </c>
      <c r="R178" s="205">
        <f>Q178*H178</f>
        <v>0</v>
      </c>
      <c r="S178" s="205">
        <v>1.4E-2</v>
      </c>
      <c r="T178" s="206">
        <f>S178*H178</f>
        <v>0.1764</v>
      </c>
      <c r="AR178" s="207" t="s">
        <v>141</v>
      </c>
      <c r="AT178" s="207" t="s">
        <v>136</v>
      </c>
      <c r="AU178" s="207" t="s">
        <v>83</v>
      </c>
      <c r="AY178" s="14" t="s">
        <v>135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4" t="s">
        <v>83</v>
      </c>
      <c r="BK178" s="102">
        <f>ROUND(I178*H178,2)</f>
        <v>0</v>
      </c>
      <c r="BL178" s="14" t="s">
        <v>141</v>
      </c>
      <c r="BM178" s="207" t="s">
        <v>267</v>
      </c>
    </row>
    <row r="179" spans="2:65" s="1" customFormat="1" ht="48" customHeight="1">
      <c r="B179" s="32"/>
      <c r="C179" s="196" t="s">
        <v>268</v>
      </c>
      <c r="D179" s="196" t="s">
        <v>136</v>
      </c>
      <c r="E179" s="197" t="s">
        <v>269</v>
      </c>
      <c r="F179" s="198" t="s">
        <v>270</v>
      </c>
      <c r="G179" s="199" t="s">
        <v>271</v>
      </c>
      <c r="H179" s="200">
        <v>1</v>
      </c>
      <c r="I179" s="201"/>
      <c r="J179" s="202">
        <f>ROUND(I179*H179,2)</f>
        <v>0</v>
      </c>
      <c r="K179" s="198" t="s">
        <v>140</v>
      </c>
      <c r="L179" s="34"/>
      <c r="M179" s="203" t="s">
        <v>1</v>
      </c>
      <c r="N179" s="204" t="s">
        <v>43</v>
      </c>
      <c r="O179" s="64"/>
      <c r="P179" s="205">
        <f>O179*H179</f>
        <v>0</v>
      </c>
      <c r="Q179" s="205">
        <v>0</v>
      </c>
      <c r="R179" s="205">
        <f>Q179*H179</f>
        <v>0</v>
      </c>
      <c r="S179" s="205">
        <v>4.4999999999999998E-2</v>
      </c>
      <c r="T179" s="206">
        <f>S179*H179</f>
        <v>4.4999999999999998E-2</v>
      </c>
      <c r="AR179" s="207" t="s">
        <v>141</v>
      </c>
      <c r="AT179" s="207" t="s">
        <v>136</v>
      </c>
      <c r="AU179" s="207" t="s">
        <v>83</v>
      </c>
      <c r="AY179" s="14" t="s">
        <v>135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4" t="s">
        <v>83</v>
      </c>
      <c r="BK179" s="102">
        <f>ROUND(I179*H179,2)</f>
        <v>0</v>
      </c>
      <c r="BL179" s="14" t="s">
        <v>141</v>
      </c>
      <c r="BM179" s="207" t="s">
        <v>272</v>
      </c>
    </row>
    <row r="180" spans="2:65" s="10" customFormat="1" ht="25.9" customHeight="1">
      <c r="B180" s="182"/>
      <c r="C180" s="183"/>
      <c r="D180" s="184" t="s">
        <v>77</v>
      </c>
      <c r="E180" s="185" t="s">
        <v>273</v>
      </c>
      <c r="F180" s="185" t="s">
        <v>274</v>
      </c>
      <c r="G180" s="183"/>
      <c r="H180" s="183"/>
      <c r="I180" s="186"/>
      <c r="J180" s="187">
        <f>BK180</f>
        <v>0</v>
      </c>
      <c r="K180" s="183"/>
      <c r="L180" s="188"/>
      <c r="M180" s="189"/>
      <c r="N180" s="190"/>
      <c r="O180" s="190"/>
      <c r="P180" s="191">
        <f>SUM(P181:P189)</f>
        <v>0</v>
      </c>
      <c r="Q180" s="190"/>
      <c r="R180" s="191">
        <f>SUM(R181:R189)</f>
        <v>6.0081000000000006E-3</v>
      </c>
      <c r="S180" s="190"/>
      <c r="T180" s="192">
        <f>SUM(T181:T189)</f>
        <v>720.79521</v>
      </c>
      <c r="AR180" s="193" t="s">
        <v>83</v>
      </c>
      <c r="AT180" s="194" t="s">
        <v>77</v>
      </c>
      <c r="AU180" s="194" t="s">
        <v>78</v>
      </c>
      <c r="AY180" s="193" t="s">
        <v>135</v>
      </c>
      <c r="BK180" s="195">
        <f>SUM(BK181:BK189)</f>
        <v>0</v>
      </c>
    </row>
    <row r="181" spans="2:65" s="1" customFormat="1" ht="48" customHeight="1">
      <c r="B181" s="32"/>
      <c r="C181" s="196" t="s">
        <v>14</v>
      </c>
      <c r="D181" s="196" t="s">
        <v>136</v>
      </c>
      <c r="E181" s="197" t="s">
        <v>275</v>
      </c>
      <c r="F181" s="198" t="s">
        <v>276</v>
      </c>
      <c r="G181" s="199" t="s">
        <v>139</v>
      </c>
      <c r="H181" s="200">
        <v>1280</v>
      </c>
      <c r="I181" s="201"/>
      <c r="J181" s="202">
        <f>ROUND(I181*H181,2)</f>
        <v>0</v>
      </c>
      <c r="K181" s="198" t="s">
        <v>140</v>
      </c>
      <c r="L181" s="34"/>
      <c r="M181" s="203" t="s">
        <v>1</v>
      </c>
      <c r="N181" s="204" t="s">
        <v>43</v>
      </c>
      <c r="O181" s="64"/>
      <c r="P181" s="205">
        <f>O181*H181</f>
        <v>0</v>
      </c>
      <c r="Q181" s="205">
        <v>0</v>
      </c>
      <c r="R181" s="205">
        <f>Q181*H181</f>
        <v>0</v>
      </c>
      <c r="S181" s="205">
        <v>0.45</v>
      </c>
      <c r="T181" s="206">
        <f>S181*H181</f>
        <v>576</v>
      </c>
      <c r="AR181" s="207" t="s">
        <v>141</v>
      </c>
      <c r="AT181" s="207" t="s">
        <v>136</v>
      </c>
      <c r="AU181" s="207" t="s">
        <v>83</v>
      </c>
      <c r="AY181" s="14" t="s">
        <v>135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4" t="s">
        <v>83</v>
      </c>
      <c r="BK181" s="102">
        <f>ROUND(I181*H181,2)</f>
        <v>0</v>
      </c>
      <c r="BL181" s="14" t="s">
        <v>141</v>
      </c>
      <c r="BM181" s="207" t="s">
        <v>277</v>
      </c>
    </row>
    <row r="182" spans="2:65" s="1" customFormat="1" ht="24" customHeight="1">
      <c r="B182" s="32"/>
      <c r="C182" s="196" t="s">
        <v>278</v>
      </c>
      <c r="D182" s="196" t="s">
        <v>136</v>
      </c>
      <c r="E182" s="197" t="s">
        <v>279</v>
      </c>
      <c r="F182" s="198" t="s">
        <v>280</v>
      </c>
      <c r="G182" s="199" t="s">
        <v>139</v>
      </c>
      <c r="H182" s="200">
        <v>60.081000000000003</v>
      </c>
      <c r="I182" s="201"/>
      <c r="J182" s="202">
        <f>ROUND(I182*H182,2)</f>
        <v>0</v>
      </c>
      <c r="K182" s="198" t="s">
        <v>140</v>
      </c>
      <c r="L182" s="34"/>
      <c r="M182" s="203" t="s">
        <v>1</v>
      </c>
      <c r="N182" s="204" t="s">
        <v>43</v>
      </c>
      <c r="O182" s="64"/>
      <c r="P182" s="205">
        <f>O182*H182</f>
        <v>0</v>
      </c>
      <c r="Q182" s="205">
        <v>1E-4</v>
      </c>
      <c r="R182" s="205">
        <f>Q182*H182</f>
        <v>6.0081000000000006E-3</v>
      </c>
      <c r="S182" s="205">
        <v>2.41</v>
      </c>
      <c r="T182" s="206">
        <f>S182*H182</f>
        <v>144.79521000000003</v>
      </c>
      <c r="AR182" s="207" t="s">
        <v>141</v>
      </c>
      <c r="AT182" s="207" t="s">
        <v>136</v>
      </c>
      <c r="AU182" s="207" t="s">
        <v>83</v>
      </c>
      <c r="AY182" s="14" t="s">
        <v>135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14" t="s">
        <v>83</v>
      </c>
      <c r="BK182" s="102">
        <f>ROUND(I182*H182,2)</f>
        <v>0</v>
      </c>
      <c r="BL182" s="14" t="s">
        <v>141</v>
      </c>
      <c r="BM182" s="207" t="s">
        <v>281</v>
      </c>
    </row>
    <row r="183" spans="2:65" s="12" customFormat="1" ht="11.25">
      <c r="B183" s="230"/>
      <c r="C183" s="231"/>
      <c r="D183" s="210" t="s">
        <v>143</v>
      </c>
      <c r="E183" s="232" t="s">
        <v>1</v>
      </c>
      <c r="F183" s="233" t="s">
        <v>282</v>
      </c>
      <c r="G183" s="231"/>
      <c r="H183" s="232" t="s">
        <v>1</v>
      </c>
      <c r="I183" s="234"/>
      <c r="J183" s="231"/>
      <c r="K183" s="231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143</v>
      </c>
      <c r="AU183" s="239" t="s">
        <v>83</v>
      </c>
      <c r="AV183" s="12" t="s">
        <v>83</v>
      </c>
      <c r="AW183" s="12" t="s">
        <v>32</v>
      </c>
      <c r="AX183" s="12" t="s">
        <v>78</v>
      </c>
      <c r="AY183" s="239" t="s">
        <v>135</v>
      </c>
    </row>
    <row r="184" spans="2:65" s="11" customFormat="1" ht="22.5">
      <c r="B184" s="208"/>
      <c r="C184" s="209"/>
      <c r="D184" s="210" t="s">
        <v>143</v>
      </c>
      <c r="E184" s="211" t="s">
        <v>1</v>
      </c>
      <c r="F184" s="212" t="s">
        <v>283</v>
      </c>
      <c r="G184" s="209"/>
      <c r="H184" s="213">
        <v>32.475000000000001</v>
      </c>
      <c r="I184" s="214"/>
      <c r="J184" s="209"/>
      <c r="K184" s="209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143</v>
      </c>
      <c r="AU184" s="219" t="s">
        <v>83</v>
      </c>
      <c r="AV184" s="11" t="s">
        <v>94</v>
      </c>
      <c r="AW184" s="11" t="s">
        <v>32</v>
      </c>
      <c r="AX184" s="11" t="s">
        <v>78</v>
      </c>
      <c r="AY184" s="219" t="s">
        <v>135</v>
      </c>
    </row>
    <row r="185" spans="2:65" s="11" customFormat="1" ht="11.25">
      <c r="B185" s="208"/>
      <c r="C185" s="209"/>
      <c r="D185" s="210" t="s">
        <v>143</v>
      </c>
      <c r="E185" s="211" t="s">
        <v>1</v>
      </c>
      <c r="F185" s="212" t="s">
        <v>284</v>
      </c>
      <c r="G185" s="209"/>
      <c r="H185" s="213">
        <v>12.519</v>
      </c>
      <c r="I185" s="214"/>
      <c r="J185" s="209"/>
      <c r="K185" s="209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143</v>
      </c>
      <c r="AU185" s="219" t="s">
        <v>83</v>
      </c>
      <c r="AV185" s="11" t="s">
        <v>94</v>
      </c>
      <c r="AW185" s="11" t="s">
        <v>32</v>
      </c>
      <c r="AX185" s="11" t="s">
        <v>78</v>
      </c>
      <c r="AY185" s="219" t="s">
        <v>135</v>
      </c>
    </row>
    <row r="186" spans="2:65" s="12" customFormat="1" ht="11.25">
      <c r="B186" s="230"/>
      <c r="C186" s="231"/>
      <c r="D186" s="210" t="s">
        <v>143</v>
      </c>
      <c r="E186" s="232" t="s">
        <v>1</v>
      </c>
      <c r="F186" s="233" t="s">
        <v>285</v>
      </c>
      <c r="G186" s="231"/>
      <c r="H186" s="232" t="s">
        <v>1</v>
      </c>
      <c r="I186" s="234"/>
      <c r="J186" s="231"/>
      <c r="K186" s="231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143</v>
      </c>
      <c r="AU186" s="239" t="s">
        <v>83</v>
      </c>
      <c r="AV186" s="12" t="s">
        <v>83</v>
      </c>
      <c r="AW186" s="12" t="s">
        <v>32</v>
      </c>
      <c r="AX186" s="12" t="s">
        <v>78</v>
      </c>
      <c r="AY186" s="239" t="s">
        <v>135</v>
      </c>
    </row>
    <row r="187" spans="2:65" s="11" customFormat="1" ht="11.25">
      <c r="B187" s="208"/>
      <c r="C187" s="209"/>
      <c r="D187" s="210" t="s">
        <v>143</v>
      </c>
      <c r="E187" s="211" t="s">
        <v>1</v>
      </c>
      <c r="F187" s="212" t="s">
        <v>286</v>
      </c>
      <c r="G187" s="209"/>
      <c r="H187" s="213">
        <v>5.6349999999999998</v>
      </c>
      <c r="I187" s="214"/>
      <c r="J187" s="209"/>
      <c r="K187" s="209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143</v>
      </c>
      <c r="AU187" s="219" t="s">
        <v>83</v>
      </c>
      <c r="AV187" s="11" t="s">
        <v>94</v>
      </c>
      <c r="AW187" s="11" t="s">
        <v>32</v>
      </c>
      <c r="AX187" s="11" t="s">
        <v>78</v>
      </c>
      <c r="AY187" s="219" t="s">
        <v>135</v>
      </c>
    </row>
    <row r="188" spans="2:65" s="11" customFormat="1" ht="11.25">
      <c r="B188" s="208"/>
      <c r="C188" s="209"/>
      <c r="D188" s="210" t="s">
        <v>143</v>
      </c>
      <c r="E188" s="211" t="s">
        <v>1</v>
      </c>
      <c r="F188" s="212" t="s">
        <v>179</v>
      </c>
      <c r="G188" s="209"/>
      <c r="H188" s="213">
        <v>1.5249999999999999</v>
      </c>
      <c r="I188" s="214"/>
      <c r="J188" s="209"/>
      <c r="K188" s="209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143</v>
      </c>
      <c r="AU188" s="219" t="s">
        <v>83</v>
      </c>
      <c r="AV188" s="11" t="s">
        <v>94</v>
      </c>
      <c r="AW188" s="11" t="s">
        <v>32</v>
      </c>
      <c r="AX188" s="11" t="s">
        <v>78</v>
      </c>
      <c r="AY188" s="219" t="s">
        <v>135</v>
      </c>
    </row>
    <row r="189" spans="2:65" s="11" customFormat="1" ht="11.25">
      <c r="B189" s="208"/>
      <c r="C189" s="209"/>
      <c r="D189" s="210" t="s">
        <v>143</v>
      </c>
      <c r="E189" s="211" t="s">
        <v>1</v>
      </c>
      <c r="F189" s="212" t="s">
        <v>287</v>
      </c>
      <c r="G189" s="209"/>
      <c r="H189" s="213">
        <v>7.9269999999999996</v>
      </c>
      <c r="I189" s="214"/>
      <c r="J189" s="209"/>
      <c r="K189" s="209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143</v>
      </c>
      <c r="AU189" s="219" t="s">
        <v>83</v>
      </c>
      <c r="AV189" s="11" t="s">
        <v>94</v>
      </c>
      <c r="AW189" s="11" t="s">
        <v>32</v>
      </c>
      <c r="AX189" s="11" t="s">
        <v>78</v>
      </c>
      <c r="AY189" s="219" t="s">
        <v>135</v>
      </c>
    </row>
    <row r="190" spans="2:65" s="10" customFormat="1" ht="25.9" customHeight="1">
      <c r="B190" s="182"/>
      <c r="C190" s="183"/>
      <c r="D190" s="184" t="s">
        <v>77</v>
      </c>
      <c r="E190" s="185" t="s">
        <v>288</v>
      </c>
      <c r="F190" s="185" t="s">
        <v>289</v>
      </c>
      <c r="G190" s="183"/>
      <c r="H190" s="183"/>
      <c r="I190" s="186"/>
      <c r="J190" s="187">
        <f>BK190</f>
        <v>0</v>
      </c>
      <c r="K190" s="183"/>
      <c r="L190" s="188"/>
      <c r="M190" s="189"/>
      <c r="N190" s="190"/>
      <c r="O190" s="190"/>
      <c r="P190" s="191">
        <f>P191</f>
        <v>0</v>
      </c>
      <c r="Q190" s="190"/>
      <c r="R190" s="191">
        <f>R191</f>
        <v>0</v>
      </c>
      <c r="S190" s="190"/>
      <c r="T190" s="192">
        <f>T191</f>
        <v>0</v>
      </c>
      <c r="AR190" s="193" t="s">
        <v>83</v>
      </c>
      <c r="AT190" s="194" t="s">
        <v>77</v>
      </c>
      <c r="AU190" s="194" t="s">
        <v>78</v>
      </c>
      <c r="AY190" s="193" t="s">
        <v>135</v>
      </c>
      <c r="BK190" s="195">
        <f>BK191</f>
        <v>0</v>
      </c>
    </row>
    <row r="191" spans="2:65" s="1" customFormat="1" ht="16.5" customHeight="1">
      <c r="B191" s="32"/>
      <c r="C191" s="196" t="s">
        <v>290</v>
      </c>
      <c r="D191" s="196" t="s">
        <v>136</v>
      </c>
      <c r="E191" s="197" t="s">
        <v>291</v>
      </c>
      <c r="F191" s="198" t="s">
        <v>292</v>
      </c>
      <c r="G191" s="199" t="s">
        <v>160</v>
      </c>
      <c r="H191" s="200">
        <v>0.30199999999999999</v>
      </c>
      <c r="I191" s="201"/>
      <c r="J191" s="202">
        <f>ROUND(I191*H191,2)</f>
        <v>0</v>
      </c>
      <c r="K191" s="198" t="s">
        <v>140</v>
      </c>
      <c r="L191" s="34"/>
      <c r="M191" s="203" t="s">
        <v>1</v>
      </c>
      <c r="N191" s="204" t="s">
        <v>43</v>
      </c>
      <c r="O191" s="64"/>
      <c r="P191" s="205">
        <f>O191*H191</f>
        <v>0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AR191" s="207" t="s">
        <v>141</v>
      </c>
      <c r="AT191" s="207" t="s">
        <v>136</v>
      </c>
      <c r="AU191" s="207" t="s">
        <v>83</v>
      </c>
      <c r="AY191" s="14" t="s">
        <v>135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4" t="s">
        <v>83</v>
      </c>
      <c r="BK191" s="102">
        <f>ROUND(I191*H191,2)</f>
        <v>0</v>
      </c>
      <c r="BL191" s="14" t="s">
        <v>141</v>
      </c>
      <c r="BM191" s="207" t="s">
        <v>293</v>
      </c>
    </row>
    <row r="192" spans="2:65" s="10" customFormat="1" ht="25.9" customHeight="1">
      <c r="B192" s="182"/>
      <c r="C192" s="183"/>
      <c r="D192" s="184" t="s">
        <v>77</v>
      </c>
      <c r="E192" s="185" t="s">
        <v>294</v>
      </c>
      <c r="F192" s="185" t="s">
        <v>295</v>
      </c>
      <c r="G192" s="183"/>
      <c r="H192" s="183"/>
      <c r="I192" s="186"/>
      <c r="J192" s="187">
        <f>BK192</f>
        <v>0</v>
      </c>
      <c r="K192" s="183"/>
      <c r="L192" s="188"/>
      <c r="M192" s="189"/>
      <c r="N192" s="190"/>
      <c r="O192" s="190"/>
      <c r="P192" s="191">
        <f>SUM(P193:P204)</f>
        <v>0</v>
      </c>
      <c r="Q192" s="190"/>
      <c r="R192" s="191">
        <f>SUM(R193:R204)</f>
        <v>0</v>
      </c>
      <c r="S192" s="190"/>
      <c r="T192" s="192">
        <f>SUM(T193:T204)</f>
        <v>0</v>
      </c>
      <c r="AR192" s="193" t="s">
        <v>83</v>
      </c>
      <c r="AT192" s="194" t="s">
        <v>77</v>
      </c>
      <c r="AU192" s="194" t="s">
        <v>78</v>
      </c>
      <c r="AY192" s="193" t="s">
        <v>135</v>
      </c>
      <c r="BK192" s="195">
        <f>SUM(BK193:BK204)</f>
        <v>0</v>
      </c>
    </row>
    <row r="193" spans="2:65" s="1" customFormat="1" ht="24" customHeight="1">
      <c r="B193" s="32"/>
      <c r="C193" s="196" t="s">
        <v>296</v>
      </c>
      <c r="D193" s="196" t="s">
        <v>136</v>
      </c>
      <c r="E193" s="197" t="s">
        <v>297</v>
      </c>
      <c r="F193" s="198" t="s">
        <v>298</v>
      </c>
      <c r="G193" s="199" t="s">
        <v>160</v>
      </c>
      <c r="H193" s="200">
        <v>720.79499999999996</v>
      </c>
      <c r="I193" s="201"/>
      <c r="J193" s="202">
        <f>ROUND(I193*H193,2)</f>
        <v>0</v>
      </c>
      <c r="K193" s="198" t="s">
        <v>140</v>
      </c>
      <c r="L193" s="34"/>
      <c r="M193" s="203" t="s">
        <v>1</v>
      </c>
      <c r="N193" s="204" t="s">
        <v>43</v>
      </c>
      <c r="O193" s="64"/>
      <c r="P193" s="205">
        <f>O193*H193</f>
        <v>0</v>
      </c>
      <c r="Q193" s="205">
        <v>0</v>
      </c>
      <c r="R193" s="205">
        <f>Q193*H193</f>
        <v>0</v>
      </c>
      <c r="S193" s="205">
        <v>0</v>
      </c>
      <c r="T193" s="206">
        <f>S193*H193</f>
        <v>0</v>
      </c>
      <c r="AR193" s="207" t="s">
        <v>141</v>
      </c>
      <c r="AT193" s="207" t="s">
        <v>136</v>
      </c>
      <c r="AU193" s="207" t="s">
        <v>83</v>
      </c>
      <c r="AY193" s="14" t="s">
        <v>135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4" t="s">
        <v>83</v>
      </c>
      <c r="BK193" s="102">
        <f>ROUND(I193*H193,2)</f>
        <v>0</v>
      </c>
      <c r="BL193" s="14" t="s">
        <v>141</v>
      </c>
      <c r="BM193" s="207" t="s">
        <v>299</v>
      </c>
    </row>
    <row r="194" spans="2:65" s="1" customFormat="1" ht="36" customHeight="1">
      <c r="B194" s="32"/>
      <c r="C194" s="196" t="s">
        <v>300</v>
      </c>
      <c r="D194" s="196" t="s">
        <v>136</v>
      </c>
      <c r="E194" s="197" t="s">
        <v>301</v>
      </c>
      <c r="F194" s="198" t="s">
        <v>302</v>
      </c>
      <c r="G194" s="199" t="s">
        <v>160</v>
      </c>
      <c r="H194" s="200">
        <v>6487.1549999999997</v>
      </c>
      <c r="I194" s="201"/>
      <c r="J194" s="202">
        <f>ROUND(I194*H194,2)</f>
        <v>0</v>
      </c>
      <c r="K194" s="198" t="s">
        <v>140</v>
      </c>
      <c r="L194" s="34"/>
      <c r="M194" s="203" t="s">
        <v>1</v>
      </c>
      <c r="N194" s="204" t="s">
        <v>43</v>
      </c>
      <c r="O194" s="64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AR194" s="207" t="s">
        <v>141</v>
      </c>
      <c r="AT194" s="207" t="s">
        <v>136</v>
      </c>
      <c r="AU194" s="207" t="s">
        <v>83</v>
      </c>
      <c r="AY194" s="14" t="s">
        <v>135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4" t="s">
        <v>83</v>
      </c>
      <c r="BK194" s="102">
        <f>ROUND(I194*H194,2)</f>
        <v>0</v>
      </c>
      <c r="BL194" s="14" t="s">
        <v>141</v>
      </c>
      <c r="BM194" s="207" t="s">
        <v>303</v>
      </c>
    </row>
    <row r="195" spans="2:65" s="11" customFormat="1" ht="11.25">
      <c r="B195" s="208"/>
      <c r="C195" s="209"/>
      <c r="D195" s="210" t="s">
        <v>143</v>
      </c>
      <c r="E195" s="209"/>
      <c r="F195" s="212" t="s">
        <v>304</v>
      </c>
      <c r="G195" s="209"/>
      <c r="H195" s="213">
        <v>6487.1549999999997</v>
      </c>
      <c r="I195" s="214"/>
      <c r="J195" s="209"/>
      <c r="K195" s="209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143</v>
      </c>
      <c r="AU195" s="219" t="s">
        <v>83</v>
      </c>
      <c r="AV195" s="11" t="s">
        <v>94</v>
      </c>
      <c r="AW195" s="11" t="s">
        <v>4</v>
      </c>
      <c r="AX195" s="11" t="s">
        <v>83</v>
      </c>
      <c r="AY195" s="219" t="s">
        <v>135</v>
      </c>
    </row>
    <row r="196" spans="2:65" s="1" customFormat="1" ht="16.5" customHeight="1">
      <c r="B196" s="32"/>
      <c r="C196" s="196" t="s">
        <v>305</v>
      </c>
      <c r="D196" s="196" t="s">
        <v>136</v>
      </c>
      <c r="E196" s="197" t="s">
        <v>306</v>
      </c>
      <c r="F196" s="198" t="s">
        <v>307</v>
      </c>
      <c r="G196" s="199" t="s">
        <v>160</v>
      </c>
      <c r="H196" s="200">
        <v>720.79499999999996</v>
      </c>
      <c r="I196" s="201"/>
      <c r="J196" s="202">
        <f>ROUND(I196*H196,2)</f>
        <v>0</v>
      </c>
      <c r="K196" s="198" t="s">
        <v>140</v>
      </c>
      <c r="L196" s="34"/>
      <c r="M196" s="203" t="s">
        <v>1</v>
      </c>
      <c r="N196" s="204" t="s">
        <v>43</v>
      </c>
      <c r="O196" s="64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AR196" s="207" t="s">
        <v>141</v>
      </c>
      <c r="AT196" s="207" t="s">
        <v>136</v>
      </c>
      <c r="AU196" s="207" t="s">
        <v>83</v>
      </c>
      <c r="AY196" s="14" t="s">
        <v>135</v>
      </c>
      <c r="BE196" s="102">
        <f>IF(N196="základní",J196,0)</f>
        <v>0</v>
      </c>
      <c r="BF196" s="102">
        <f>IF(N196="snížená",J196,0)</f>
        <v>0</v>
      </c>
      <c r="BG196" s="102">
        <f>IF(N196="zákl. přenesená",J196,0)</f>
        <v>0</v>
      </c>
      <c r="BH196" s="102">
        <f>IF(N196="sníž. přenesená",J196,0)</f>
        <v>0</v>
      </c>
      <c r="BI196" s="102">
        <f>IF(N196="nulová",J196,0)</f>
        <v>0</v>
      </c>
      <c r="BJ196" s="14" t="s">
        <v>83</v>
      </c>
      <c r="BK196" s="102">
        <f>ROUND(I196*H196,2)</f>
        <v>0</v>
      </c>
      <c r="BL196" s="14" t="s">
        <v>141</v>
      </c>
      <c r="BM196" s="207" t="s">
        <v>308</v>
      </c>
    </row>
    <row r="197" spans="2:65" s="1" customFormat="1" ht="24" customHeight="1">
      <c r="B197" s="32"/>
      <c r="C197" s="196" t="s">
        <v>309</v>
      </c>
      <c r="D197" s="196" t="s">
        <v>136</v>
      </c>
      <c r="E197" s="197" t="s">
        <v>310</v>
      </c>
      <c r="F197" s="198" t="s">
        <v>311</v>
      </c>
      <c r="G197" s="199" t="s">
        <v>160</v>
      </c>
      <c r="H197" s="200">
        <v>7.7279999999999998</v>
      </c>
      <c r="I197" s="201"/>
      <c r="J197" s="202">
        <f>ROUND(I197*H197,2)</f>
        <v>0</v>
      </c>
      <c r="K197" s="198" t="s">
        <v>140</v>
      </c>
      <c r="L197" s="34"/>
      <c r="M197" s="203" t="s">
        <v>1</v>
      </c>
      <c r="N197" s="204" t="s">
        <v>43</v>
      </c>
      <c r="O197" s="64"/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AR197" s="207" t="s">
        <v>141</v>
      </c>
      <c r="AT197" s="207" t="s">
        <v>136</v>
      </c>
      <c r="AU197" s="207" t="s">
        <v>83</v>
      </c>
      <c r="AY197" s="14" t="s">
        <v>135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4" t="s">
        <v>83</v>
      </c>
      <c r="BK197" s="102">
        <f>ROUND(I197*H197,2)</f>
        <v>0</v>
      </c>
      <c r="BL197" s="14" t="s">
        <v>141</v>
      </c>
      <c r="BM197" s="207" t="s">
        <v>312</v>
      </c>
    </row>
    <row r="198" spans="2:65" s="1" customFormat="1" ht="36" customHeight="1">
      <c r="B198" s="32"/>
      <c r="C198" s="196" t="s">
        <v>313</v>
      </c>
      <c r="D198" s="196" t="s">
        <v>136</v>
      </c>
      <c r="E198" s="197" t="s">
        <v>314</v>
      </c>
      <c r="F198" s="198" t="s">
        <v>315</v>
      </c>
      <c r="G198" s="199" t="s">
        <v>160</v>
      </c>
      <c r="H198" s="200">
        <v>69.552000000000007</v>
      </c>
      <c r="I198" s="201"/>
      <c r="J198" s="202">
        <f>ROUND(I198*H198,2)</f>
        <v>0</v>
      </c>
      <c r="K198" s="198" t="s">
        <v>140</v>
      </c>
      <c r="L198" s="34"/>
      <c r="M198" s="203" t="s">
        <v>1</v>
      </c>
      <c r="N198" s="204" t="s">
        <v>43</v>
      </c>
      <c r="O198" s="64"/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AR198" s="207" t="s">
        <v>141</v>
      </c>
      <c r="AT198" s="207" t="s">
        <v>136</v>
      </c>
      <c r="AU198" s="207" t="s">
        <v>83</v>
      </c>
      <c r="AY198" s="14" t="s">
        <v>135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4" t="s">
        <v>83</v>
      </c>
      <c r="BK198" s="102">
        <f>ROUND(I198*H198,2)</f>
        <v>0</v>
      </c>
      <c r="BL198" s="14" t="s">
        <v>141</v>
      </c>
      <c r="BM198" s="207" t="s">
        <v>316</v>
      </c>
    </row>
    <row r="199" spans="2:65" s="11" customFormat="1" ht="11.25">
      <c r="B199" s="208"/>
      <c r="C199" s="209"/>
      <c r="D199" s="210" t="s">
        <v>143</v>
      </c>
      <c r="E199" s="209"/>
      <c r="F199" s="212" t="s">
        <v>317</v>
      </c>
      <c r="G199" s="209"/>
      <c r="H199" s="213">
        <v>69.552000000000007</v>
      </c>
      <c r="I199" s="214"/>
      <c r="J199" s="209"/>
      <c r="K199" s="209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143</v>
      </c>
      <c r="AU199" s="219" t="s">
        <v>83</v>
      </c>
      <c r="AV199" s="11" t="s">
        <v>94</v>
      </c>
      <c r="AW199" s="11" t="s">
        <v>4</v>
      </c>
      <c r="AX199" s="11" t="s">
        <v>83</v>
      </c>
      <c r="AY199" s="219" t="s">
        <v>135</v>
      </c>
    </row>
    <row r="200" spans="2:65" s="1" customFormat="1" ht="36" customHeight="1">
      <c r="B200" s="32"/>
      <c r="C200" s="196" t="s">
        <v>318</v>
      </c>
      <c r="D200" s="196" t="s">
        <v>136</v>
      </c>
      <c r="E200" s="197" t="s">
        <v>319</v>
      </c>
      <c r="F200" s="198" t="s">
        <v>320</v>
      </c>
      <c r="G200" s="199" t="s">
        <v>160</v>
      </c>
      <c r="H200" s="200">
        <v>4.4359999999999999</v>
      </c>
      <c r="I200" s="201"/>
      <c r="J200" s="202">
        <f>ROUND(I200*H200,2)</f>
        <v>0</v>
      </c>
      <c r="K200" s="198" t="s">
        <v>140</v>
      </c>
      <c r="L200" s="34"/>
      <c r="M200" s="203" t="s">
        <v>1</v>
      </c>
      <c r="N200" s="204" t="s">
        <v>43</v>
      </c>
      <c r="O200" s="64"/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AR200" s="207" t="s">
        <v>141</v>
      </c>
      <c r="AT200" s="207" t="s">
        <v>136</v>
      </c>
      <c r="AU200" s="207" t="s">
        <v>83</v>
      </c>
      <c r="AY200" s="14" t="s">
        <v>135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4" t="s">
        <v>83</v>
      </c>
      <c r="BK200" s="102">
        <f>ROUND(I200*H200,2)</f>
        <v>0</v>
      </c>
      <c r="BL200" s="14" t="s">
        <v>141</v>
      </c>
      <c r="BM200" s="207" t="s">
        <v>321</v>
      </c>
    </row>
    <row r="201" spans="2:65" s="1" customFormat="1" ht="36" customHeight="1">
      <c r="B201" s="32"/>
      <c r="C201" s="196" t="s">
        <v>8</v>
      </c>
      <c r="D201" s="196" t="s">
        <v>136</v>
      </c>
      <c r="E201" s="197" t="s">
        <v>322</v>
      </c>
      <c r="F201" s="198" t="s">
        <v>323</v>
      </c>
      <c r="G201" s="199" t="s">
        <v>160</v>
      </c>
      <c r="H201" s="200">
        <v>0.19900000000000001</v>
      </c>
      <c r="I201" s="201"/>
      <c r="J201" s="202">
        <f>ROUND(I201*H201,2)</f>
        <v>0</v>
      </c>
      <c r="K201" s="198" t="s">
        <v>140</v>
      </c>
      <c r="L201" s="34"/>
      <c r="M201" s="203" t="s">
        <v>1</v>
      </c>
      <c r="N201" s="204" t="s">
        <v>43</v>
      </c>
      <c r="O201" s="64"/>
      <c r="P201" s="205">
        <f>O201*H201</f>
        <v>0</v>
      </c>
      <c r="Q201" s="205">
        <v>0</v>
      </c>
      <c r="R201" s="205">
        <f>Q201*H201</f>
        <v>0</v>
      </c>
      <c r="S201" s="205">
        <v>0</v>
      </c>
      <c r="T201" s="206">
        <f>S201*H201</f>
        <v>0</v>
      </c>
      <c r="AR201" s="207" t="s">
        <v>141</v>
      </c>
      <c r="AT201" s="207" t="s">
        <v>136</v>
      </c>
      <c r="AU201" s="207" t="s">
        <v>83</v>
      </c>
      <c r="AY201" s="14" t="s">
        <v>135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4" t="s">
        <v>83</v>
      </c>
      <c r="BK201" s="102">
        <f>ROUND(I201*H201,2)</f>
        <v>0</v>
      </c>
      <c r="BL201" s="14" t="s">
        <v>141</v>
      </c>
      <c r="BM201" s="207" t="s">
        <v>324</v>
      </c>
    </row>
    <row r="202" spans="2:65" s="1" customFormat="1" ht="36" customHeight="1">
      <c r="B202" s="32"/>
      <c r="C202" s="196" t="s">
        <v>248</v>
      </c>
      <c r="D202" s="196" t="s">
        <v>136</v>
      </c>
      <c r="E202" s="197" t="s">
        <v>325</v>
      </c>
      <c r="F202" s="198" t="s">
        <v>326</v>
      </c>
      <c r="G202" s="199" t="s">
        <v>160</v>
      </c>
      <c r="H202" s="200">
        <v>2.6</v>
      </c>
      <c r="I202" s="201"/>
      <c r="J202" s="202">
        <f>ROUND(I202*H202,2)</f>
        <v>0</v>
      </c>
      <c r="K202" s="198" t="s">
        <v>140</v>
      </c>
      <c r="L202" s="34"/>
      <c r="M202" s="203" t="s">
        <v>1</v>
      </c>
      <c r="N202" s="204" t="s">
        <v>43</v>
      </c>
      <c r="O202" s="64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AR202" s="207" t="s">
        <v>141</v>
      </c>
      <c r="AT202" s="207" t="s">
        <v>136</v>
      </c>
      <c r="AU202" s="207" t="s">
        <v>83</v>
      </c>
      <c r="AY202" s="14" t="s">
        <v>135</v>
      </c>
      <c r="BE202" s="102">
        <f>IF(N202="základní",J202,0)</f>
        <v>0</v>
      </c>
      <c r="BF202" s="102">
        <f>IF(N202="snížená",J202,0)</f>
        <v>0</v>
      </c>
      <c r="BG202" s="102">
        <f>IF(N202="zákl. přenesená",J202,0)</f>
        <v>0</v>
      </c>
      <c r="BH202" s="102">
        <f>IF(N202="sníž. přenesená",J202,0)</f>
        <v>0</v>
      </c>
      <c r="BI202" s="102">
        <f>IF(N202="nulová",J202,0)</f>
        <v>0</v>
      </c>
      <c r="BJ202" s="14" t="s">
        <v>83</v>
      </c>
      <c r="BK202" s="102">
        <f>ROUND(I202*H202,2)</f>
        <v>0</v>
      </c>
      <c r="BL202" s="14" t="s">
        <v>141</v>
      </c>
      <c r="BM202" s="207" t="s">
        <v>327</v>
      </c>
    </row>
    <row r="203" spans="2:65" s="1" customFormat="1" ht="36" customHeight="1">
      <c r="B203" s="32"/>
      <c r="C203" s="196" t="s">
        <v>328</v>
      </c>
      <c r="D203" s="196" t="s">
        <v>136</v>
      </c>
      <c r="E203" s="197" t="s">
        <v>329</v>
      </c>
      <c r="F203" s="198" t="s">
        <v>330</v>
      </c>
      <c r="G203" s="199" t="s">
        <v>160</v>
      </c>
      <c r="H203" s="200">
        <v>720.79499999999996</v>
      </c>
      <c r="I203" s="201"/>
      <c r="J203" s="202">
        <f>ROUND(I203*H203,2)</f>
        <v>0</v>
      </c>
      <c r="K203" s="198" t="s">
        <v>140</v>
      </c>
      <c r="L203" s="34"/>
      <c r="M203" s="203" t="s">
        <v>1</v>
      </c>
      <c r="N203" s="204" t="s">
        <v>43</v>
      </c>
      <c r="O203" s="64"/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AR203" s="207" t="s">
        <v>141</v>
      </c>
      <c r="AT203" s="207" t="s">
        <v>136</v>
      </c>
      <c r="AU203" s="207" t="s">
        <v>83</v>
      </c>
      <c r="AY203" s="14" t="s">
        <v>135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4" t="s">
        <v>83</v>
      </c>
      <c r="BK203" s="102">
        <f>ROUND(I203*H203,2)</f>
        <v>0</v>
      </c>
      <c r="BL203" s="14" t="s">
        <v>141</v>
      </c>
      <c r="BM203" s="207" t="s">
        <v>331</v>
      </c>
    </row>
    <row r="204" spans="2:65" s="1" customFormat="1" ht="16.5" customHeight="1">
      <c r="B204" s="32"/>
      <c r="C204" s="196" t="s">
        <v>332</v>
      </c>
      <c r="D204" s="196" t="s">
        <v>136</v>
      </c>
      <c r="E204" s="197" t="s">
        <v>333</v>
      </c>
      <c r="F204" s="198" t="s">
        <v>334</v>
      </c>
      <c r="G204" s="199" t="s">
        <v>335</v>
      </c>
      <c r="H204" s="200">
        <v>1</v>
      </c>
      <c r="I204" s="201"/>
      <c r="J204" s="202">
        <f>ROUND(I204*H204,2)</f>
        <v>0</v>
      </c>
      <c r="K204" s="198" t="s">
        <v>1</v>
      </c>
      <c r="L204" s="34"/>
      <c r="M204" s="203" t="s">
        <v>1</v>
      </c>
      <c r="N204" s="204" t="s">
        <v>43</v>
      </c>
      <c r="O204" s="64"/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6">
        <f>S204*H204</f>
        <v>0</v>
      </c>
      <c r="AR204" s="207" t="s">
        <v>141</v>
      </c>
      <c r="AT204" s="207" t="s">
        <v>136</v>
      </c>
      <c r="AU204" s="207" t="s">
        <v>83</v>
      </c>
      <c r="AY204" s="14" t="s">
        <v>135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4" t="s">
        <v>83</v>
      </c>
      <c r="BK204" s="102">
        <f>ROUND(I204*H204,2)</f>
        <v>0</v>
      </c>
      <c r="BL204" s="14" t="s">
        <v>141</v>
      </c>
      <c r="BM204" s="207" t="s">
        <v>336</v>
      </c>
    </row>
    <row r="205" spans="2:65" s="10" customFormat="1" ht="25.9" customHeight="1">
      <c r="B205" s="182"/>
      <c r="C205" s="183"/>
      <c r="D205" s="184" t="s">
        <v>77</v>
      </c>
      <c r="E205" s="185" t="s">
        <v>337</v>
      </c>
      <c r="F205" s="185" t="s">
        <v>338</v>
      </c>
      <c r="G205" s="183"/>
      <c r="H205" s="183"/>
      <c r="I205" s="186"/>
      <c r="J205" s="187">
        <f>BK205</f>
        <v>0</v>
      </c>
      <c r="K205" s="183"/>
      <c r="L205" s="188"/>
      <c r="M205" s="189"/>
      <c r="N205" s="190"/>
      <c r="O205" s="190"/>
      <c r="P205" s="191">
        <f>P206</f>
        <v>0</v>
      </c>
      <c r="Q205" s="190"/>
      <c r="R205" s="191">
        <f>R206</f>
        <v>2.4000000000000002E-3</v>
      </c>
      <c r="S205" s="190"/>
      <c r="T205" s="192">
        <f>T206</f>
        <v>2.5400000000000002E-2</v>
      </c>
      <c r="AR205" s="193" t="s">
        <v>94</v>
      </c>
      <c r="AT205" s="194" t="s">
        <v>77</v>
      </c>
      <c r="AU205" s="194" t="s">
        <v>78</v>
      </c>
      <c r="AY205" s="193" t="s">
        <v>135</v>
      </c>
      <c r="BK205" s="195">
        <f>BK206</f>
        <v>0</v>
      </c>
    </row>
    <row r="206" spans="2:65" s="1" customFormat="1" ht="24" customHeight="1">
      <c r="B206" s="32"/>
      <c r="C206" s="196" t="s">
        <v>339</v>
      </c>
      <c r="D206" s="196" t="s">
        <v>136</v>
      </c>
      <c r="E206" s="197" t="s">
        <v>340</v>
      </c>
      <c r="F206" s="198" t="s">
        <v>341</v>
      </c>
      <c r="G206" s="199" t="s">
        <v>223</v>
      </c>
      <c r="H206" s="200">
        <v>10</v>
      </c>
      <c r="I206" s="201"/>
      <c r="J206" s="202">
        <f>ROUND(I206*H206,2)</f>
        <v>0</v>
      </c>
      <c r="K206" s="198" t="s">
        <v>140</v>
      </c>
      <c r="L206" s="34"/>
      <c r="M206" s="203" t="s">
        <v>1</v>
      </c>
      <c r="N206" s="204" t="s">
        <v>43</v>
      </c>
      <c r="O206" s="64"/>
      <c r="P206" s="205">
        <f>O206*H206</f>
        <v>0</v>
      </c>
      <c r="Q206" s="205">
        <v>2.4000000000000001E-4</v>
      </c>
      <c r="R206" s="205">
        <f>Q206*H206</f>
        <v>2.4000000000000002E-3</v>
      </c>
      <c r="S206" s="205">
        <v>2.5400000000000002E-3</v>
      </c>
      <c r="T206" s="206">
        <f>S206*H206</f>
        <v>2.5400000000000002E-2</v>
      </c>
      <c r="AR206" s="207" t="s">
        <v>248</v>
      </c>
      <c r="AT206" s="207" t="s">
        <v>136</v>
      </c>
      <c r="AU206" s="207" t="s">
        <v>83</v>
      </c>
      <c r="AY206" s="14" t="s">
        <v>135</v>
      </c>
      <c r="BE206" s="102">
        <f>IF(N206="základní",J206,0)</f>
        <v>0</v>
      </c>
      <c r="BF206" s="102">
        <f>IF(N206="snížená",J206,0)</f>
        <v>0</v>
      </c>
      <c r="BG206" s="102">
        <f>IF(N206="zákl. přenesená",J206,0)</f>
        <v>0</v>
      </c>
      <c r="BH206" s="102">
        <f>IF(N206="sníž. přenesená",J206,0)</f>
        <v>0</v>
      </c>
      <c r="BI206" s="102">
        <f>IF(N206="nulová",J206,0)</f>
        <v>0</v>
      </c>
      <c r="BJ206" s="14" t="s">
        <v>83</v>
      </c>
      <c r="BK206" s="102">
        <f>ROUND(I206*H206,2)</f>
        <v>0</v>
      </c>
      <c r="BL206" s="14" t="s">
        <v>248</v>
      </c>
      <c r="BM206" s="207" t="s">
        <v>342</v>
      </c>
    </row>
    <row r="207" spans="2:65" s="10" customFormat="1" ht="25.9" customHeight="1">
      <c r="B207" s="182"/>
      <c r="C207" s="183"/>
      <c r="D207" s="184" t="s">
        <v>77</v>
      </c>
      <c r="E207" s="185" t="s">
        <v>343</v>
      </c>
      <c r="F207" s="185" t="s">
        <v>344</v>
      </c>
      <c r="G207" s="183"/>
      <c r="H207" s="183"/>
      <c r="I207" s="186"/>
      <c r="J207" s="187">
        <f>BK207</f>
        <v>0</v>
      </c>
      <c r="K207" s="183"/>
      <c r="L207" s="188"/>
      <c r="M207" s="189"/>
      <c r="N207" s="190"/>
      <c r="O207" s="190"/>
      <c r="P207" s="191">
        <f>P208</f>
        <v>0</v>
      </c>
      <c r="Q207" s="190"/>
      <c r="R207" s="191">
        <f>R208</f>
        <v>0</v>
      </c>
      <c r="S207" s="190"/>
      <c r="T207" s="192">
        <f>T208</f>
        <v>6.7000000000000004E-2</v>
      </c>
      <c r="AR207" s="193" t="s">
        <v>94</v>
      </c>
      <c r="AT207" s="194" t="s">
        <v>77</v>
      </c>
      <c r="AU207" s="194" t="s">
        <v>78</v>
      </c>
      <c r="AY207" s="193" t="s">
        <v>135</v>
      </c>
      <c r="BK207" s="195">
        <f>BK208</f>
        <v>0</v>
      </c>
    </row>
    <row r="208" spans="2:65" s="1" customFormat="1" ht="24" customHeight="1">
      <c r="B208" s="32"/>
      <c r="C208" s="196" t="s">
        <v>345</v>
      </c>
      <c r="D208" s="196" t="s">
        <v>136</v>
      </c>
      <c r="E208" s="197" t="s">
        <v>346</v>
      </c>
      <c r="F208" s="198" t="s">
        <v>347</v>
      </c>
      <c r="G208" s="199" t="s">
        <v>335</v>
      </c>
      <c r="H208" s="200">
        <v>1</v>
      </c>
      <c r="I208" s="201"/>
      <c r="J208" s="202">
        <f>ROUND(I208*H208,2)</f>
        <v>0</v>
      </c>
      <c r="K208" s="198" t="s">
        <v>140</v>
      </c>
      <c r="L208" s="34"/>
      <c r="M208" s="203" t="s">
        <v>1</v>
      </c>
      <c r="N208" s="204" t="s">
        <v>43</v>
      </c>
      <c r="O208" s="64"/>
      <c r="P208" s="205">
        <f>O208*H208</f>
        <v>0</v>
      </c>
      <c r="Q208" s="205">
        <v>0</v>
      </c>
      <c r="R208" s="205">
        <f>Q208*H208</f>
        <v>0</v>
      </c>
      <c r="S208" s="205">
        <v>6.7000000000000004E-2</v>
      </c>
      <c r="T208" s="206">
        <f>S208*H208</f>
        <v>6.7000000000000004E-2</v>
      </c>
      <c r="AR208" s="207" t="s">
        <v>248</v>
      </c>
      <c r="AT208" s="207" t="s">
        <v>136</v>
      </c>
      <c r="AU208" s="207" t="s">
        <v>83</v>
      </c>
      <c r="AY208" s="14" t="s">
        <v>135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4" t="s">
        <v>83</v>
      </c>
      <c r="BK208" s="102">
        <f>ROUND(I208*H208,2)</f>
        <v>0</v>
      </c>
      <c r="BL208" s="14" t="s">
        <v>248</v>
      </c>
      <c r="BM208" s="207" t="s">
        <v>348</v>
      </c>
    </row>
    <row r="209" spans="2:65" s="10" customFormat="1" ht="25.9" customHeight="1">
      <c r="B209" s="182"/>
      <c r="C209" s="183"/>
      <c r="D209" s="184" t="s">
        <v>77</v>
      </c>
      <c r="E209" s="185" t="s">
        <v>349</v>
      </c>
      <c r="F209" s="185" t="s">
        <v>350</v>
      </c>
      <c r="G209" s="183"/>
      <c r="H209" s="183"/>
      <c r="I209" s="186"/>
      <c r="J209" s="187">
        <f>BK209</f>
        <v>0</v>
      </c>
      <c r="K209" s="183"/>
      <c r="L209" s="188"/>
      <c r="M209" s="189"/>
      <c r="N209" s="190"/>
      <c r="O209" s="190"/>
      <c r="P209" s="191">
        <f>P210</f>
        <v>0</v>
      </c>
      <c r="Q209" s="190"/>
      <c r="R209" s="191">
        <f>R210</f>
        <v>1.7000000000000001E-4</v>
      </c>
      <c r="S209" s="190"/>
      <c r="T209" s="192">
        <f>T210</f>
        <v>0.35625000000000001</v>
      </c>
      <c r="AR209" s="193" t="s">
        <v>94</v>
      </c>
      <c r="AT209" s="194" t="s">
        <v>77</v>
      </c>
      <c r="AU209" s="194" t="s">
        <v>78</v>
      </c>
      <c r="AY209" s="193" t="s">
        <v>135</v>
      </c>
      <c r="BK209" s="195">
        <f>BK210</f>
        <v>0</v>
      </c>
    </row>
    <row r="210" spans="2:65" s="1" customFormat="1" ht="24" customHeight="1">
      <c r="B210" s="32"/>
      <c r="C210" s="196" t="s">
        <v>351</v>
      </c>
      <c r="D210" s="196" t="s">
        <v>136</v>
      </c>
      <c r="E210" s="197" t="s">
        <v>352</v>
      </c>
      <c r="F210" s="198" t="s">
        <v>353</v>
      </c>
      <c r="G210" s="199" t="s">
        <v>271</v>
      </c>
      <c r="H210" s="200">
        <v>1</v>
      </c>
      <c r="I210" s="201"/>
      <c r="J210" s="202">
        <f>ROUND(I210*H210,2)</f>
        <v>0</v>
      </c>
      <c r="K210" s="198" t="s">
        <v>140</v>
      </c>
      <c r="L210" s="34"/>
      <c r="M210" s="203" t="s">
        <v>1</v>
      </c>
      <c r="N210" s="204" t="s">
        <v>43</v>
      </c>
      <c r="O210" s="64"/>
      <c r="P210" s="205">
        <f>O210*H210</f>
        <v>0</v>
      </c>
      <c r="Q210" s="205">
        <v>1.7000000000000001E-4</v>
      </c>
      <c r="R210" s="205">
        <f>Q210*H210</f>
        <v>1.7000000000000001E-4</v>
      </c>
      <c r="S210" s="205">
        <v>0.35625000000000001</v>
      </c>
      <c r="T210" s="206">
        <f>S210*H210</f>
        <v>0.35625000000000001</v>
      </c>
      <c r="AR210" s="207" t="s">
        <v>248</v>
      </c>
      <c r="AT210" s="207" t="s">
        <v>136</v>
      </c>
      <c r="AU210" s="207" t="s">
        <v>83</v>
      </c>
      <c r="AY210" s="14" t="s">
        <v>135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4" t="s">
        <v>83</v>
      </c>
      <c r="BK210" s="102">
        <f>ROUND(I210*H210,2)</f>
        <v>0</v>
      </c>
      <c r="BL210" s="14" t="s">
        <v>248</v>
      </c>
      <c r="BM210" s="207" t="s">
        <v>354</v>
      </c>
    </row>
    <row r="211" spans="2:65" s="10" customFormat="1" ht="25.9" customHeight="1">
      <c r="B211" s="182"/>
      <c r="C211" s="183"/>
      <c r="D211" s="184" t="s">
        <v>77</v>
      </c>
      <c r="E211" s="185" t="s">
        <v>355</v>
      </c>
      <c r="F211" s="185" t="s">
        <v>356</v>
      </c>
      <c r="G211" s="183"/>
      <c r="H211" s="183"/>
      <c r="I211" s="186"/>
      <c r="J211" s="187">
        <f>BK211</f>
        <v>0</v>
      </c>
      <c r="K211" s="183"/>
      <c r="L211" s="188"/>
      <c r="M211" s="189"/>
      <c r="N211" s="190"/>
      <c r="O211" s="190"/>
      <c r="P211" s="191">
        <f>P212</f>
        <v>0</v>
      </c>
      <c r="Q211" s="190"/>
      <c r="R211" s="191">
        <f>R212</f>
        <v>0</v>
      </c>
      <c r="S211" s="190"/>
      <c r="T211" s="192">
        <f>T212</f>
        <v>0</v>
      </c>
      <c r="AR211" s="193" t="s">
        <v>141</v>
      </c>
      <c r="AT211" s="194" t="s">
        <v>77</v>
      </c>
      <c r="AU211" s="194" t="s">
        <v>78</v>
      </c>
      <c r="AY211" s="193" t="s">
        <v>135</v>
      </c>
      <c r="BK211" s="195">
        <f>BK212</f>
        <v>0</v>
      </c>
    </row>
    <row r="212" spans="2:65" s="1" customFormat="1" ht="16.5" customHeight="1">
      <c r="B212" s="32"/>
      <c r="C212" s="196" t="s">
        <v>357</v>
      </c>
      <c r="D212" s="196" t="s">
        <v>136</v>
      </c>
      <c r="E212" s="197" t="s">
        <v>358</v>
      </c>
      <c r="F212" s="198" t="s">
        <v>359</v>
      </c>
      <c r="G212" s="199" t="s">
        <v>360</v>
      </c>
      <c r="H212" s="200">
        <v>6</v>
      </c>
      <c r="I212" s="201"/>
      <c r="J212" s="202">
        <f>ROUND(I212*H212,2)</f>
        <v>0</v>
      </c>
      <c r="K212" s="198" t="s">
        <v>1</v>
      </c>
      <c r="L212" s="34"/>
      <c r="M212" s="203" t="s">
        <v>1</v>
      </c>
      <c r="N212" s="204" t="s">
        <v>43</v>
      </c>
      <c r="O212" s="64"/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AR212" s="207" t="s">
        <v>361</v>
      </c>
      <c r="AT212" s="207" t="s">
        <v>136</v>
      </c>
      <c r="AU212" s="207" t="s">
        <v>83</v>
      </c>
      <c r="AY212" s="14" t="s">
        <v>135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4" t="s">
        <v>83</v>
      </c>
      <c r="BK212" s="102">
        <f>ROUND(I212*H212,2)</f>
        <v>0</v>
      </c>
      <c r="BL212" s="14" t="s">
        <v>361</v>
      </c>
      <c r="BM212" s="207" t="s">
        <v>362</v>
      </c>
    </row>
    <row r="213" spans="2:65" s="10" customFormat="1" ht="25.9" customHeight="1">
      <c r="B213" s="182"/>
      <c r="C213" s="183"/>
      <c r="D213" s="184" t="s">
        <v>77</v>
      </c>
      <c r="E213" s="185" t="s">
        <v>363</v>
      </c>
      <c r="F213" s="185" t="s">
        <v>364</v>
      </c>
      <c r="G213" s="183"/>
      <c r="H213" s="183"/>
      <c r="I213" s="186"/>
      <c r="J213" s="187">
        <f>BK213</f>
        <v>0</v>
      </c>
      <c r="K213" s="183"/>
      <c r="L213" s="188"/>
      <c r="M213" s="189"/>
      <c r="N213" s="190"/>
      <c r="O213" s="190"/>
      <c r="P213" s="191">
        <f>SUM(P214:P220)</f>
        <v>0</v>
      </c>
      <c r="Q213" s="190"/>
      <c r="R213" s="191">
        <f>SUM(R214:R220)</f>
        <v>0</v>
      </c>
      <c r="S213" s="190"/>
      <c r="T213" s="192">
        <f>SUM(T214:T220)</f>
        <v>0</v>
      </c>
      <c r="AR213" s="193" t="s">
        <v>83</v>
      </c>
      <c r="AT213" s="194" t="s">
        <v>77</v>
      </c>
      <c r="AU213" s="194" t="s">
        <v>78</v>
      </c>
      <c r="AY213" s="193" t="s">
        <v>135</v>
      </c>
      <c r="BK213" s="195">
        <f>SUM(BK214:BK220)</f>
        <v>0</v>
      </c>
    </row>
    <row r="214" spans="2:65" s="1" customFormat="1" ht="16.5" customHeight="1">
      <c r="B214" s="32"/>
      <c r="C214" s="196" t="s">
        <v>83</v>
      </c>
      <c r="D214" s="196" t="s">
        <v>136</v>
      </c>
      <c r="E214" s="197" t="s">
        <v>83</v>
      </c>
      <c r="F214" s="198" t="s">
        <v>365</v>
      </c>
      <c r="G214" s="199" t="s">
        <v>335</v>
      </c>
      <c r="H214" s="200">
        <v>1</v>
      </c>
      <c r="I214" s="201"/>
      <c r="J214" s="202">
        <f>ROUND(I214*H214,2)</f>
        <v>0</v>
      </c>
      <c r="K214" s="198" t="s">
        <v>1</v>
      </c>
      <c r="L214" s="34"/>
      <c r="M214" s="203" t="s">
        <v>1</v>
      </c>
      <c r="N214" s="204" t="s">
        <v>43</v>
      </c>
      <c r="O214" s="64"/>
      <c r="P214" s="205">
        <f>O214*H214</f>
        <v>0</v>
      </c>
      <c r="Q214" s="205">
        <v>0</v>
      </c>
      <c r="R214" s="205">
        <f>Q214*H214</f>
        <v>0</v>
      </c>
      <c r="S214" s="205">
        <v>0</v>
      </c>
      <c r="T214" s="206">
        <f>S214*H214</f>
        <v>0</v>
      </c>
      <c r="AR214" s="207" t="s">
        <v>141</v>
      </c>
      <c r="AT214" s="207" t="s">
        <v>136</v>
      </c>
      <c r="AU214" s="207" t="s">
        <v>83</v>
      </c>
      <c r="AY214" s="14" t="s">
        <v>135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4" t="s">
        <v>83</v>
      </c>
      <c r="BK214" s="102">
        <f>ROUND(I214*H214,2)</f>
        <v>0</v>
      </c>
      <c r="BL214" s="14" t="s">
        <v>141</v>
      </c>
      <c r="BM214" s="207" t="s">
        <v>366</v>
      </c>
    </row>
    <row r="215" spans="2:65" s="1" customFormat="1" ht="16.5" customHeight="1">
      <c r="B215" s="32"/>
      <c r="C215" s="196" t="s">
        <v>367</v>
      </c>
      <c r="D215" s="196" t="s">
        <v>136</v>
      </c>
      <c r="E215" s="197" t="s">
        <v>94</v>
      </c>
      <c r="F215" s="198" t="s">
        <v>368</v>
      </c>
      <c r="G215" s="199" t="s">
        <v>335</v>
      </c>
      <c r="H215" s="200">
        <v>1</v>
      </c>
      <c r="I215" s="201"/>
      <c r="J215" s="202">
        <f>ROUND(I215*H215,2)</f>
        <v>0</v>
      </c>
      <c r="K215" s="198" t="s">
        <v>1</v>
      </c>
      <c r="L215" s="34"/>
      <c r="M215" s="203" t="s">
        <v>1</v>
      </c>
      <c r="N215" s="204" t="s">
        <v>43</v>
      </c>
      <c r="O215" s="64"/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6">
        <f>S215*H215</f>
        <v>0</v>
      </c>
      <c r="AR215" s="207" t="s">
        <v>141</v>
      </c>
      <c r="AT215" s="207" t="s">
        <v>136</v>
      </c>
      <c r="AU215" s="207" t="s">
        <v>83</v>
      </c>
      <c r="AY215" s="14" t="s">
        <v>135</v>
      </c>
      <c r="BE215" s="102">
        <f>IF(N215="základní",J215,0)</f>
        <v>0</v>
      </c>
      <c r="BF215" s="102">
        <f>IF(N215="snížená",J215,0)</f>
        <v>0</v>
      </c>
      <c r="BG215" s="102">
        <f>IF(N215="zákl. přenesená",J215,0)</f>
        <v>0</v>
      </c>
      <c r="BH215" s="102">
        <f>IF(N215="sníž. přenesená",J215,0)</f>
        <v>0</v>
      </c>
      <c r="BI215" s="102">
        <f>IF(N215="nulová",J215,0)</f>
        <v>0</v>
      </c>
      <c r="BJ215" s="14" t="s">
        <v>83</v>
      </c>
      <c r="BK215" s="102">
        <f>ROUND(I215*H215,2)</f>
        <v>0</v>
      </c>
      <c r="BL215" s="14" t="s">
        <v>141</v>
      </c>
      <c r="BM215" s="207" t="s">
        <v>369</v>
      </c>
    </row>
    <row r="216" spans="2:65" s="1" customFormat="1" ht="16.5" customHeight="1">
      <c r="B216" s="32"/>
      <c r="C216" s="196" t="s">
        <v>370</v>
      </c>
      <c r="D216" s="196" t="s">
        <v>136</v>
      </c>
      <c r="E216" s="197" t="s">
        <v>242</v>
      </c>
      <c r="F216" s="198" t="s">
        <v>371</v>
      </c>
      <c r="G216" s="199" t="s">
        <v>335</v>
      </c>
      <c r="H216" s="200">
        <v>1</v>
      </c>
      <c r="I216" s="201"/>
      <c r="J216" s="202">
        <f>ROUND(I216*H216,2)</f>
        <v>0</v>
      </c>
      <c r="K216" s="198" t="s">
        <v>1</v>
      </c>
      <c r="L216" s="34"/>
      <c r="M216" s="203" t="s">
        <v>1</v>
      </c>
      <c r="N216" s="204" t="s">
        <v>43</v>
      </c>
      <c r="O216" s="64"/>
      <c r="P216" s="205">
        <f>O216*H216</f>
        <v>0</v>
      </c>
      <c r="Q216" s="205">
        <v>0</v>
      </c>
      <c r="R216" s="205">
        <f>Q216*H216</f>
        <v>0</v>
      </c>
      <c r="S216" s="205">
        <v>0</v>
      </c>
      <c r="T216" s="206">
        <f>S216*H216</f>
        <v>0</v>
      </c>
      <c r="AR216" s="207" t="s">
        <v>141</v>
      </c>
      <c r="AT216" s="207" t="s">
        <v>136</v>
      </c>
      <c r="AU216" s="207" t="s">
        <v>83</v>
      </c>
      <c r="AY216" s="14" t="s">
        <v>135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4" t="s">
        <v>83</v>
      </c>
      <c r="BK216" s="102">
        <f>ROUND(I216*H216,2)</f>
        <v>0</v>
      </c>
      <c r="BL216" s="14" t="s">
        <v>141</v>
      </c>
      <c r="BM216" s="207" t="s">
        <v>372</v>
      </c>
    </row>
    <row r="217" spans="2:65" s="1" customFormat="1" ht="16.5" customHeight="1">
      <c r="B217" s="32"/>
      <c r="C217" s="196" t="s">
        <v>373</v>
      </c>
      <c r="D217" s="196" t="s">
        <v>136</v>
      </c>
      <c r="E217" s="197" t="s">
        <v>141</v>
      </c>
      <c r="F217" s="198" t="s">
        <v>374</v>
      </c>
      <c r="G217" s="199" t="s">
        <v>335</v>
      </c>
      <c r="H217" s="200">
        <v>1</v>
      </c>
      <c r="I217" s="201"/>
      <c r="J217" s="202">
        <f>ROUND(I217*H217,2)</f>
        <v>0</v>
      </c>
      <c r="K217" s="198" t="s">
        <v>1</v>
      </c>
      <c r="L217" s="34"/>
      <c r="M217" s="203" t="s">
        <v>1</v>
      </c>
      <c r="N217" s="204" t="s">
        <v>43</v>
      </c>
      <c r="O217" s="64"/>
      <c r="P217" s="205">
        <f>O217*H217</f>
        <v>0</v>
      </c>
      <c r="Q217" s="205">
        <v>0</v>
      </c>
      <c r="R217" s="205">
        <f>Q217*H217</f>
        <v>0</v>
      </c>
      <c r="S217" s="205">
        <v>0</v>
      </c>
      <c r="T217" s="206">
        <f>S217*H217</f>
        <v>0</v>
      </c>
      <c r="AR217" s="207" t="s">
        <v>141</v>
      </c>
      <c r="AT217" s="207" t="s">
        <v>136</v>
      </c>
      <c r="AU217" s="207" t="s">
        <v>83</v>
      </c>
      <c r="AY217" s="14" t="s">
        <v>135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4" t="s">
        <v>83</v>
      </c>
      <c r="BK217" s="102">
        <f>ROUND(I217*H217,2)</f>
        <v>0</v>
      </c>
      <c r="BL217" s="14" t="s">
        <v>141</v>
      </c>
      <c r="BM217" s="207" t="s">
        <v>375</v>
      </c>
    </row>
    <row r="218" spans="2:65" s="1" customFormat="1" ht="16.5" customHeight="1">
      <c r="B218" s="32"/>
      <c r="C218" s="196" t="s">
        <v>376</v>
      </c>
      <c r="D218" s="196" t="s">
        <v>136</v>
      </c>
      <c r="E218" s="197" t="s">
        <v>14</v>
      </c>
      <c r="F218" s="198" t="s">
        <v>377</v>
      </c>
      <c r="G218" s="199" t="s">
        <v>335</v>
      </c>
      <c r="H218" s="200">
        <v>1</v>
      </c>
      <c r="I218" s="201"/>
      <c r="J218" s="202">
        <f>ROUND(I218*H218,2)</f>
        <v>0</v>
      </c>
      <c r="K218" s="198" t="s">
        <v>1</v>
      </c>
      <c r="L218" s="34"/>
      <c r="M218" s="203" t="s">
        <v>1</v>
      </c>
      <c r="N218" s="204" t="s">
        <v>43</v>
      </c>
      <c r="O218" s="64"/>
      <c r="P218" s="205">
        <f>O218*H218</f>
        <v>0</v>
      </c>
      <c r="Q218" s="205">
        <v>0</v>
      </c>
      <c r="R218" s="205">
        <f>Q218*H218</f>
        <v>0</v>
      </c>
      <c r="S218" s="205">
        <v>0</v>
      </c>
      <c r="T218" s="206">
        <f>S218*H218</f>
        <v>0</v>
      </c>
      <c r="AR218" s="207" t="s">
        <v>141</v>
      </c>
      <c r="AT218" s="207" t="s">
        <v>136</v>
      </c>
      <c r="AU218" s="207" t="s">
        <v>83</v>
      </c>
      <c r="AY218" s="14" t="s">
        <v>135</v>
      </c>
      <c r="BE218" s="102">
        <f>IF(N218="základní",J218,0)</f>
        <v>0</v>
      </c>
      <c r="BF218" s="102">
        <f>IF(N218="snížená",J218,0)</f>
        <v>0</v>
      </c>
      <c r="BG218" s="102">
        <f>IF(N218="zákl. přenesená",J218,0)</f>
        <v>0</v>
      </c>
      <c r="BH218" s="102">
        <f>IF(N218="sníž. přenesená",J218,0)</f>
        <v>0</v>
      </c>
      <c r="BI218" s="102">
        <f>IF(N218="nulová",J218,0)</f>
        <v>0</v>
      </c>
      <c r="BJ218" s="14" t="s">
        <v>83</v>
      </c>
      <c r="BK218" s="102">
        <f>ROUND(I218*H218,2)</f>
        <v>0</v>
      </c>
      <c r="BL218" s="14" t="s">
        <v>141</v>
      </c>
      <c r="BM218" s="207" t="s">
        <v>378</v>
      </c>
    </row>
    <row r="219" spans="2:65" s="1" customFormat="1" ht="29.25">
      <c r="B219" s="32"/>
      <c r="C219" s="33"/>
      <c r="D219" s="210" t="s">
        <v>379</v>
      </c>
      <c r="E219" s="33"/>
      <c r="F219" s="240" t="s">
        <v>380</v>
      </c>
      <c r="G219" s="33"/>
      <c r="H219" s="33"/>
      <c r="I219" s="116"/>
      <c r="J219" s="33"/>
      <c r="K219" s="33"/>
      <c r="L219" s="34"/>
      <c r="M219" s="241"/>
      <c r="N219" s="64"/>
      <c r="O219" s="64"/>
      <c r="P219" s="64"/>
      <c r="Q219" s="64"/>
      <c r="R219" s="64"/>
      <c r="S219" s="64"/>
      <c r="T219" s="65"/>
      <c r="AT219" s="14" t="s">
        <v>379</v>
      </c>
      <c r="AU219" s="14" t="s">
        <v>83</v>
      </c>
    </row>
    <row r="220" spans="2:65" s="1" customFormat="1" ht="16.5" customHeight="1">
      <c r="B220" s="32"/>
      <c r="C220" s="196" t="s">
        <v>381</v>
      </c>
      <c r="D220" s="196" t="s">
        <v>136</v>
      </c>
      <c r="E220" s="197" t="s">
        <v>278</v>
      </c>
      <c r="F220" s="198" t="s">
        <v>382</v>
      </c>
      <c r="G220" s="199" t="s">
        <v>335</v>
      </c>
      <c r="H220" s="200">
        <v>1</v>
      </c>
      <c r="I220" s="201"/>
      <c r="J220" s="202">
        <f>ROUND(I220*H220,2)</f>
        <v>0</v>
      </c>
      <c r="K220" s="198" t="s">
        <v>1</v>
      </c>
      <c r="L220" s="34"/>
      <c r="M220" s="242" t="s">
        <v>1</v>
      </c>
      <c r="N220" s="243" t="s">
        <v>43</v>
      </c>
      <c r="O220" s="244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AR220" s="207" t="s">
        <v>141</v>
      </c>
      <c r="AT220" s="207" t="s">
        <v>136</v>
      </c>
      <c r="AU220" s="207" t="s">
        <v>83</v>
      </c>
      <c r="AY220" s="14" t="s">
        <v>135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4" t="s">
        <v>83</v>
      </c>
      <c r="BK220" s="102">
        <f>ROUND(I220*H220,2)</f>
        <v>0</v>
      </c>
      <c r="BL220" s="14" t="s">
        <v>141</v>
      </c>
      <c r="BM220" s="207" t="s">
        <v>383</v>
      </c>
    </row>
    <row r="221" spans="2:65" s="1" customFormat="1" ht="6.95" customHeight="1">
      <c r="B221" s="47"/>
      <c r="C221" s="48"/>
      <c r="D221" s="48"/>
      <c r="E221" s="48"/>
      <c r="F221" s="48"/>
      <c r="G221" s="48"/>
      <c r="H221" s="48"/>
      <c r="I221" s="150"/>
      <c r="J221" s="48"/>
      <c r="K221" s="48"/>
      <c r="L221" s="34"/>
    </row>
  </sheetData>
  <sheetProtection algorithmName="SHA-512" hashValue="8JAaN8QND03kDm6oVu1QLGfgRhvVh5mHS24k2Ufzpy/m7x/OXkKNspCc6RU0EzZxpUs9ZPWsLWNtKbB7S99cwg==" saltValue="SlHLMCSrbe+5DmguQ9Xk1M9EE7T8IltwIMTdk4T4H56k5ezpZ0AG6GHS335nQjJsNM5VfdYOWagLYltM9zRA3Q==" spinCount="100000" sheet="1" objects="1" scenarios="1" formatColumns="0" formatRows="0" autoFilter="0"/>
  <autoFilter ref="C131:K220"/>
  <mergeCells count="11">
    <mergeCell ref="L2:V2"/>
    <mergeCell ref="D109:F109"/>
    <mergeCell ref="D110:F110"/>
    <mergeCell ref="D111:F111"/>
    <mergeCell ref="D112:F112"/>
    <mergeCell ref="E124:H124"/>
    <mergeCell ref="E7:H7"/>
    <mergeCell ref="E16:H16"/>
    <mergeCell ref="E25:H25"/>
    <mergeCell ref="E85:H85"/>
    <mergeCell ref="D108:F10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5 - Odstranění budovy č.p...</vt:lpstr>
      <vt:lpstr>'5 - Odstranění budovy č.p...'!Názvy_tisku</vt:lpstr>
      <vt:lpstr>'Rekapitulace stavby'!Názvy_tisku</vt:lpstr>
      <vt:lpstr>'5 - Odstranění budovy č.p...'!Oblast_tisku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vladka</dc:creator>
  <cp:lastModifiedBy>Jochimová Lenka</cp:lastModifiedBy>
  <dcterms:created xsi:type="dcterms:W3CDTF">2019-03-05T13:40:14Z</dcterms:created>
  <dcterms:modified xsi:type="dcterms:W3CDTF">2019-03-14T08:11:45Z</dcterms:modified>
</cp:coreProperties>
</file>