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1 REALIZACE\214 P. CINGRA\VŘ\DI_2_3\"/>
    </mc:Choice>
  </mc:AlternateContent>
  <bookViews>
    <workbookView xWindow="0" yWindow="0" windowWidth="12045" windowHeight="5310" firstSheet="12" activeTab="20"/>
  </bookViews>
  <sheets>
    <sheet name="Pokyny pro vyplnění" sheetId="11" r:id="rId1"/>
    <sheet name="Stavba" sheetId="1" r:id="rId2"/>
    <sheet name="VzorPolozky" sheetId="10" state="hidden" r:id="rId3"/>
    <sheet name="01 001 Pol" sheetId="12" r:id="rId4"/>
    <sheet name="01 002 Pol" sheetId="13" r:id="rId5"/>
    <sheet name="01 003 Pol" sheetId="14" r:id="rId6"/>
    <sheet name="01 004 Pol" sheetId="15" r:id="rId7"/>
    <sheet name="01 005 Pol" sheetId="16" r:id="rId8"/>
    <sheet name="SO 01 1 Pol" sheetId="17" r:id="rId9"/>
    <sheet name="SO 02 02 Pol" sheetId="18" r:id="rId10"/>
    <sheet name="SO 03 3.0 Pol" sheetId="19" r:id="rId11"/>
    <sheet name="SO 03 3.1 Pol" sheetId="20" r:id="rId12"/>
    <sheet name="SO 03 3.2 Pol" sheetId="21" r:id="rId13"/>
    <sheet name="SO 03 3.3 Pol" sheetId="22" r:id="rId14"/>
    <sheet name="SO 04 4.0 Pol" sheetId="23" r:id="rId15"/>
    <sheet name="SO 04 4.1 Pol" sheetId="24" r:id="rId16"/>
    <sheet name="SO 05 5.0 Pol" sheetId="25" r:id="rId17"/>
    <sheet name="SO 05 5.1 Pol" sheetId="26" r:id="rId18"/>
    <sheet name="SO 06 6.0 Pol" sheetId="27" r:id="rId19"/>
    <sheet name="SO 06 6.1 Pol" sheetId="28" r:id="rId20"/>
    <sheet name="SO 08 8 Pol" sheetId="29" r:id="rId21"/>
  </sheets>
  <externalReferences>
    <externalReference r:id="rId22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_xlnm.Print_Titles" localSheetId="4">'01 002 Pol'!$1:$7</definedName>
    <definedName name="_xlnm.Print_Titles" localSheetId="5">'01 003 Pol'!$1:$7</definedName>
    <definedName name="_xlnm.Print_Titles" localSheetId="6">'01 004 Pol'!$1:$7</definedName>
    <definedName name="_xlnm.Print_Titles" localSheetId="7">'01 005 Pol'!$1:$7</definedName>
    <definedName name="_xlnm.Print_Titles" localSheetId="8">'SO 01 1 Pol'!$1:$7</definedName>
    <definedName name="_xlnm.Print_Titles" localSheetId="9">'SO 02 02 Pol'!$1:$7</definedName>
    <definedName name="_xlnm.Print_Titles" localSheetId="10">'SO 03 3.0 Pol'!$1:$7</definedName>
    <definedName name="_xlnm.Print_Titles" localSheetId="11">'SO 03 3.1 Pol'!$1:$7</definedName>
    <definedName name="_xlnm.Print_Titles" localSheetId="12">'SO 03 3.2 Pol'!$1:$7</definedName>
    <definedName name="_xlnm.Print_Titles" localSheetId="13">'SO 03 3.3 Pol'!$1:$7</definedName>
    <definedName name="_xlnm.Print_Titles" localSheetId="14">'SO 04 4.0 Pol'!$1:$7</definedName>
    <definedName name="_xlnm.Print_Titles" localSheetId="15">'SO 04 4.1 Pol'!$1:$7</definedName>
    <definedName name="_xlnm.Print_Titles" localSheetId="16">'SO 05 5.0 Pol'!$1:$7</definedName>
    <definedName name="_xlnm.Print_Titles" localSheetId="17">'SO 05 5.1 Pol'!$1:$7</definedName>
    <definedName name="_xlnm.Print_Titles" localSheetId="18">'SO 06 6.0 Pol'!$1:$7</definedName>
    <definedName name="_xlnm.Print_Titles" localSheetId="19">'SO 06 6.1 Pol'!$1:$7</definedName>
    <definedName name="_xlnm.Print_Titles" localSheetId="20">'SO 08 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Pol'!$A$1:$X$53</definedName>
    <definedName name="_xlnm.Print_Area" localSheetId="4">'01 002 Pol'!$A$1:$X$123</definedName>
    <definedName name="_xlnm.Print_Area" localSheetId="5">'01 003 Pol'!$A$1:$X$40</definedName>
    <definedName name="_xlnm.Print_Area" localSheetId="6">'01 004 Pol'!$A$1:$X$112</definedName>
    <definedName name="_xlnm.Print_Area" localSheetId="7">'01 005 Pol'!$A$1:$X$40</definedName>
    <definedName name="_xlnm.Print_Area" localSheetId="8">'SO 01 1 Pol'!$A$1:$X$73</definedName>
    <definedName name="_xlnm.Print_Area" localSheetId="9">'SO 02 02 Pol'!$A$1:$X$119</definedName>
    <definedName name="_xlnm.Print_Area" localSheetId="10">'SO 03 3.0 Pol'!$A$1:$X$145</definedName>
    <definedName name="_xlnm.Print_Area" localSheetId="11">'SO 03 3.1 Pol'!$A$1:$X$47</definedName>
    <definedName name="_xlnm.Print_Area" localSheetId="12">'SO 03 3.2 Pol'!$A$1:$X$49</definedName>
    <definedName name="_xlnm.Print_Area" localSheetId="13">'SO 03 3.3 Pol'!$A$1:$X$54</definedName>
    <definedName name="_xlnm.Print_Area" localSheetId="14">'SO 04 4.0 Pol'!$A$1:$X$96</definedName>
    <definedName name="_xlnm.Print_Area" localSheetId="15">'SO 04 4.1 Pol'!$A$1:$X$49</definedName>
    <definedName name="_xlnm.Print_Area" localSheetId="16">'SO 05 5.0 Pol'!$A$1:$X$101</definedName>
    <definedName name="_xlnm.Print_Area" localSheetId="17">'SO 05 5.1 Pol'!$A$1:$X$60</definedName>
    <definedName name="_xlnm.Print_Area" localSheetId="18">'SO 06 6.0 Pol'!$A$1:$X$56</definedName>
    <definedName name="_xlnm.Print_Area" localSheetId="19">'SO 06 6.1 Pol'!$A$1:$X$69</definedName>
    <definedName name="_xlnm.Print_Area" localSheetId="20">'SO 08 8 Pol'!$A$1:$X$98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29" l="1"/>
  <c r="I102" i="1" l="1"/>
  <c r="I101" i="1"/>
  <c r="I100" i="1"/>
  <c r="I99" i="1"/>
  <c r="I17" i="1" s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6" i="1" s="1"/>
  <c r="I74" i="1"/>
  <c r="I73" i="1"/>
  <c r="F65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F39" i="1"/>
  <c r="BA70" i="29"/>
  <c r="BA40" i="29"/>
  <c r="BA37" i="29"/>
  <c r="BA20" i="29"/>
  <c r="BA18" i="29"/>
  <c r="BA16" i="29"/>
  <c r="G9" i="29"/>
  <c r="I9" i="29"/>
  <c r="I8" i="29" s="1"/>
  <c r="K9" i="29"/>
  <c r="K8" i="29" s="1"/>
  <c r="M9" i="29"/>
  <c r="O9" i="29"/>
  <c r="O8" i="29" s="1"/>
  <c r="Q9" i="29"/>
  <c r="Q8" i="29" s="1"/>
  <c r="V9" i="29"/>
  <c r="V8" i="29" s="1"/>
  <c r="G11" i="29"/>
  <c r="I11" i="29"/>
  <c r="K11" i="29"/>
  <c r="M11" i="29"/>
  <c r="O11" i="29"/>
  <c r="Q11" i="29"/>
  <c r="V11" i="29"/>
  <c r="G13" i="29"/>
  <c r="G8" i="29" s="1"/>
  <c r="I13" i="29"/>
  <c r="K13" i="29"/>
  <c r="M13" i="29"/>
  <c r="O13" i="29"/>
  <c r="Q13" i="29"/>
  <c r="V13" i="29"/>
  <c r="G15" i="29"/>
  <c r="M15" i="29" s="1"/>
  <c r="I15" i="29"/>
  <c r="K15" i="29"/>
  <c r="O15" i="29"/>
  <c r="Q15" i="29"/>
  <c r="V15" i="29"/>
  <c r="G17" i="29"/>
  <c r="M17" i="29" s="1"/>
  <c r="I17" i="29"/>
  <c r="K17" i="29"/>
  <c r="O17" i="29"/>
  <c r="Q17" i="29"/>
  <c r="V17" i="29"/>
  <c r="G19" i="29"/>
  <c r="I19" i="29"/>
  <c r="K19" i="29"/>
  <c r="M19" i="29"/>
  <c r="O19" i="29"/>
  <c r="Q19" i="29"/>
  <c r="V19" i="29"/>
  <c r="V21" i="29"/>
  <c r="G22" i="29"/>
  <c r="AF88" i="29" s="1"/>
  <c r="G64" i="1" s="1"/>
  <c r="H64" i="1" s="1"/>
  <c r="I64" i="1" s="1"/>
  <c r="I22" i="29"/>
  <c r="I21" i="29" s="1"/>
  <c r="K22" i="29"/>
  <c r="O22" i="29"/>
  <c r="Q22" i="29"/>
  <c r="V22" i="29"/>
  <c r="G24" i="29"/>
  <c r="M24" i="29" s="1"/>
  <c r="I24" i="29"/>
  <c r="K24" i="29"/>
  <c r="O24" i="29"/>
  <c r="Q24" i="29"/>
  <c r="V24" i="29"/>
  <c r="G25" i="29"/>
  <c r="I25" i="29"/>
  <c r="K25" i="29"/>
  <c r="M25" i="29"/>
  <c r="O25" i="29"/>
  <c r="Q25" i="29"/>
  <c r="V25" i="29"/>
  <c r="G26" i="29"/>
  <c r="I26" i="29"/>
  <c r="K26" i="29"/>
  <c r="M26" i="29"/>
  <c r="O26" i="29"/>
  <c r="O21" i="29" s="1"/>
  <c r="Q26" i="29"/>
  <c r="Q21" i="29" s="1"/>
  <c r="V26" i="29"/>
  <c r="G27" i="29"/>
  <c r="I27" i="29"/>
  <c r="K27" i="29"/>
  <c r="K21" i="29" s="1"/>
  <c r="M27" i="29"/>
  <c r="O27" i="29"/>
  <c r="Q27" i="29"/>
  <c r="V27" i="29"/>
  <c r="G28" i="29"/>
  <c r="I28" i="29"/>
  <c r="K28" i="29"/>
  <c r="M28" i="29"/>
  <c r="O28" i="29"/>
  <c r="Q28" i="29"/>
  <c r="V28" i="29"/>
  <c r="G30" i="29"/>
  <c r="M30" i="29" s="1"/>
  <c r="I30" i="29"/>
  <c r="K30" i="29"/>
  <c r="O30" i="29"/>
  <c r="Q30" i="29"/>
  <c r="V30" i="29"/>
  <c r="G32" i="29"/>
  <c r="M32" i="29" s="1"/>
  <c r="I32" i="29"/>
  <c r="K32" i="29"/>
  <c r="O32" i="29"/>
  <c r="Q32" i="29"/>
  <c r="V32" i="29"/>
  <c r="G34" i="29"/>
  <c r="V34" i="29"/>
  <c r="G35" i="29"/>
  <c r="M35" i="29" s="1"/>
  <c r="I35" i="29"/>
  <c r="I34" i="29" s="1"/>
  <c r="K35" i="29"/>
  <c r="K34" i="29" s="1"/>
  <c r="O35" i="29"/>
  <c r="Q35" i="29"/>
  <c r="V35" i="29"/>
  <c r="G36" i="29"/>
  <c r="M36" i="29" s="1"/>
  <c r="I36" i="29"/>
  <c r="K36" i="29"/>
  <c r="O36" i="29"/>
  <c r="Q36" i="29"/>
  <c r="V36" i="29"/>
  <c r="G38" i="29"/>
  <c r="I38" i="29"/>
  <c r="K38" i="29"/>
  <c r="M38" i="29"/>
  <c r="O38" i="29"/>
  <c r="Q38" i="29"/>
  <c r="V38" i="29"/>
  <c r="G39" i="29"/>
  <c r="I39" i="29"/>
  <c r="K39" i="29"/>
  <c r="M39" i="29"/>
  <c r="O39" i="29"/>
  <c r="O34" i="29" s="1"/>
  <c r="Q39" i="29"/>
  <c r="Q34" i="29" s="1"/>
  <c r="V39" i="29"/>
  <c r="G41" i="29"/>
  <c r="G88" i="29" s="1"/>
  <c r="Q41" i="29"/>
  <c r="V41" i="29"/>
  <c r="G42" i="29"/>
  <c r="M42" i="29" s="1"/>
  <c r="I42" i="29"/>
  <c r="K42" i="29"/>
  <c r="O42" i="29"/>
  <c r="Q42" i="29"/>
  <c r="V42" i="29"/>
  <c r="G43" i="29"/>
  <c r="I43" i="29"/>
  <c r="K43" i="29"/>
  <c r="M43" i="29"/>
  <c r="O43" i="29"/>
  <c r="Q43" i="29"/>
  <c r="V43" i="29"/>
  <c r="G45" i="29"/>
  <c r="M45" i="29" s="1"/>
  <c r="I45" i="29"/>
  <c r="K45" i="29"/>
  <c r="O45" i="29"/>
  <c r="Q45" i="29"/>
  <c r="V45" i="29"/>
  <c r="G47" i="29"/>
  <c r="I47" i="29"/>
  <c r="I41" i="29" s="1"/>
  <c r="K47" i="29"/>
  <c r="K41" i="29" s="1"/>
  <c r="M47" i="29"/>
  <c r="O47" i="29"/>
  <c r="O41" i="29" s="1"/>
  <c r="Q47" i="29"/>
  <c r="V47" i="29"/>
  <c r="G48" i="29"/>
  <c r="I48" i="29"/>
  <c r="K48" i="29"/>
  <c r="M48" i="29"/>
  <c r="O48" i="29"/>
  <c r="Q48" i="29"/>
  <c r="V48" i="29"/>
  <c r="G51" i="29"/>
  <c r="M51" i="29" s="1"/>
  <c r="I51" i="29"/>
  <c r="K51" i="29"/>
  <c r="O51" i="29"/>
  <c r="O50" i="29" s="1"/>
  <c r="Q51" i="29"/>
  <c r="Q50" i="29" s="1"/>
  <c r="V51" i="29"/>
  <c r="V50" i="29" s="1"/>
  <c r="G52" i="29"/>
  <c r="I52" i="29"/>
  <c r="K52" i="29"/>
  <c r="M52" i="29"/>
  <c r="O52" i="29"/>
  <c r="Q52" i="29"/>
  <c r="V52" i="29"/>
  <c r="G53" i="29"/>
  <c r="G50" i="29" s="1"/>
  <c r="I53" i="29"/>
  <c r="I50" i="29" s="1"/>
  <c r="K53" i="29"/>
  <c r="K50" i="29" s="1"/>
  <c r="O53" i="29"/>
  <c r="Q53" i="29"/>
  <c r="V53" i="29"/>
  <c r="G54" i="29"/>
  <c r="M54" i="29" s="1"/>
  <c r="I54" i="29"/>
  <c r="K54" i="29"/>
  <c r="O54" i="29"/>
  <c r="Q54" i="29"/>
  <c r="V54" i="29"/>
  <c r="G55" i="29"/>
  <c r="M55" i="29" s="1"/>
  <c r="I55" i="29"/>
  <c r="K55" i="29"/>
  <c r="O55" i="29"/>
  <c r="Q55" i="29"/>
  <c r="V55" i="29"/>
  <c r="G56" i="29"/>
  <c r="I56" i="29"/>
  <c r="K56" i="29"/>
  <c r="M56" i="29"/>
  <c r="O56" i="29"/>
  <c r="Q56" i="29"/>
  <c r="V56" i="29"/>
  <c r="G57" i="29"/>
  <c r="I57" i="29"/>
  <c r="K57" i="29"/>
  <c r="M57" i="29"/>
  <c r="O57" i="29"/>
  <c r="Q57" i="29"/>
  <c r="V57" i="29"/>
  <c r="G58" i="29"/>
  <c r="I58" i="29"/>
  <c r="K58" i="29"/>
  <c r="M58" i="29"/>
  <c r="O58" i="29"/>
  <c r="Q58" i="29"/>
  <c r="V58" i="29"/>
  <c r="G59" i="29"/>
  <c r="G60" i="29"/>
  <c r="I60" i="29"/>
  <c r="K60" i="29"/>
  <c r="M60" i="29"/>
  <c r="O60" i="29"/>
  <c r="Q60" i="29"/>
  <c r="Q59" i="29" s="1"/>
  <c r="V60" i="29"/>
  <c r="V59" i="29" s="1"/>
  <c r="G61" i="29"/>
  <c r="I61" i="29"/>
  <c r="K61" i="29"/>
  <c r="M61" i="29"/>
  <c r="O61" i="29"/>
  <c r="Q61" i="29"/>
  <c r="V61" i="29"/>
  <c r="G62" i="29"/>
  <c r="M62" i="29" s="1"/>
  <c r="I62" i="29"/>
  <c r="I59" i="29" s="1"/>
  <c r="K62" i="29"/>
  <c r="K59" i="29" s="1"/>
  <c r="O62" i="29"/>
  <c r="O59" i="29" s="1"/>
  <c r="Q62" i="29"/>
  <c r="V62" i="29"/>
  <c r="G63" i="29"/>
  <c r="M63" i="29" s="1"/>
  <c r="I63" i="29"/>
  <c r="K63" i="29"/>
  <c r="O63" i="29"/>
  <c r="Q63" i="29"/>
  <c r="V63" i="29"/>
  <c r="G64" i="29"/>
  <c r="M64" i="29" s="1"/>
  <c r="I64" i="29"/>
  <c r="K64" i="29"/>
  <c r="O64" i="29"/>
  <c r="Q64" i="29"/>
  <c r="V64" i="29"/>
  <c r="G66" i="29"/>
  <c r="G65" i="29" s="1"/>
  <c r="I66" i="29"/>
  <c r="I65" i="29" s="1"/>
  <c r="K66" i="29"/>
  <c r="K65" i="29" s="1"/>
  <c r="M66" i="29"/>
  <c r="O66" i="29"/>
  <c r="O65" i="29" s="1"/>
  <c r="Q66" i="29"/>
  <c r="Q65" i="29" s="1"/>
  <c r="V66" i="29"/>
  <c r="V65" i="29" s="1"/>
  <c r="G67" i="29"/>
  <c r="I67" i="29"/>
  <c r="K67" i="29"/>
  <c r="M67" i="29"/>
  <c r="O67" i="29"/>
  <c r="Q67" i="29"/>
  <c r="V67" i="29"/>
  <c r="G68" i="29"/>
  <c r="I68" i="29"/>
  <c r="K68" i="29"/>
  <c r="M68" i="29"/>
  <c r="O68" i="29"/>
  <c r="Q68" i="29"/>
  <c r="V68" i="29"/>
  <c r="G69" i="29"/>
  <c r="M69" i="29" s="1"/>
  <c r="I69" i="29"/>
  <c r="K69" i="29"/>
  <c r="O69" i="29"/>
  <c r="Q69" i="29"/>
  <c r="V69" i="29"/>
  <c r="G71" i="29"/>
  <c r="M71" i="29" s="1"/>
  <c r="I71" i="29"/>
  <c r="K71" i="29"/>
  <c r="O71" i="29"/>
  <c r="Q71" i="29"/>
  <c r="V71" i="29"/>
  <c r="G72" i="29"/>
  <c r="M72" i="29" s="1"/>
  <c r="I72" i="29"/>
  <c r="K72" i="29"/>
  <c r="O72" i="29"/>
  <c r="Q72" i="29"/>
  <c r="V72" i="29"/>
  <c r="G73" i="29"/>
  <c r="M73" i="29" s="1"/>
  <c r="I73" i="29"/>
  <c r="K73" i="29"/>
  <c r="O73" i="29"/>
  <c r="Q73" i="29"/>
  <c r="V73" i="29"/>
  <c r="G74" i="29"/>
  <c r="M74" i="29" s="1"/>
  <c r="I74" i="29"/>
  <c r="K74" i="29"/>
  <c r="O74" i="29"/>
  <c r="Q74" i="29"/>
  <c r="V74" i="29"/>
  <c r="G75" i="29"/>
  <c r="I75" i="29"/>
  <c r="K75" i="29"/>
  <c r="M75" i="29"/>
  <c r="O75" i="29"/>
  <c r="Q75" i="29"/>
  <c r="V75" i="29"/>
  <c r="G76" i="29"/>
  <c r="I76" i="29"/>
  <c r="K76" i="29"/>
  <c r="M76" i="29"/>
  <c r="O76" i="29"/>
  <c r="Q76" i="29"/>
  <c r="V76" i="29"/>
  <c r="G77" i="29"/>
  <c r="M77" i="29" s="1"/>
  <c r="I77" i="29"/>
  <c r="K77" i="29"/>
  <c r="O77" i="29"/>
  <c r="Q77" i="29"/>
  <c r="V77" i="29"/>
  <c r="K78" i="29"/>
  <c r="G79" i="29"/>
  <c r="I79" i="29"/>
  <c r="I78" i="29" s="1"/>
  <c r="K79" i="29"/>
  <c r="M79" i="29"/>
  <c r="O79" i="29"/>
  <c r="Q79" i="29"/>
  <c r="V79" i="29"/>
  <c r="G80" i="29"/>
  <c r="G78" i="29" s="1"/>
  <c r="I80" i="29"/>
  <c r="K80" i="29"/>
  <c r="O80" i="29"/>
  <c r="Q80" i="29"/>
  <c r="V80" i="29"/>
  <c r="G81" i="29"/>
  <c r="I81" i="29"/>
  <c r="K81" i="29"/>
  <c r="M81" i="29"/>
  <c r="O81" i="29"/>
  <c r="O78" i="29" s="1"/>
  <c r="Q81" i="29"/>
  <c r="Q78" i="29" s="1"/>
  <c r="V81" i="29"/>
  <c r="V78" i="29" s="1"/>
  <c r="G82" i="29"/>
  <c r="I82" i="29"/>
  <c r="K82" i="29"/>
  <c r="M82" i="29"/>
  <c r="O82" i="29"/>
  <c r="Q82" i="29"/>
  <c r="V82" i="29"/>
  <c r="G83" i="29"/>
  <c r="I83" i="29"/>
  <c r="K83" i="29"/>
  <c r="M83" i="29"/>
  <c r="O83" i="29"/>
  <c r="Q83" i="29"/>
  <c r="V83" i="29"/>
  <c r="G84" i="29"/>
  <c r="M84" i="29" s="1"/>
  <c r="I84" i="29"/>
  <c r="K84" i="29"/>
  <c r="O84" i="29"/>
  <c r="Q84" i="29"/>
  <c r="V84" i="29"/>
  <c r="G85" i="29"/>
  <c r="I85" i="29"/>
  <c r="K85" i="29"/>
  <c r="M85" i="29"/>
  <c r="O85" i="29"/>
  <c r="Q85" i="29"/>
  <c r="V85" i="29"/>
  <c r="G86" i="29"/>
  <c r="M86" i="29" s="1"/>
  <c r="I86" i="29"/>
  <c r="K86" i="29"/>
  <c r="O86" i="29"/>
  <c r="Q86" i="29"/>
  <c r="V86" i="29"/>
  <c r="AE88" i="29"/>
  <c r="G59" i="28"/>
  <c r="G9" i="28"/>
  <c r="G8" i="28" s="1"/>
  <c r="I9" i="28"/>
  <c r="I8" i="28" s="1"/>
  <c r="K9" i="28"/>
  <c r="K8" i="28" s="1"/>
  <c r="O9" i="28"/>
  <c r="O8" i="28" s="1"/>
  <c r="Q9" i="28"/>
  <c r="Q8" i="28" s="1"/>
  <c r="V9" i="28"/>
  <c r="V8" i="28" s="1"/>
  <c r="G10" i="28"/>
  <c r="I10" i="28"/>
  <c r="K10" i="28"/>
  <c r="M10" i="28"/>
  <c r="O10" i="28"/>
  <c r="Q10" i="28"/>
  <c r="V10" i="28"/>
  <c r="G11" i="28"/>
  <c r="I11" i="28"/>
  <c r="K11" i="28"/>
  <c r="M11" i="28"/>
  <c r="O11" i="28"/>
  <c r="Q11" i="28"/>
  <c r="V11" i="28"/>
  <c r="G12" i="28"/>
  <c r="AF59" i="28" s="1"/>
  <c r="I12" i="28"/>
  <c r="K12" i="28"/>
  <c r="O12" i="28"/>
  <c r="Q12" i="28"/>
  <c r="V12" i="28"/>
  <c r="G13" i="28"/>
  <c r="I13" i="28"/>
  <c r="K13" i="28"/>
  <c r="M13" i="28"/>
  <c r="O13" i="28"/>
  <c r="Q13" i="28"/>
  <c r="V13" i="28"/>
  <c r="G14" i="28"/>
  <c r="I14" i="28"/>
  <c r="K14" i="28"/>
  <c r="M14" i="28"/>
  <c r="O14" i="28"/>
  <c r="Q14" i="28"/>
  <c r="V14" i="28"/>
  <c r="G16" i="28"/>
  <c r="I16" i="28"/>
  <c r="K16" i="28"/>
  <c r="M16" i="28"/>
  <c r="O16" i="28"/>
  <c r="Q16" i="28"/>
  <c r="V16" i="28"/>
  <c r="G17" i="28"/>
  <c r="I17" i="28"/>
  <c r="K17" i="28"/>
  <c r="M17" i="28"/>
  <c r="O17" i="28"/>
  <c r="Q17" i="28"/>
  <c r="V17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G23" i="28"/>
  <c r="G22" i="28" s="1"/>
  <c r="I23" i="28"/>
  <c r="I22" i="28" s="1"/>
  <c r="K23" i="28"/>
  <c r="K22" i="28" s="1"/>
  <c r="M23" i="28"/>
  <c r="O23" i="28"/>
  <c r="O22" i="28" s="1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8" i="28"/>
  <c r="I28" i="28"/>
  <c r="K28" i="28"/>
  <c r="M28" i="28"/>
  <c r="O28" i="28"/>
  <c r="Q28" i="28"/>
  <c r="V28" i="28"/>
  <c r="G29" i="28"/>
  <c r="I29" i="28"/>
  <c r="K29" i="28"/>
  <c r="M29" i="28"/>
  <c r="O29" i="28"/>
  <c r="Q29" i="28"/>
  <c r="Q22" i="28" s="1"/>
  <c r="V29" i="28"/>
  <c r="V22" i="28" s="1"/>
  <c r="G31" i="28"/>
  <c r="M31" i="28" s="1"/>
  <c r="I31" i="28"/>
  <c r="K31" i="28"/>
  <c r="O31" i="28"/>
  <c r="Q31" i="28"/>
  <c r="V31" i="28"/>
  <c r="G32" i="28"/>
  <c r="I32" i="28"/>
  <c r="K32" i="28"/>
  <c r="M32" i="28"/>
  <c r="O32" i="28"/>
  <c r="Q32" i="28"/>
  <c r="V32" i="28"/>
  <c r="G33" i="28"/>
  <c r="I33" i="28"/>
  <c r="K33" i="28"/>
  <c r="M33" i="28"/>
  <c r="O33" i="28"/>
  <c r="Q33" i="28"/>
  <c r="V33" i="28"/>
  <c r="G34" i="28"/>
  <c r="I34" i="28"/>
  <c r="K34" i="28"/>
  <c r="M34" i="28"/>
  <c r="O34" i="28"/>
  <c r="Q34" i="28"/>
  <c r="V34" i="28"/>
  <c r="G35" i="28"/>
  <c r="I35" i="28"/>
  <c r="K35" i="28"/>
  <c r="M35" i="28"/>
  <c r="O35" i="28"/>
  <c r="Q35" i="28"/>
  <c r="V35" i="28"/>
  <c r="G36" i="28"/>
  <c r="I36" i="28"/>
  <c r="K36" i="28"/>
  <c r="M36" i="28"/>
  <c r="O36" i="28"/>
  <c r="Q36" i="28"/>
  <c r="V36" i="28"/>
  <c r="G39" i="28"/>
  <c r="I39" i="28"/>
  <c r="I38" i="28" s="1"/>
  <c r="K39" i="28"/>
  <c r="K38" i="28" s="1"/>
  <c r="M39" i="28"/>
  <c r="M38" i="28" s="1"/>
  <c r="O39" i="28"/>
  <c r="O38" i="28" s="1"/>
  <c r="Q39" i="28"/>
  <c r="Q38" i="28" s="1"/>
  <c r="V39" i="28"/>
  <c r="V38" i="28" s="1"/>
  <c r="G40" i="28"/>
  <c r="I40" i="28"/>
  <c r="K40" i="28"/>
  <c r="M40" i="28"/>
  <c r="O40" i="28"/>
  <c r="Q40" i="28"/>
  <c r="V40" i="28"/>
  <c r="G41" i="28"/>
  <c r="M41" i="28" s="1"/>
  <c r="I41" i="28"/>
  <c r="K41" i="28"/>
  <c r="O41" i="28"/>
  <c r="Q41" i="28"/>
  <c r="V41" i="28"/>
  <c r="G42" i="28"/>
  <c r="M42" i="28" s="1"/>
  <c r="I42" i="28"/>
  <c r="K42" i="28"/>
  <c r="O42" i="28"/>
  <c r="Q42" i="28"/>
  <c r="V42" i="28"/>
  <c r="G43" i="28"/>
  <c r="G44" i="28"/>
  <c r="I44" i="28"/>
  <c r="I43" i="28" s="1"/>
  <c r="K44" i="28"/>
  <c r="K43" i="28" s="1"/>
  <c r="M44" i="28"/>
  <c r="M43" i="28" s="1"/>
  <c r="O44" i="28"/>
  <c r="O43" i="28" s="1"/>
  <c r="Q44" i="28"/>
  <c r="Q43" i="28" s="1"/>
  <c r="V44" i="28"/>
  <c r="V43" i="28" s="1"/>
  <c r="G46" i="28"/>
  <c r="Q46" i="28"/>
  <c r="G47" i="28"/>
  <c r="M47" i="28" s="1"/>
  <c r="M46" i="28" s="1"/>
  <c r="I47" i="28"/>
  <c r="K47" i="28"/>
  <c r="O47" i="28"/>
  <c r="Q47" i="28"/>
  <c r="V47" i="28"/>
  <c r="G48" i="28"/>
  <c r="I48" i="28"/>
  <c r="K48" i="28"/>
  <c r="M48" i="28"/>
  <c r="O48" i="28"/>
  <c r="Q48" i="28"/>
  <c r="V48" i="28"/>
  <c r="G49" i="28"/>
  <c r="I49" i="28"/>
  <c r="K49" i="28"/>
  <c r="M49" i="28"/>
  <c r="O49" i="28"/>
  <c r="Q49" i="28"/>
  <c r="V49" i="28"/>
  <c r="V46" i="28" s="1"/>
  <c r="G50" i="28"/>
  <c r="I50" i="28"/>
  <c r="K50" i="28"/>
  <c r="M50" i="28"/>
  <c r="O50" i="28"/>
  <c r="O46" i="28" s="1"/>
  <c r="Q50" i="28"/>
  <c r="V50" i="28"/>
  <c r="G52" i="28"/>
  <c r="I52" i="28"/>
  <c r="I46" i="28" s="1"/>
  <c r="K52" i="28"/>
  <c r="K46" i="28" s="1"/>
  <c r="M52" i="28"/>
  <c r="O52" i="28"/>
  <c r="Q52" i="28"/>
  <c r="V52" i="28"/>
  <c r="G53" i="28"/>
  <c r="I53" i="28"/>
  <c r="K53" i="28"/>
  <c r="M53" i="28"/>
  <c r="O53" i="28"/>
  <c r="Q53" i="28"/>
  <c r="V53" i="28"/>
  <c r="G54" i="28"/>
  <c r="I54" i="28"/>
  <c r="K54" i="28"/>
  <c r="M54" i="28"/>
  <c r="O54" i="28"/>
  <c r="Q54" i="28"/>
  <c r="V54" i="28"/>
  <c r="G55" i="28"/>
  <c r="I55" i="28"/>
  <c r="K55" i="28"/>
  <c r="M55" i="28"/>
  <c r="O55" i="28"/>
  <c r="Q55" i="28"/>
  <c r="V55" i="28"/>
  <c r="G56" i="28"/>
  <c r="I56" i="28"/>
  <c r="K56" i="28"/>
  <c r="M56" i="28"/>
  <c r="O56" i="28"/>
  <c r="Q56" i="28"/>
  <c r="V56" i="28"/>
  <c r="G57" i="28"/>
  <c r="M57" i="28" s="1"/>
  <c r="I57" i="28"/>
  <c r="K57" i="28"/>
  <c r="O57" i="28"/>
  <c r="Q57" i="28"/>
  <c r="V57" i="28"/>
  <c r="AE59" i="28"/>
  <c r="G46" i="27"/>
  <c r="G9" i="27"/>
  <c r="G8" i="27" s="1"/>
  <c r="I9" i="27"/>
  <c r="I8" i="27" s="1"/>
  <c r="K9" i="27"/>
  <c r="K8" i="27" s="1"/>
  <c r="O9" i="27"/>
  <c r="O8" i="27" s="1"/>
  <c r="Q9" i="27"/>
  <c r="Q8" i="27" s="1"/>
  <c r="V9" i="27"/>
  <c r="V8" i="27" s="1"/>
  <c r="G10" i="27"/>
  <c r="I10" i="27"/>
  <c r="K10" i="27"/>
  <c r="M10" i="27"/>
  <c r="O10" i="27"/>
  <c r="Q10" i="27"/>
  <c r="V10" i="27"/>
  <c r="G11" i="27"/>
  <c r="AF46" i="27" s="1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I13" i="27"/>
  <c r="K13" i="27"/>
  <c r="M13" i="27"/>
  <c r="O13" i="27"/>
  <c r="Q13" i="27"/>
  <c r="V13" i="27"/>
  <c r="G14" i="27"/>
  <c r="I14" i="27"/>
  <c r="K14" i="27"/>
  <c r="M14" i="27"/>
  <c r="O14" i="27"/>
  <c r="Q14" i="27"/>
  <c r="V14" i="27"/>
  <c r="G15" i="27"/>
  <c r="I15" i="27"/>
  <c r="K15" i="27"/>
  <c r="M15" i="27"/>
  <c r="O15" i="27"/>
  <c r="Q15" i="27"/>
  <c r="V15" i="27"/>
  <c r="G16" i="27"/>
  <c r="I16" i="27"/>
  <c r="K16" i="27"/>
  <c r="M16" i="27"/>
  <c r="O16" i="27"/>
  <c r="Q16" i="27"/>
  <c r="V16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1" i="27"/>
  <c r="I21" i="27"/>
  <c r="K21" i="27"/>
  <c r="M21" i="27"/>
  <c r="O21" i="27"/>
  <c r="Q21" i="27"/>
  <c r="V21" i="27"/>
  <c r="G22" i="27"/>
  <c r="I22" i="27"/>
  <c r="K22" i="27"/>
  <c r="M22" i="27"/>
  <c r="O22" i="27"/>
  <c r="Q22" i="27"/>
  <c r="V22" i="27"/>
  <c r="G23" i="27"/>
  <c r="M23" i="27" s="1"/>
  <c r="I23" i="27"/>
  <c r="K23" i="27"/>
  <c r="O23" i="27"/>
  <c r="Q23" i="27"/>
  <c r="V23" i="27"/>
  <c r="G25" i="27"/>
  <c r="M25" i="27" s="1"/>
  <c r="I25" i="27"/>
  <c r="I24" i="27" s="1"/>
  <c r="K25" i="27"/>
  <c r="K24" i="27" s="1"/>
  <c r="O25" i="27"/>
  <c r="Q25" i="27"/>
  <c r="Q24" i="27" s="1"/>
  <c r="V25" i="27"/>
  <c r="V24" i="27" s="1"/>
  <c r="G26" i="27"/>
  <c r="I26" i="27"/>
  <c r="K26" i="27"/>
  <c r="M26" i="27"/>
  <c r="O26" i="27"/>
  <c r="O24" i="27" s="1"/>
  <c r="Q26" i="27"/>
  <c r="V26" i="27"/>
  <c r="G27" i="27"/>
  <c r="G24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I29" i="27"/>
  <c r="K29" i="27"/>
  <c r="M29" i="27"/>
  <c r="O29" i="27"/>
  <c r="Q29" i="27"/>
  <c r="V29" i="27"/>
  <c r="G30" i="27"/>
  <c r="I30" i="27"/>
  <c r="K30" i="27"/>
  <c r="M30" i="27"/>
  <c r="O30" i="27"/>
  <c r="Q30" i="27"/>
  <c r="V30" i="27"/>
  <c r="G31" i="27"/>
  <c r="I31" i="27"/>
  <c r="K31" i="27"/>
  <c r="M31" i="27"/>
  <c r="O31" i="27"/>
  <c r="Q31" i="27"/>
  <c r="V31" i="27"/>
  <c r="G32" i="27"/>
  <c r="M32" i="27" s="1"/>
  <c r="I32" i="27"/>
  <c r="K32" i="27"/>
  <c r="O32" i="27"/>
  <c r="Q32" i="27"/>
  <c r="V32" i="27"/>
  <c r="G33" i="27"/>
  <c r="I33" i="27"/>
  <c r="K33" i="27"/>
  <c r="M33" i="27"/>
  <c r="O33" i="27"/>
  <c r="Q33" i="27"/>
  <c r="V33" i="27"/>
  <c r="G34" i="27"/>
  <c r="I34" i="27"/>
  <c r="K34" i="27"/>
  <c r="M34" i="27"/>
  <c r="O34" i="27"/>
  <c r="Q34" i="27"/>
  <c r="V34" i="27"/>
  <c r="G35" i="27"/>
  <c r="I35" i="27"/>
  <c r="K35" i="27"/>
  <c r="M35" i="27"/>
  <c r="O35" i="27"/>
  <c r="Q35" i="27"/>
  <c r="V35" i="27"/>
  <c r="G36" i="27"/>
  <c r="M36" i="27" s="1"/>
  <c r="I36" i="27"/>
  <c r="K36" i="27"/>
  <c r="O36" i="27"/>
  <c r="Q36" i="27"/>
  <c r="V36" i="27"/>
  <c r="G37" i="27"/>
  <c r="I37" i="27"/>
  <c r="G38" i="27"/>
  <c r="I38" i="27"/>
  <c r="K38" i="27"/>
  <c r="M38" i="27"/>
  <c r="O38" i="27"/>
  <c r="O37" i="27" s="1"/>
  <c r="Q38" i="27"/>
  <c r="V38" i="27"/>
  <c r="V37" i="27" s="1"/>
  <c r="G39" i="27"/>
  <c r="M39" i="27" s="1"/>
  <c r="M37" i="27" s="1"/>
  <c r="I39" i="27"/>
  <c r="K39" i="27"/>
  <c r="O39" i="27"/>
  <c r="Q39" i="27"/>
  <c r="V39" i="27"/>
  <c r="G40" i="27"/>
  <c r="I40" i="27"/>
  <c r="K40" i="27"/>
  <c r="M40" i="27"/>
  <c r="O40" i="27"/>
  <c r="Q40" i="27"/>
  <c r="Q37" i="27" s="1"/>
  <c r="V40" i="27"/>
  <c r="G41" i="27"/>
  <c r="I41" i="27"/>
  <c r="K41" i="27"/>
  <c r="K37" i="27" s="1"/>
  <c r="M41" i="27"/>
  <c r="O41" i="27"/>
  <c r="Q41" i="27"/>
  <c r="V41" i="27"/>
  <c r="G42" i="27"/>
  <c r="K42" i="27"/>
  <c r="V42" i="27"/>
  <c r="G43" i="27"/>
  <c r="M43" i="27" s="1"/>
  <c r="M42" i="27" s="1"/>
  <c r="I43" i="27"/>
  <c r="I42" i="27" s="1"/>
  <c r="K43" i="27"/>
  <c r="O43" i="27"/>
  <c r="O42" i="27" s="1"/>
  <c r="Q43" i="27"/>
  <c r="Q42" i="27" s="1"/>
  <c r="V43" i="27"/>
  <c r="AE46" i="27"/>
  <c r="G50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G10" i="26"/>
  <c r="I10" i="26"/>
  <c r="K10" i="26"/>
  <c r="M10" i="26"/>
  <c r="O10" i="26"/>
  <c r="Q10" i="26"/>
  <c r="V10" i="26"/>
  <c r="G11" i="26"/>
  <c r="I11" i="26"/>
  <c r="K11" i="26"/>
  <c r="M11" i="26"/>
  <c r="O11" i="26"/>
  <c r="Q11" i="26"/>
  <c r="V11" i="26"/>
  <c r="G12" i="26"/>
  <c r="M12" i="26" s="1"/>
  <c r="I12" i="26"/>
  <c r="K12" i="26"/>
  <c r="O12" i="26"/>
  <c r="Q12" i="26"/>
  <c r="V12" i="26"/>
  <c r="G13" i="26"/>
  <c r="I13" i="26"/>
  <c r="K13" i="26"/>
  <c r="M13" i="26"/>
  <c r="O13" i="26"/>
  <c r="Q13" i="26"/>
  <c r="V13" i="26"/>
  <c r="G14" i="26"/>
  <c r="I14" i="26"/>
  <c r="K14" i="26"/>
  <c r="M14" i="26"/>
  <c r="O14" i="26"/>
  <c r="Q14" i="26"/>
  <c r="V14" i="26"/>
  <c r="G15" i="26"/>
  <c r="I15" i="26"/>
  <c r="K15" i="26"/>
  <c r="M15" i="26"/>
  <c r="O15" i="26"/>
  <c r="Q15" i="26"/>
  <c r="V15" i="26"/>
  <c r="G16" i="26"/>
  <c r="M16" i="26" s="1"/>
  <c r="I16" i="26"/>
  <c r="K16" i="26"/>
  <c r="O16" i="26"/>
  <c r="Q16" i="26"/>
  <c r="V16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1" i="26"/>
  <c r="I21" i="26"/>
  <c r="K21" i="26"/>
  <c r="M21" i="26"/>
  <c r="O21" i="26"/>
  <c r="Q21" i="26"/>
  <c r="V21" i="26"/>
  <c r="G22" i="26"/>
  <c r="I22" i="26"/>
  <c r="K22" i="26"/>
  <c r="M22" i="26"/>
  <c r="O22" i="26"/>
  <c r="Q22" i="26"/>
  <c r="V22" i="26"/>
  <c r="G23" i="26"/>
  <c r="I23" i="26"/>
  <c r="K23" i="26"/>
  <c r="M23" i="26"/>
  <c r="O23" i="26"/>
  <c r="Q23" i="26"/>
  <c r="V23" i="26"/>
  <c r="G25" i="26"/>
  <c r="M25" i="26" s="1"/>
  <c r="I25" i="26"/>
  <c r="I24" i="26" s="1"/>
  <c r="K25" i="26"/>
  <c r="K24" i="26" s="1"/>
  <c r="O25" i="26"/>
  <c r="O24" i="26" s="1"/>
  <c r="Q25" i="26"/>
  <c r="Q24" i="26" s="1"/>
  <c r="V25" i="26"/>
  <c r="V24" i="26" s="1"/>
  <c r="G26" i="26"/>
  <c r="I26" i="26"/>
  <c r="K26" i="26"/>
  <c r="M26" i="26"/>
  <c r="O26" i="26"/>
  <c r="Q26" i="26"/>
  <c r="V26" i="26"/>
  <c r="G27" i="26"/>
  <c r="G24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M29" i="26"/>
  <c r="O29" i="26"/>
  <c r="Q29" i="26"/>
  <c r="V29" i="26"/>
  <c r="G30" i="26"/>
  <c r="I30" i="26"/>
  <c r="K30" i="26"/>
  <c r="M30" i="26"/>
  <c r="O30" i="26"/>
  <c r="Q30" i="26"/>
  <c r="V30" i="26"/>
  <c r="G31" i="26"/>
  <c r="M31" i="26" s="1"/>
  <c r="I31" i="26"/>
  <c r="K31" i="26"/>
  <c r="O31" i="26"/>
  <c r="Q31" i="26"/>
  <c r="V31" i="26"/>
  <c r="G32" i="26"/>
  <c r="I32" i="26"/>
  <c r="K32" i="26"/>
  <c r="M32" i="26"/>
  <c r="O32" i="26"/>
  <c r="Q32" i="26"/>
  <c r="V32" i="26"/>
  <c r="G33" i="26"/>
  <c r="I33" i="26"/>
  <c r="K33" i="26"/>
  <c r="M33" i="26"/>
  <c r="O33" i="26"/>
  <c r="Q33" i="26"/>
  <c r="V33" i="26"/>
  <c r="G34" i="26"/>
  <c r="M34" i="26" s="1"/>
  <c r="I34" i="26"/>
  <c r="K34" i="26"/>
  <c r="O34" i="26"/>
  <c r="Q34" i="26"/>
  <c r="V34" i="26"/>
  <c r="G35" i="26"/>
  <c r="I35" i="26"/>
  <c r="K35" i="26"/>
  <c r="M35" i="26"/>
  <c r="O35" i="26"/>
  <c r="Q35" i="26"/>
  <c r="V35" i="26"/>
  <c r="G36" i="26"/>
  <c r="I36" i="26"/>
  <c r="K36" i="26"/>
  <c r="M36" i="26"/>
  <c r="O36" i="26"/>
  <c r="Q36" i="26"/>
  <c r="V36" i="26"/>
  <c r="G37" i="26"/>
  <c r="M37" i="26" s="1"/>
  <c r="I37" i="26"/>
  <c r="K37" i="26"/>
  <c r="O37" i="26"/>
  <c r="Q37" i="26"/>
  <c r="V37" i="26"/>
  <c r="G39" i="26"/>
  <c r="M39" i="26" s="1"/>
  <c r="I39" i="26"/>
  <c r="K39" i="26"/>
  <c r="O39" i="26"/>
  <c r="Q39" i="26"/>
  <c r="V39" i="26"/>
  <c r="G41" i="26"/>
  <c r="M41" i="26" s="1"/>
  <c r="I41" i="26"/>
  <c r="K41" i="26"/>
  <c r="O41" i="26"/>
  <c r="Q41" i="26"/>
  <c r="V41" i="26"/>
  <c r="G42" i="26"/>
  <c r="Q42" i="26"/>
  <c r="V42" i="26"/>
  <c r="G43" i="26"/>
  <c r="I43" i="26"/>
  <c r="I42" i="26" s="1"/>
  <c r="K43" i="26"/>
  <c r="K42" i="26" s="1"/>
  <c r="M43" i="26"/>
  <c r="M42" i="26" s="1"/>
  <c r="O43" i="26"/>
  <c r="O42" i="26" s="1"/>
  <c r="Q43" i="26"/>
  <c r="V43" i="26"/>
  <c r="G46" i="26"/>
  <c r="G45" i="26" s="1"/>
  <c r="I46" i="26"/>
  <c r="I45" i="26" s="1"/>
  <c r="K46" i="26"/>
  <c r="M46" i="26"/>
  <c r="M45" i="26" s="1"/>
  <c r="O46" i="26"/>
  <c r="Q46" i="26"/>
  <c r="V46" i="26"/>
  <c r="V45" i="26" s="1"/>
  <c r="G47" i="26"/>
  <c r="I47" i="26"/>
  <c r="K47" i="26"/>
  <c r="M47" i="26"/>
  <c r="O47" i="26"/>
  <c r="O45" i="26" s="1"/>
  <c r="Q47" i="26"/>
  <c r="Q45" i="26" s="1"/>
  <c r="V47" i="26"/>
  <c r="G48" i="26"/>
  <c r="I48" i="26"/>
  <c r="K48" i="26"/>
  <c r="K45" i="26" s="1"/>
  <c r="M48" i="26"/>
  <c r="O48" i="26"/>
  <c r="Q48" i="26"/>
  <c r="V48" i="26"/>
  <c r="AE50" i="26"/>
  <c r="AF50" i="26"/>
  <c r="G91" i="25"/>
  <c r="G9" i="25"/>
  <c r="G8" i="25" s="1"/>
  <c r="I9" i="25"/>
  <c r="I8" i="25" s="1"/>
  <c r="K9" i="25"/>
  <c r="K8" i="25" s="1"/>
  <c r="O9" i="25"/>
  <c r="O8" i="25" s="1"/>
  <c r="Q9" i="25"/>
  <c r="Q8" i="25" s="1"/>
  <c r="V9" i="25"/>
  <c r="V8" i="25" s="1"/>
  <c r="G10" i="25"/>
  <c r="M10" i="25" s="1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I13" i="25"/>
  <c r="K13" i="25"/>
  <c r="M13" i="25"/>
  <c r="O13" i="25"/>
  <c r="Q13" i="25"/>
  <c r="V13" i="25"/>
  <c r="G14" i="25"/>
  <c r="I14" i="25"/>
  <c r="K14" i="25"/>
  <c r="M14" i="25"/>
  <c r="O14" i="25"/>
  <c r="Q14" i="25"/>
  <c r="V14" i="25"/>
  <c r="G15" i="25"/>
  <c r="I15" i="25"/>
  <c r="K15" i="25"/>
  <c r="M15" i="25"/>
  <c r="O15" i="25"/>
  <c r="Q15" i="25"/>
  <c r="V15" i="25"/>
  <c r="G16" i="25"/>
  <c r="I16" i="25"/>
  <c r="K16" i="25"/>
  <c r="M16" i="25"/>
  <c r="O16" i="25"/>
  <c r="Q16" i="25"/>
  <c r="V16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G21" i="25"/>
  <c r="I21" i="25"/>
  <c r="K21" i="25"/>
  <c r="M21" i="25"/>
  <c r="O21" i="25"/>
  <c r="Q21" i="25"/>
  <c r="V21" i="25"/>
  <c r="G22" i="25"/>
  <c r="I22" i="25"/>
  <c r="K22" i="25"/>
  <c r="M22" i="25"/>
  <c r="O22" i="25"/>
  <c r="Q22" i="25"/>
  <c r="V22" i="25"/>
  <c r="G23" i="25"/>
  <c r="I23" i="25"/>
  <c r="K23" i="25"/>
  <c r="M23" i="25"/>
  <c r="O23" i="25"/>
  <c r="Q23" i="25"/>
  <c r="V23" i="25"/>
  <c r="G25" i="25"/>
  <c r="M25" i="25" s="1"/>
  <c r="I25" i="25"/>
  <c r="I24" i="25" s="1"/>
  <c r="K25" i="25"/>
  <c r="K24" i="25" s="1"/>
  <c r="O25" i="25"/>
  <c r="O24" i="25" s="1"/>
  <c r="Q25" i="25"/>
  <c r="Q24" i="25" s="1"/>
  <c r="V25" i="25"/>
  <c r="V24" i="25" s="1"/>
  <c r="G26" i="25"/>
  <c r="I26" i="25"/>
  <c r="K26" i="25"/>
  <c r="M26" i="25"/>
  <c r="O26" i="25"/>
  <c r="Q26" i="25"/>
  <c r="V26" i="25"/>
  <c r="G27" i="25"/>
  <c r="G24" i="25" s="1"/>
  <c r="I27" i="25"/>
  <c r="K27" i="25"/>
  <c r="O27" i="25"/>
  <c r="Q27" i="25"/>
  <c r="V27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I30" i="25"/>
  <c r="K30" i="25"/>
  <c r="M30" i="25"/>
  <c r="O30" i="25"/>
  <c r="Q30" i="25"/>
  <c r="V30" i="25"/>
  <c r="G31" i="25"/>
  <c r="I31" i="25"/>
  <c r="K31" i="25"/>
  <c r="M31" i="25"/>
  <c r="O31" i="25"/>
  <c r="Q31" i="25"/>
  <c r="V31" i="25"/>
  <c r="G32" i="25"/>
  <c r="I32" i="25"/>
  <c r="K32" i="25"/>
  <c r="M32" i="25"/>
  <c r="O32" i="25"/>
  <c r="Q32" i="25"/>
  <c r="V32" i="25"/>
  <c r="G33" i="25"/>
  <c r="I33" i="25"/>
  <c r="K33" i="25"/>
  <c r="M33" i="25"/>
  <c r="O33" i="25"/>
  <c r="Q33" i="25"/>
  <c r="V33" i="25"/>
  <c r="G34" i="25"/>
  <c r="I34" i="25"/>
  <c r="K34" i="25"/>
  <c r="M34" i="25"/>
  <c r="O34" i="25"/>
  <c r="Q34" i="25"/>
  <c r="V34" i="25"/>
  <c r="G35" i="25"/>
  <c r="I35" i="25"/>
  <c r="K35" i="25"/>
  <c r="M35" i="25"/>
  <c r="O35" i="25"/>
  <c r="Q35" i="25"/>
  <c r="V35" i="25"/>
  <c r="G36" i="25"/>
  <c r="I36" i="25"/>
  <c r="K36" i="25"/>
  <c r="M36" i="25"/>
  <c r="O36" i="25"/>
  <c r="Q36" i="25"/>
  <c r="V36" i="25"/>
  <c r="G37" i="25"/>
  <c r="M37" i="25" s="1"/>
  <c r="I37" i="25"/>
  <c r="K37" i="25"/>
  <c r="O37" i="25"/>
  <c r="Q37" i="25"/>
  <c r="V37" i="25"/>
  <c r="G38" i="25"/>
  <c r="I38" i="25"/>
  <c r="K38" i="25"/>
  <c r="M38" i="25"/>
  <c r="O38" i="25"/>
  <c r="Q38" i="25"/>
  <c r="V38" i="25"/>
  <c r="G39" i="25"/>
  <c r="I39" i="25"/>
  <c r="K39" i="25"/>
  <c r="M39" i="25"/>
  <c r="O39" i="25"/>
  <c r="Q39" i="25"/>
  <c r="V39" i="25"/>
  <c r="G40" i="25"/>
  <c r="I40" i="25"/>
  <c r="K40" i="25"/>
  <c r="M40" i="25"/>
  <c r="O40" i="25"/>
  <c r="Q40" i="25"/>
  <c r="V40" i="25"/>
  <c r="G41" i="25"/>
  <c r="I41" i="25"/>
  <c r="K41" i="25"/>
  <c r="M41" i="25"/>
  <c r="O41" i="25"/>
  <c r="Q41" i="25"/>
  <c r="V41" i="25"/>
  <c r="G42" i="25"/>
  <c r="M42" i="25" s="1"/>
  <c r="I42" i="25"/>
  <c r="K42" i="25"/>
  <c r="O42" i="25"/>
  <c r="Q42" i="25"/>
  <c r="V42" i="25"/>
  <c r="G43" i="25"/>
  <c r="I43" i="25"/>
  <c r="K43" i="25"/>
  <c r="M43" i="25"/>
  <c r="O43" i="25"/>
  <c r="Q43" i="25"/>
  <c r="V43" i="25"/>
  <c r="G44" i="25"/>
  <c r="I44" i="25"/>
  <c r="K44" i="25"/>
  <c r="M44" i="25"/>
  <c r="O44" i="25"/>
  <c r="Q44" i="25"/>
  <c r="V44" i="25"/>
  <c r="G45" i="25"/>
  <c r="I45" i="25"/>
  <c r="K45" i="25"/>
  <c r="M45" i="25"/>
  <c r="O45" i="25"/>
  <c r="Q45" i="25"/>
  <c r="V45" i="25"/>
  <c r="G46" i="25"/>
  <c r="M46" i="25" s="1"/>
  <c r="I46" i="25"/>
  <c r="K46" i="25"/>
  <c r="O46" i="25"/>
  <c r="Q46" i="25"/>
  <c r="V46" i="25"/>
  <c r="G47" i="25"/>
  <c r="I47" i="25"/>
  <c r="K47" i="25"/>
  <c r="M47" i="25"/>
  <c r="O47" i="25"/>
  <c r="Q47" i="25"/>
  <c r="V47" i="25"/>
  <c r="G48" i="25"/>
  <c r="I48" i="25"/>
  <c r="K48" i="25"/>
  <c r="M48" i="25"/>
  <c r="O48" i="25"/>
  <c r="Q48" i="25"/>
  <c r="V48" i="25"/>
  <c r="G49" i="25"/>
  <c r="I49" i="25"/>
  <c r="K49" i="25"/>
  <c r="M49" i="25"/>
  <c r="O49" i="25"/>
  <c r="Q49" i="25"/>
  <c r="V49" i="25"/>
  <c r="G50" i="25"/>
  <c r="I50" i="25"/>
  <c r="K50" i="25"/>
  <c r="M50" i="25"/>
  <c r="O50" i="25"/>
  <c r="Q50" i="25"/>
  <c r="V50" i="25"/>
  <c r="G51" i="25"/>
  <c r="I51" i="25"/>
  <c r="K51" i="25"/>
  <c r="M51" i="25"/>
  <c r="O51" i="25"/>
  <c r="Q51" i="25"/>
  <c r="V51" i="25"/>
  <c r="G52" i="25"/>
  <c r="M52" i="25" s="1"/>
  <c r="I52" i="25"/>
  <c r="K52" i="25"/>
  <c r="O52" i="25"/>
  <c r="Q52" i="25"/>
  <c r="V52" i="25"/>
  <c r="G53" i="25"/>
  <c r="I53" i="25"/>
  <c r="K53" i="25"/>
  <c r="M53" i="25"/>
  <c r="O53" i="25"/>
  <c r="Q53" i="25"/>
  <c r="V53" i="25"/>
  <c r="G54" i="25"/>
  <c r="I54" i="25"/>
  <c r="K54" i="25"/>
  <c r="M54" i="25"/>
  <c r="O54" i="25"/>
  <c r="Q54" i="25"/>
  <c r="V54" i="25"/>
  <c r="G55" i="25"/>
  <c r="I55" i="25"/>
  <c r="K55" i="25"/>
  <c r="M55" i="25"/>
  <c r="O55" i="25"/>
  <c r="Q55" i="25"/>
  <c r="V55" i="25"/>
  <c r="G56" i="25"/>
  <c r="M56" i="25" s="1"/>
  <c r="I56" i="25"/>
  <c r="K56" i="25"/>
  <c r="O56" i="25"/>
  <c r="Q56" i="25"/>
  <c r="V56" i="25"/>
  <c r="G57" i="25"/>
  <c r="M57" i="25" s="1"/>
  <c r="I57" i="25"/>
  <c r="K57" i="25"/>
  <c r="O57" i="25"/>
  <c r="Q57" i="25"/>
  <c r="V57" i="25"/>
  <c r="G58" i="25"/>
  <c r="I58" i="25"/>
  <c r="K58" i="25"/>
  <c r="M58" i="25"/>
  <c r="O58" i="25"/>
  <c r="Q58" i="25"/>
  <c r="V58" i="25"/>
  <c r="G59" i="25"/>
  <c r="M59" i="25" s="1"/>
  <c r="I59" i="25"/>
  <c r="K59" i="25"/>
  <c r="O59" i="25"/>
  <c r="Q59" i="25"/>
  <c r="V59" i="25"/>
  <c r="G60" i="25"/>
  <c r="M60" i="25" s="1"/>
  <c r="I60" i="25"/>
  <c r="K60" i="25"/>
  <c r="O60" i="25"/>
  <c r="Q60" i="25"/>
  <c r="V60" i="25"/>
  <c r="G61" i="25"/>
  <c r="M61" i="25" s="1"/>
  <c r="I61" i="25"/>
  <c r="K61" i="25"/>
  <c r="O61" i="25"/>
  <c r="Q61" i="25"/>
  <c r="V61" i="25"/>
  <c r="G62" i="25"/>
  <c r="I62" i="25"/>
  <c r="K62" i="25"/>
  <c r="M62" i="25"/>
  <c r="O62" i="25"/>
  <c r="Q62" i="25"/>
  <c r="V62" i="25"/>
  <c r="G63" i="25"/>
  <c r="I63" i="25"/>
  <c r="K63" i="25"/>
  <c r="M63" i="25"/>
  <c r="O63" i="25"/>
  <c r="Q63" i="25"/>
  <c r="V63" i="25"/>
  <c r="G64" i="25"/>
  <c r="I64" i="25"/>
  <c r="K64" i="25"/>
  <c r="M64" i="25"/>
  <c r="O64" i="25"/>
  <c r="Q64" i="25"/>
  <c r="V64" i="25"/>
  <c r="G65" i="25"/>
  <c r="I65" i="25"/>
  <c r="K65" i="25"/>
  <c r="M65" i="25"/>
  <c r="O65" i="25"/>
  <c r="Q65" i="25"/>
  <c r="V65" i="25"/>
  <c r="G66" i="25"/>
  <c r="I66" i="25"/>
  <c r="K66" i="25"/>
  <c r="M66" i="25"/>
  <c r="O66" i="25"/>
  <c r="Q66" i="25"/>
  <c r="V66" i="25"/>
  <c r="G68" i="25"/>
  <c r="I68" i="25"/>
  <c r="K68" i="25"/>
  <c r="M68" i="25"/>
  <c r="O68" i="25"/>
  <c r="Q68" i="25"/>
  <c r="V68" i="25"/>
  <c r="G69" i="25"/>
  <c r="I69" i="25"/>
  <c r="K69" i="25"/>
  <c r="M69" i="25"/>
  <c r="O69" i="25"/>
  <c r="Q69" i="25"/>
  <c r="V69" i="25"/>
  <c r="G70" i="25"/>
  <c r="M70" i="25" s="1"/>
  <c r="I70" i="25"/>
  <c r="K70" i="25"/>
  <c r="O70" i="25"/>
  <c r="Q70" i="25"/>
  <c r="V70" i="25"/>
  <c r="G71" i="25"/>
  <c r="I71" i="25"/>
  <c r="K71" i="25"/>
  <c r="M71" i="25"/>
  <c r="O71" i="25"/>
  <c r="Q71" i="25"/>
  <c r="V71" i="25"/>
  <c r="G72" i="25"/>
  <c r="I72" i="25"/>
  <c r="K72" i="25"/>
  <c r="M72" i="25"/>
  <c r="O72" i="25"/>
  <c r="Q72" i="25"/>
  <c r="V72" i="25"/>
  <c r="G73" i="25"/>
  <c r="I73" i="25"/>
  <c r="K73" i="25"/>
  <c r="M73" i="25"/>
  <c r="O73" i="25"/>
  <c r="Q73" i="25"/>
  <c r="V73" i="25"/>
  <c r="G74" i="25"/>
  <c r="I74" i="25"/>
  <c r="K74" i="25"/>
  <c r="M74" i="25"/>
  <c r="O74" i="25"/>
  <c r="Q74" i="25"/>
  <c r="V74" i="25"/>
  <c r="G76" i="25"/>
  <c r="M76" i="25" s="1"/>
  <c r="I76" i="25"/>
  <c r="K76" i="25"/>
  <c r="O76" i="25"/>
  <c r="Q76" i="25"/>
  <c r="V76" i="25"/>
  <c r="G77" i="25"/>
  <c r="I77" i="25"/>
  <c r="K77" i="25"/>
  <c r="M77" i="25"/>
  <c r="O77" i="25"/>
  <c r="Q77" i="25"/>
  <c r="V77" i="25"/>
  <c r="G79" i="25"/>
  <c r="I79" i="25"/>
  <c r="K79" i="25"/>
  <c r="M79" i="25"/>
  <c r="O79" i="25"/>
  <c r="Q79" i="25"/>
  <c r="V79" i="25"/>
  <c r="G80" i="25"/>
  <c r="I80" i="25"/>
  <c r="K80" i="25"/>
  <c r="M80" i="25"/>
  <c r="O80" i="25"/>
  <c r="Q80" i="25"/>
  <c r="V80" i="25"/>
  <c r="G82" i="25"/>
  <c r="M82" i="25" s="1"/>
  <c r="I82" i="25"/>
  <c r="K82" i="25"/>
  <c r="O82" i="25"/>
  <c r="Q82" i="25"/>
  <c r="V82" i="25"/>
  <c r="K83" i="25"/>
  <c r="M83" i="25"/>
  <c r="G84" i="25"/>
  <c r="G83" i="25" s="1"/>
  <c r="I84" i="25"/>
  <c r="I83" i="25" s="1"/>
  <c r="K84" i="25"/>
  <c r="M84" i="25"/>
  <c r="O84" i="25"/>
  <c r="O83" i="25" s="1"/>
  <c r="Q84" i="25"/>
  <c r="Q83" i="25" s="1"/>
  <c r="V84" i="25"/>
  <c r="V83" i="25" s="1"/>
  <c r="K86" i="25"/>
  <c r="G87" i="25"/>
  <c r="G86" i="25" s="1"/>
  <c r="I87" i="25"/>
  <c r="I86" i="25" s="1"/>
  <c r="K87" i="25"/>
  <c r="M87" i="25"/>
  <c r="O87" i="25"/>
  <c r="O86" i="25" s="1"/>
  <c r="Q87" i="25"/>
  <c r="Q86" i="25" s="1"/>
  <c r="V87" i="25"/>
  <c r="V86" i="25" s="1"/>
  <c r="G88" i="25"/>
  <c r="M88" i="25" s="1"/>
  <c r="I88" i="25"/>
  <c r="K88" i="25"/>
  <c r="O88" i="25"/>
  <c r="Q88" i="25"/>
  <c r="V88" i="25"/>
  <c r="G89" i="25"/>
  <c r="M89" i="25" s="1"/>
  <c r="I89" i="25"/>
  <c r="K89" i="25"/>
  <c r="O89" i="25"/>
  <c r="Q89" i="25"/>
  <c r="V89" i="25"/>
  <c r="AE91" i="25"/>
  <c r="G39" i="24"/>
  <c r="BA26" i="24"/>
  <c r="G9" i="24"/>
  <c r="G8" i="24" s="1"/>
  <c r="I9" i="24"/>
  <c r="I8" i="24" s="1"/>
  <c r="K9" i="24"/>
  <c r="K8" i="24" s="1"/>
  <c r="O9" i="24"/>
  <c r="O8" i="24" s="1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I16" i="24"/>
  <c r="K16" i="24"/>
  <c r="M16" i="24"/>
  <c r="O16" i="24"/>
  <c r="Q16" i="24"/>
  <c r="V16" i="24"/>
  <c r="G18" i="24"/>
  <c r="M18" i="24" s="1"/>
  <c r="I18" i="24"/>
  <c r="K18" i="24"/>
  <c r="O18" i="24"/>
  <c r="Q18" i="24"/>
  <c r="V18" i="24"/>
  <c r="G19" i="24"/>
  <c r="I19" i="24"/>
  <c r="K19" i="24"/>
  <c r="M19" i="24"/>
  <c r="O19" i="24"/>
  <c r="Q19" i="24"/>
  <c r="V19" i="24"/>
  <c r="G20" i="24"/>
  <c r="I20" i="24"/>
  <c r="K20" i="24"/>
  <c r="M20" i="24"/>
  <c r="O20" i="24"/>
  <c r="Q20" i="24"/>
  <c r="V20" i="24"/>
  <c r="G21" i="24"/>
  <c r="M21" i="24" s="1"/>
  <c r="I21" i="24"/>
  <c r="K21" i="24"/>
  <c r="O21" i="24"/>
  <c r="Q21" i="24"/>
  <c r="V21" i="24"/>
  <c r="G22" i="24"/>
  <c r="M22" i="24" s="1"/>
  <c r="I22" i="24"/>
  <c r="K22" i="24"/>
  <c r="O22" i="24"/>
  <c r="Q22" i="24"/>
  <c r="V22" i="24"/>
  <c r="G24" i="24"/>
  <c r="G23" i="24" s="1"/>
  <c r="I24" i="24"/>
  <c r="K24" i="24"/>
  <c r="K23" i="24" s="1"/>
  <c r="O24" i="24"/>
  <c r="O23" i="24" s="1"/>
  <c r="Q24" i="24"/>
  <c r="Q23" i="24" s="1"/>
  <c r="V24" i="24"/>
  <c r="V23" i="24" s="1"/>
  <c r="G25" i="24"/>
  <c r="I25" i="24"/>
  <c r="I23" i="24" s="1"/>
  <c r="K25" i="24"/>
  <c r="M25" i="24"/>
  <c r="O25" i="24"/>
  <c r="Q25" i="24"/>
  <c r="V25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G32" i="24"/>
  <c r="I32" i="24"/>
  <c r="I31" i="24" s="1"/>
  <c r="K32" i="24"/>
  <c r="K31" i="24" s="1"/>
  <c r="M32" i="24"/>
  <c r="M31" i="24" s="1"/>
  <c r="O32" i="24"/>
  <c r="O31" i="24" s="1"/>
  <c r="Q32" i="24"/>
  <c r="Q31" i="24" s="1"/>
  <c r="V32" i="24"/>
  <c r="V31" i="24" s="1"/>
  <c r="G34" i="24"/>
  <c r="I34" i="24"/>
  <c r="K34" i="24"/>
  <c r="G35" i="24"/>
  <c r="M35" i="24" s="1"/>
  <c r="I35" i="24"/>
  <c r="K35" i="24"/>
  <c r="O35" i="24"/>
  <c r="Q35" i="24"/>
  <c r="Q34" i="24" s="1"/>
  <c r="V35" i="24"/>
  <c r="V34" i="24" s="1"/>
  <c r="G36" i="24"/>
  <c r="I36" i="24"/>
  <c r="K36" i="24"/>
  <c r="M36" i="24"/>
  <c r="O36" i="24"/>
  <c r="O34" i="24" s="1"/>
  <c r="Q36" i="24"/>
  <c r="V36" i="24"/>
  <c r="G37" i="24"/>
  <c r="M37" i="24" s="1"/>
  <c r="I37" i="24"/>
  <c r="K37" i="24"/>
  <c r="O37" i="24"/>
  <c r="Q37" i="24"/>
  <c r="V37" i="24"/>
  <c r="AE39" i="24"/>
  <c r="AF39" i="24"/>
  <c r="G86" i="23"/>
  <c r="G9" i="23"/>
  <c r="G8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M20" i="23"/>
  <c r="O20" i="23"/>
  <c r="Q20" i="23"/>
  <c r="V20" i="23"/>
  <c r="G21" i="23"/>
  <c r="I21" i="23"/>
  <c r="K21" i="23"/>
  <c r="M21" i="23"/>
  <c r="O21" i="23"/>
  <c r="Q21" i="23"/>
  <c r="V21" i="23"/>
  <c r="G23" i="23"/>
  <c r="I23" i="23"/>
  <c r="K23" i="23"/>
  <c r="M23" i="23"/>
  <c r="O23" i="23"/>
  <c r="Q23" i="23"/>
  <c r="V23" i="23"/>
  <c r="G25" i="23"/>
  <c r="M25" i="23" s="1"/>
  <c r="I25" i="23"/>
  <c r="I24" i="23" s="1"/>
  <c r="K25" i="23"/>
  <c r="K24" i="23" s="1"/>
  <c r="O25" i="23"/>
  <c r="O24" i="23" s="1"/>
  <c r="Q25" i="23"/>
  <c r="Q24" i="23" s="1"/>
  <c r="V25" i="23"/>
  <c r="V24" i="23" s="1"/>
  <c r="G26" i="23"/>
  <c r="I26" i="23"/>
  <c r="K26" i="23"/>
  <c r="M26" i="23"/>
  <c r="O26" i="23"/>
  <c r="Q26" i="23"/>
  <c r="V26" i="23"/>
  <c r="G27" i="23"/>
  <c r="G24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I30" i="23"/>
  <c r="K30" i="23"/>
  <c r="M30" i="23"/>
  <c r="O30" i="23"/>
  <c r="Q30" i="23"/>
  <c r="V30" i="23"/>
  <c r="G31" i="23"/>
  <c r="G32" i="23"/>
  <c r="M32" i="23" s="1"/>
  <c r="M31" i="23" s="1"/>
  <c r="I32" i="23"/>
  <c r="I31" i="23" s="1"/>
  <c r="K32" i="23"/>
  <c r="K31" i="23" s="1"/>
  <c r="O32" i="23"/>
  <c r="O31" i="23" s="1"/>
  <c r="Q32" i="23"/>
  <c r="V32" i="23"/>
  <c r="G41" i="23"/>
  <c r="I41" i="23"/>
  <c r="K41" i="23"/>
  <c r="M41" i="23"/>
  <c r="O41" i="23"/>
  <c r="Q41" i="23"/>
  <c r="V41" i="23"/>
  <c r="G44" i="23"/>
  <c r="M44" i="23" s="1"/>
  <c r="I44" i="23"/>
  <c r="K44" i="23"/>
  <c r="O44" i="23"/>
  <c r="Q44" i="23"/>
  <c r="V44" i="23"/>
  <c r="G46" i="23"/>
  <c r="I46" i="23"/>
  <c r="K46" i="23"/>
  <c r="M46" i="23"/>
  <c r="O46" i="23"/>
  <c r="Q46" i="23"/>
  <c r="V46" i="23"/>
  <c r="G48" i="23"/>
  <c r="I48" i="23"/>
  <c r="K48" i="23"/>
  <c r="M48" i="23"/>
  <c r="O48" i="23"/>
  <c r="Q48" i="23"/>
  <c r="V48" i="23"/>
  <c r="V31" i="23" s="1"/>
  <c r="G50" i="23"/>
  <c r="M50" i="23" s="1"/>
  <c r="I50" i="23"/>
  <c r="K50" i="23"/>
  <c r="O50" i="23"/>
  <c r="Q50" i="23"/>
  <c r="V50" i="23"/>
  <c r="G52" i="23"/>
  <c r="M52" i="23" s="1"/>
  <c r="I52" i="23"/>
  <c r="K52" i="23"/>
  <c r="O52" i="23"/>
  <c r="Q52" i="23"/>
  <c r="V52" i="23"/>
  <c r="G54" i="23"/>
  <c r="I54" i="23"/>
  <c r="K54" i="23"/>
  <c r="M54" i="23"/>
  <c r="O54" i="23"/>
  <c r="Q54" i="23"/>
  <c r="V54" i="23"/>
  <c r="G56" i="23"/>
  <c r="I56" i="23"/>
  <c r="K56" i="23"/>
  <c r="M56" i="23"/>
  <c r="O56" i="23"/>
  <c r="Q56" i="23"/>
  <c r="Q31" i="23" s="1"/>
  <c r="V56" i="23"/>
  <c r="G58" i="23"/>
  <c r="I58" i="23"/>
  <c r="K58" i="23"/>
  <c r="M58" i="23"/>
  <c r="O58" i="23"/>
  <c r="Q58" i="23"/>
  <c r="V58" i="23"/>
  <c r="G60" i="23"/>
  <c r="M60" i="23" s="1"/>
  <c r="I60" i="23"/>
  <c r="K60" i="23"/>
  <c r="O60" i="23"/>
  <c r="Q60" i="23"/>
  <c r="V60" i="23"/>
  <c r="G62" i="23"/>
  <c r="I62" i="23"/>
  <c r="K62" i="23"/>
  <c r="M62" i="23"/>
  <c r="O62" i="23"/>
  <c r="Q62" i="23"/>
  <c r="V62" i="23"/>
  <c r="G64" i="23"/>
  <c r="I64" i="23"/>
  <c r="K64" i="23"/>
  <c r="M64" i="23"/>
  <c r="O64" i="23"/>
  <c r="Q64" i="23"/>
  <c r="V64" i="23"/>
  <c r="G66" i="23"/>
  <c r="I66" i="23"/>
  <c r="K66" i="23"/>
  <c r="M66" i="23"/>
  <c r="O66" i="23"/>
  <c r="Q66" i="23"/>
  <c r="V66" i="23"/>
  <c r="G68" i="23"/>
  <c r="M68" i="23" s="1"/>
  <c r="I68" i="23"/>
  <c r="K68" i="23"/>
  <c r="O68" i="23"/>
  <c r="Q68" i="23"/>
  <c r="V68" i="23"/>
  <c r="G70" i="23"/>
  <c r="I70" i="23"/>
  <c r="K70" i="23"/>
  <c r="M70" i="23"/>
  <c r="O70" i="23"/>
  <c r="Q70" i="23"/>
  <c r="V70" i="23"/>
  <c r="G72" i="23"/>
  <c r="M72" i="23" s="1"/>
  <c r="I72" i="23"/>
  <c r="K72" i="23"/>
  <c r="O72" i="23"/>
  <c r="Q72" i="23"/>
  <c r="V72" i="23"/>
  <c r="K74" i="23"/>
  <c r="G75" i="23"/>
  <c r="G74" i="23" s="1"/>
  <c r="I75" i="23"/>
  <c r="I74" i="23" s="1"/>
  <c r="K75" i="23"/>
  <c r="O75" i="23"/>
  <c r="O74" i="23" s="1"/>
  <c r="Q75" i="23"/>
  <c r="Q74" i="23" s="1"/>
  <c r="V75" i="23"/>
  <c r="V74" i="23" s="1"/>
  <c r="G76" i="23"/>
  <c r="M76" i="23" s="1"/>
  <c r="I76" i="23"/>
  <c r="K76" i="23"/>
  <c r="O76" i="23"/>
  <c r="Q76" i="23"/>
  <c r="V76" i="23"/>
  <c r="G77" i="23"/>
  <c r="I77" i="23"/>
  <c r="K77" i="23"/>
  <c r="M77" i="23"/>
  <c r="O77" i="23"/>
  <c r="Q77" i="23"/>
  <c r="V77" i="23"/>
  <c r="G78" i="23"/>
  <c r="V78" i="23"/>
  <c r="G79" i="23"/>
  <c r="I79" i="23"/>
  <c r="I78" i="23" s="1"/>
  <c r="K79" i="23"/>
  <c r="K78" i="23" s="1"/>
  <c r="M79" i="23"/>
  <c r="M78" i="23" s="1"/>
  <c r="O79" i="23"/>
  <c r="O78" i="23" s="1"/>
  <c r="Q79" i="23"/>
  <c r="Q78" i="23" s="1"/>
  <c r="V79" i="23"/>
  <c r="G81" i="23"/>
  <c r="I81" i="23"/>
  <c r="K81" i="23"/>
  <c r="G82" i="23"/>
  <c r="M82" i="23" s="1"/>
  <c r="I82" i="23"/>
  <c r="K82" i="23"/>
  <c r="O82" i="23"/>
  <c r="Q82" i="23"/>
  <c r="Q81" i="23" s="1"/>
  <c r="V82" i="23"/>
  <c r="V81" i="23" s="1"/>
  <c r="G83" i="23"/>
  <c r="M83" i="23" s="1"/>
  <c r="I83" i="23"/>
  <c r="K83" i="23"/>
  <c r="O83" i="23"/>
  <c r="O81" i="23" s="1"/>
  <c r="Q83" i="23"/>
  <c r="V83" i="23"/>
  <c r="G84" i="23"/>
  <c r="I84" i="23"/>
  <c r="K84" i="23"/>
  <c r="M84" i="23"/>
  <c r="O84" i="23"/>
  <c r="Q84" i="23"/>
  <c r="V84" i="23"/>
  <c r="AE86" i="23"/>
  <c r="AF86" i="23"/>
  <c r="G44" i="22"/>
  <c r="G9" i="22"/>
  <c r="G8" i="22" s="1"/>
  <c r="I9" i="22"/>
  <c r="I8" i="22" s="1"/>
  <c r="K9" i="22"/>
  <c r="K8" i="22" s="1"/>
  <c r="M9" i="22"/>
  <c r="O9" i="22"/>
  <c r="O8" i="22" s="1"/>
  <c r="Q9" i="22"/>
  <c r="Q8" i="22" s="1"/>
  <c r="V9" i="22"/>
  <c r="V8" i="22" s="1"/>
  <c r="G11" i="22"/>
  <c r="I11" i="22"/>
  <c r="K11" i="22"/>
  <c r="M11" i="22"/>
  <c r="O11" i="22"/>
  <c r="Q11" i="22"/>
  <c r="V11" i="22"/>
  <c r="G13" i="22"/>
  <c r="AF44" i="22" s="1"/>
  <c r="I13" i="22"/>
  <c r="K13" i="22"/>
  <c r="M13" i="22"/>
  <c r="O13" i="22"/>
  <c r="Q13" i="22"/>
  <c r="V13" i="22"/>
  <c r="G15" i="22"/>
  <c r="M15" i="22" s="1"/>
  <c r="I15" i="22"/>
  <c r="K15" i="22"/>
  <c r="O15" i="22"/>
  <c r="Q15" i="22"/>
  <c r="V15" i="22"/>
  <c r="G17" i="22"/>
  <c r="I17" i="22"/>
  <c r="K17" i="22"/>
  <c r="M17" i="22"/>
  <c r="O17" i="22"/>
  <c r="Q17" i="22"/>
  <c r="V17" i="22"/>
  <c r="G19" i="22"/>
  <c r="I19" i="22"/>
  <c r="K19" i="22"/>
  <c r="M19" i="22"/>
  <c r="O19" i="22"/>
  <c r="Q19" i="22"/>
  <c r="V19" i="22"/>
  <c r="G21" i="22"/>
  <c r="I21" i="22"/>
  <c r="K21" i="22"/>
  <c r="M21" i="22"/>
  <c r="O21" i="22"/>
  <c r="Q21" i="22"/>
  <c r="V21" i="22"/>
  <c r="G24" i="22"/>
  <c r="I24" i="22"/>
  <c r="K24" i="22"/>
  <c r="M24" i="22"/>
  <c r="O24" i="22"/>
  <c r="Q24" i="22"/>
  <c r="V24" i="22"/>
  <c r="G26" i="22"/>
  <c r="M26" i="22" s="1"/>
  <c r="I26" i="22"/>
  <c r="K26" i="22"/>
  <c r="O26" i="22"/>
  <c r="Q26" i="22"/>
  <c r="V26" i="22"/>
  <c r="G27" i="22"/>
  <c r="G28" i="22"/>
  <c r="M28" i="22" s="1"/>
  <c r="M27" i="22" s="1"/>
  <c r="I28" i="22"/>
  <c r="I27" i="22" s="1"/>
  <c r="K28" i="22"/>
  <c r="O28" i="22"/>
  <c r="O27" i="22" s="1"/>
  <c r="Q28" i="22"/>
  <c r="Q27" i="22" s="1"/>
  <c r="V28" i="22"/>
  <c r="V27" i="22" s="1"/>
  <c r="G30" i="22"/>
  <c r="I30" i="22"/>
  <c r="K30" i="22"/>
  <c r="K27" i="22" s="1"/>
  <c r="M30" i="22"/>
  <c r="O30" i="22"/>
  <c r="Q30" i="22"/>
  <c r="V30" i="22"/>
  <c r="G32" i="22"/>
  <c r="I32" i="22"/>
  <c r="K32" i="22"/>
  <c r="G33" i="22"/>
  <c r="M33" i="22" s="1"/>
  <c r="M32" i="22" s="1"/>
  <c r="I33" i="22"/>
  <c r="K33" i="22"/>
  <c r="O33" i="22"/>
  <c r="O32" i="22" s="1"/>
  <c r="Q33" i="22"/>
  <c r="Q32" i="22" s="1"/>
  <c r="V33" i="22"/>
  <c r="V32" i="22" s="1"/>
  <c r="G34" i="22"/>
  <c r="G35" i="22"/>
  <c r="I35" i="22"/>
  <c r="I34" i="22" s="1"/>
  <c r="K35" i="22"/>
  <c r="K34" i="22" s="1"/>
  <c r="M35" i="22"/>
  <c r="M34" i="22" s="1"/>
  <c r="O35" i="22"/>
  <c r="O34" i="22" s="1"/>
  <c r="Q35" i="22"/>
  <c r="Q34" i="22" s="1"/>
  <c r="V35" i="22"/>
  <c r="V34" i="22" s="1"/>
  <c r="G37" i="22"/>
  <c r="Q37" i="22"/>
  <c r="V37" i="22"/>
  <c r="G38" i="22"/>
  <c r="M38" i="22" s="1"/>
  <c r="M37" i="22" s="1"/>
  <c r="I38" i="22"/>
  <c r="I37" i="22" s="1"/>
  <c r="K38" i="22"/>
  <c r="O38" i="22"/>
  <c r="Q38" i="22"/>
  <c r="V38" i="22"/>
  <c r="G39" i="22"/>
  <c r="I39" i="22"/>
  <c r="K39" i="22"/>
  <c r="M39" i="22"/>
  <c r="O39" i="22"/>
  <c r="Q39" i="22"/>
  <c r="V39" i="22"/>
  <c r="G40" i="22"/>
  <c r="I40" i="22"/>
  <c r="K40" i="22"/>
  <c r="M40" i="22"/>
  <c r="O40" i="22"/>
  <c r="Q40" i="22"/>
  <c r="V40" i="22"/>
  <c r="G41" i="22"/>
  <c r="I41" i="22"/>
  <c r="K41" i="22"/>
  <c r="M41" i="22"/>
  <c r="O41" i="22"/>
  <c r="O37" i="22" s="1"/>
  <c r="Q41" i="22"/>
  <c r="V41" i="22"/>
  <c r="G42" i="22"/>
  <c r="I42" i="22"/>
  <c r="K42" i="22"/>
  <c r="K37" i="22" s="1"/>
  <c r="M42" i="22"/>
  <c r="O42" i="22"/>
  <c r="Q42" i="22"/>
  <c r="V42" i="22"/>
  <c r="AE44" i="22"/>
  <c r="G39" i="21"/>
  <c r="G9" i="21"/>
  <c r="G8" i="21" s="1"/>
  <c r="I9" i="21"/>
  <c r="I8" i="21" s="1"/>
  <c r="K9" i="21"/>
  <c r="K8" i="21" s="1"/>
  <c r="O9" i="21"/>
  <c r="O8" i="21" s="1"/>
  <c r="Q9" i="21"/>
  <c r="Q8" i="21" s="1"/>
  <c r="V9" i="21"/>
  <c r="V8" i="21" s="1"/>
  <c r="G11" i="2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4" i="21"/>
  <c r="M14" i="21" s="1"/>
  <c r="I14" i="21"/>
  <c r="K14" i="21"/>
  <c r="O14" i="21"/>
  <c r="Q14" i="21"/>
  <c r="V14" i="21"/>
  <c r="G16" i="21"/>
  <c r="M16" i="21" s="1"/>
  <c r="I16" i="21"/>
  <c r="K16" i="21"/>
  <c r="O16" i="21"/>
  <c r="Q16" i="21"/>
  <c r="V16" i="21"/>
  <c r="G18" i="21"/>
  <c r="I18" i="21"/>
  <c r="K18" i="21"/>
  <c r="M18" i="21"/>
  <c r="O18" i="21"/>
  <c r="Q18" i="21"/>
  <c r="V18" i="21"/>
  <c r="G20" i="21"/>
  <c r="I20" i="21"/>
  <c r="K20" i="21"/>
  <c r="M20" i="21"/>
  <c r="O20" i="21"/>
  <c r="Q20" i="21"/>
  <c r="V20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I24" i="21"/>
  <c r="K24" i="21"/>
  <c r="M24" i="21"/>
  <c r="O24" i="21"/>
  <c r="Q24" i="21"/>
  <c r="V24" i="21"/>
  <c r="G26" i="21"/>
  <c r="G27" i="21"/>
  <c r="I27" i="21"/>
  <c r="I26" i="21" s="1"/>
  <c r="K27" i="21"/>
  <c r="K26" i="21" s="1"/>
  <c r="M27" i="21"/>
  <c r="M26" i="21" s="1"/>
  <c r="O27" i="21"/>
  <c r="O26" i="21" s="1"/>
  <c r="Q27" i="21"/>
  <c r="Q26" i="21" s="1"/>
  <c r="V27" i="21"/>
  <c r="V26" i="21" s="1"/>
  <c r="G30" i="21"/>
  <c r="I30" i="21"/>
  <c r="K30" i="21"/>
  <c r="M30" i="21"/>
  <c r="O30" i="21"/>
  <c r="Q30" i="21"/>
  <c r="V30" i="21"/>
  <c r="G33" i="21"/>
  <c r="G32" i="21" s="1"/>
  <c r="I33" i="21"/>
  <c r="I32" i="21" s="1"/>
  <c r="K33" i="21"/>
  <c r="K32" i="21" s="1"/>
  <c r="O33" i="21"/>
  <c r="O32" i="21" s="1"/>
  <c r="Q33" i="21"/>
  <c r="Q32" i="21" s="1"/>
  <c r="V33" i="21"/>
  <c r="V32" i="21" s="1"/>
  <c r="G37" i="21"/>
  <c r="G36" i="21" s="1"/>
  <c r="I37" i="21"/>
  <c r="I36" i="21" s="1"/>
  <c r="K37" i="21"/>
  <c r="K36" i="21" s="1"/>
  <c r="M37" i="21"/>
  <c r="M36" i="21" s="1"/>
  <c r="O37" i="21"/>
  <c r="O36" i="21" s="1"/>
  <c r="Q37" i="21"/>
  <c r="Q36" i="21" s="1"/>
  <c r="V37" i="21"/>
  <c r="V36" i="21" s="1"/>
  <c r="AE39" i="21"/>
  <c r="AF39" i="21"/>
  <c r="G37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6" i="20"/>
  <c r="G17" i="20"/>
  <c r="M17" i="20" s="1"/>
  <c r="I17" i="20"/>
  <c r="I16" i="20" s="1"/>
  <c r="K17" i="20"/>
  <c r="K16" i="20" s="1"/>
  <c r="O17" i="20"/>
  <c r="O16" i="20" s="1"/>
  <c r="Q17" i="20"/>
  <c r="Q16" i="20" s="1"/>
  <c r="V17" i="20"/>
  <c r="V16" i="20" s="1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1" i="20"/>
  <c r="I21" i="20"/>
  <c r="K21" i="20"/>
  <c r="M21" i="20"/>
  <c r="O21" i="20"/>
  <c r="Q21" i="20"/>
  <c r="V21" i="20"/>
  <c r="G23" i="20"/>
  <c r="I23" i="20"/>
  <c r="K23" i="20"/>
  <c r="M23" i="20"/>
  <c r="O23" i="20"/>
  <c r="Q23" i="20"/>
  <c r="V23" i="20"/>
  <c r="G26" i="20"/>
  <c r="I26" i="20"/>
  <c r="K26" i="20"/>
  <c r="O26" i="20"/>
  <c r="G27" i="20"/>
  <c r="M27" i="20" s="1"/>
  <c r="I27" i="20"/>
  <c r="K27" i="20"/>
  <c r="O27" i="20"/>
  <c r="Q27" i="20"/>
  <c r="Q26" i="20" s="1"/>
  <c r="V27" i="20"/>
  <c r="V26" i="20" s="1"/>
  <c r="G28" i="20"/>
  <c r="M28" i="20" s="1"/>
  <c r="I28" i="20"/>
  <c r="K28" i="20"/>
  <c r="O28" i="20"/>
  <c r="Q28" i="20"/>
  <c r="V28" i="20"/>
  <c r="G30" i="20"/>
  <c r="G29" i="20" s="1"/>
  <c r="I30" i="20"/>
  <c r="I29" i="20" s="1"/>
  <c r="K30" i="20"/>
  <c r="K29" i="20" s="1"/>
  <c r="O30" i="20"/>
  <c r="O29" i="20" s="1"/>
  <c r="Q30" i="20"/>
  <c r="Q29" i="20" s="1"/>
  <c r="V30" i="20"/>
  <c r="V29" i="20" s="1"/>
  <c r="G32" i="20"/>
  <c r="G33" i="20"/>
  <c r="I33" i="20"/>
  <c r="K33" i="20"/>
  <c r="K32" i="20" s="1"/>
  <c r="M33" i="20"/>
  <c r="M32" i="20" s="1"/>
  <c r="O33" i="20"/>
  <c r="O32" i="20" s="1"/>
  <c r="Q33" i="20"/>
  <c r="Q32" i="20" s="1"/>
  <c r="V33" i="20"/>
  <c r="G34" i="20"/>
  <c r="I34" i="20"/>
  <c r="K34" i="20"/>
  <c r="M34" i="20"/>
  <c r="O34" i="20"/>
  <c r="Q34" i="20"/>
  <c r="V34" i="20"/>
  <c r="V32" i="20" s="1"/>
  <c r="G35" i="20"/>
  <c r="I35" i="20"/>
  <c r="I32" i="20" s="1"/>
  <c r="K35" i="20"/>
  <c r="M35" i="20"/>
  <c r="O35" i="20"/>
  <c r="Q35" i="20"/>
  <c r="V35" i="20"/>
  <c r="AE37" i="20"/>
  <c r="AF37" i="20"/>
  <c r="G135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6" i="19"/>
  <c r="I16" i="19"/>
  <c r="K16" i="19"/>
  <c r="M16" i="19"/>
  <c r="O16" i="19"/>
  <c r="Q16" i="19"/>
  <c r="V16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M21" i="19" s="1"/>
  <c r="I21" i="19"/>
  <c r="K21" i="19"/>
  <c r="O21" i="19"/>
  <c r="Q21" i="19"/>
  <c r="V21" i="19"/>
  <c r="G23" i="19"/>
  <c r="I23" i="19"/>
  <c r="K23" i="19"/>
  <c r="M23" i="19"/>
  <c r="O23" i="19"/>
  <c r="Q23" i="19"/>
  <c r="V23" i="19"/>
  <c r="G26" i="19"/>
  <c r="M26" i="19" s="1"/>
  <c r="I26" i="19"/>
  <c r="K26" i="19"/>
  <c r="O26" i="19"/>
  <c r="Q26" i="19"/>
  <c r="V26" i="19"/>
  <c r="G28" i="19"/>
  <c r="I28" i="19"/>
  <c r="K28" i="19"/>
  <c r="M28" i="19"/>
  <c r="O28" i="19"/>
  <c r="Q28" i="19"/>
  <c r="V28" i="19"/>
  <c r="G30" i="19"/>
  <c r="I30" i="19"/>
  <c r="K30" i="19"/>
  <c r="M30" i="19"/>
  <c r="O30" i="19"/>
  <c r="Q30" i="19"/>
  <c r="V30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38" i="19"/>
  <c r="G39" i="19"/>
  <c r="I39" i="19"/>
  <c r="K39" i="19"/>
  <c r="K38" i="19" s="1"/>
  <c r="M39" i="19"/>
  <c r="O39" i="19"/>
  <c r="O38" i="19" s="1"/>
  <c r="Q39" i="19"/>
  <c r="Q38" i="19" s="1"/>
  <c r="V39" i="19"/>
  <c r="G40" i="19"/>
  <c r="I40" i="19"/>
  <c r="K40" i="19"/>
  <c r="M40" i="19"/>
  <c r="O40" i="19"/>
  <c r="Q40" i="19"/>
  <c r="V40" i="19"/>
  <c r="V38" i="19" s="1"/>
  <c r="G41" i="19"/>
  <c r="I41" i="19"/>
  <c r="K41" i="19"/>
  <c r="M41" i="19"/>
  <c r="O41" i="19"/>
  <c r="Q41" i="19"/>
  <c r="V41" i="19"/>
  <c r="G42" i="19"/>
  <c r="I42" i="19"/>
  <c r="I38" i="19" s="1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1" i="19"/>
  <c r="I51" i="19"/>
  <c r="K51" i="19"/>
  <c r="M51" i="19"/>
  <c r="O51" i="19"/>
  <c r="Q51" i="19"/>
  <c r="V51" i="19"/>
  <c r="G52" i="19"/>
  <c r="I52" i="19"/>
  <c r="K52" i="19"/>
  <c r="M52" i="19"/>
  <c r="O52" i="19"/>
  <c r="Q52" i="19"/>
  <c r="V52" i="19"/>
  <c r="G53" i="19"/>
  <c r="I53" i="19"/>
  <c r="K53" i="19"/>
  <c r="M53" i="19"/>
  <c r="O53" i="19"/>
  <c r="Q53" i="19"/>
  <c r="V53" i="19"/>
  <c r="G54" i="19"/>
  <c r="I54" i="19"/>
  <c r="K54" i="19"/>
  <c r="M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I60" i="19"/>
  <c r="K60" i="19"/>
  <c r="M60" i="19"/>
  <c r="O60" i="19"/>
  <c r="Q60" i="19"/>
  <c r="V60" i="19"/>
  <c r="G61" i="19"/>
  <c r="I61" i="19"/>
  <c r="K61" i="19"/>
  <c r="M61" i="19"/>
  <c r="O61" i="19"/>
  <c r="Q61" i="19"/>
  <c r="V61" i="19"/>
  <c r="G64" i="19"/>
  <c r="I64" i="19"/>
  <c r="I63" i="19" s="1"/>
  <c r="K64" i="19"/>
  <c r="K63" i="19" s="1"/>
  <c r="M64" i="19"/>
  <c r="O64" i="19"/>
  <c r="Q64" i="19"/>
  <c r="V64" i="19"/>
  <c r="V63" i="19" s="1"/>
  <c r="G72" i="19"/>
  <c r="I72" i="19"/>
  <c r="K72" i="19"/>
  <c r="M72" i="19"/>
  <c r="O72" i="19"/>
  <c r="O63" i="19" s="1"/>
  <c r="Q72" i="19"/>
  <c r="Q63" i="19" s="1"/>
  <c r="V72" i="19"/>
  <c r="G75" i="19"/>
  <c r="I75" i="19"/>
  <c r="K75" i="19"/>
  <c r="M75" i="19"/>
  <c r="O75" i="19"/>
  <c r="Q75" i="19"/>
  <c r="V75" i="19"/>
  <c r="G77" i="19"/>
  <c r="I77" i="19"/>
  <c r="K77" i="19"/>
  <c r="M77" i="19"/>
  <c r="O77" i="19"/>
  <c r="Q77" i="19"/>
  <c r="V77" i="19"/>
  <c r="G83" i="19"/>
  <c r="I83" i="19"/>
  <c r="K83" i="19"/>
  <c r="M83" i="19"/>
  <c r="O83" i="19"/>
  <c r="Q83" i="19"/>
  <c r="V83" i="19"/>
  <c r="G86" i="19"/>
  <c r="I86" i="19"/>
  <c r="K86" i="19"/>
  <c r="M86" i="19"/>
  <c r="O86" i="19"/>
  <c r="Q86" i="19"/>
  <c r="V86" i="19"/>
  <c r="G88" i="19"/>
  <c r="I88" i="19"/>
  <c r="K88" i="19"/>
  <c r="M88" i="19"/>
  <c r="O88" i="19"/>
  <c r="Q88" i="19"/>
  <c r="V88" i="19"/>
  <c r="G94" i="19"/>
  <c r="M94" i="19" s="1"/>
  <c r="I94" i="19"/>
  <c r="K94" i="19"/>
  <c r="O94" i="19"/>
  <c r="Q94" i="19"/>
  <c r="V94" i="19"/>
  <c r="G98" i="19"/>
  <c r="M98" i="19" s="1"/>
  <c r="I98" i="19"/>
  <c r="K98" i="19"/>
  <c r="O98" i="19"/>
  <c r="Q98" i="19"/>
  <c r="V98" i="19"/>
  <c r="G101" i="19"/>
  <c r="I101" i="19"/>
  <c r="K101" i="19"/>
  <c r="M101" i="19"/>
  <c r="O101" i="19"/>
  <c r="Q101" i="19"/>
  <c r="V101" i="19"/>
  <c r="G105" i="19"/>
  <c r="I105" i="19"/>
  <c r="K105" i="19"/>
  <c r="M105" i="19"/>
  <c r="O105" i="19"/>
  <c r="Q105" i="19"/>
  <c r="V105" i="19"/>
  <c r="G107" i="19"/>
  <c r="I107" i="19"/>
  <c r="K107" i="19"/>
  <c r="M107" i="19"/>
  <c r="O107" i="19"/>
  <c r="Q107" i="19"/>
  <c r="V107" i="19"/>
  <c r="G110" i="19"/>
  <c r="I110" i="19"/>
  <c r="K110" i="19"/>
  <c r="M110" i="19"/>
  <c r="O110" i="19"/>
  <c r="Q110" i="19"/>
  <c r="V110" i="19"/>
  <c r="G113" i="19"/>
  <c r="I113" i="19"/>
  <c r="K113" i="19"/>
  <c r="M113" i="19"/>
  <c r="O113" i="19"/>
  <c r="Q113" i="19"/>
  <c r="V113" i="19"/>
  <c r="G115" i="19"/>
  <c r="M115" i="19" s="1"/>
  <c r="I115" i="19"/>
  <c r="K115" i="19"/>
  <c r="O115" i="19"/>
  <c r="Q115" i="19"/>
  <c r="V115" i="19"/>
  <c r="G120" i="19"/>
  <c r="I120" i="19"/>
  <c r="K120" i="19"/>
  <c r="M120" i="19"/>
  <c r="O120" i="19"/>
  <c r="Q120" i="19"/>
  <c r="V120" i="19"/>
  <c r="G122" i="19"/>
  <c r="M122" i="19" s="1"/>
  <c r="I122" i="19"/>
  <c r="K122" i="19"/>
  <c r="O122" i="19"/>
  <c r="Q122" i="19"/>
  <c r="V122" i="19"/>
  <c r="G124" i="19"/>
  <c r="I124" i="19"/>
  <c r="K124" i="19"/>
  <c r="V124" i="19"/>
  <c r="G125" i="19"/>
  <c r="I125" i="19"/>
  <c r="K125" i="19"/>
  <c r="M125" i="19"/>
  <c r="M124" i="19" s="1"/>
  <c r="O125" i="19"/>
  <c r="O124" i="19" s="1"/>
  <c r="Q125" i="19"/>
  <c r="Q124" i="19" s="1"/>
  <c r="V125" i="19"/>
  <c r="G128" i="19"/>
  <c r="G127" i="19" s="1"/>
  <c r="I128" i="19"/>
  <c r="I127" i="19" s="1"/>
  <c r="K128" i="19"/>
  <c r="K127" i="19" s="1"/>
  <c r="M128" i="19"/>
  <c r="M127" i="19" s="1"/>
  <c r="O128" i="19"/>
  <c r="O127" i="19" s="1"/>
  <c r="Q128" i="19"/>
  <c r="Q127" i="19" s="1"/>
  <c r="V128" i="19"/>
  <c r="V127" i="19" s="1"/>
  <c r="G130" i="19"/>
  <c r="I130" i="19"/>
  <c r="K130" i="19"/>
  <c r="O130" i="19"/>
  <c r="Q130" i="19"/>
  <c r="V130" i="19"/>
  <c r="G131" i="19"/>
  <c r="I131" i="19"/>
  <c r="K131" i="19"/>
  <c r="M131" i="19"/>
  <c r="O131" i="19"/>
  <c r="Q131" i="19"/>
  <c r="V131" i="19"/>
  <c r="G132" i="19"/>
  <c r="M132" i="19" s="1"/>
  <c r="M130" i="19" s="1"/>
  <c r="I132" i="19"/>
  <c r="K132" i="19"/>
  <c r="O132" i="19"/>
  <c r="Q132" i="19"/>
  <c r="V132" i="19"/>
  <c r="G133" i="19"/>
  <c r="I133" i="19"/>
  <c r="K133" i="19"/>
  <c r="M133" i="19"/>
  <c r="O133" i="19"/>
  <c r="Q133" i="19"/>
  <c r="V133" i="19"/>
  <c r="AE135" i="19"/>
  <c r="G109" i="18"/>
  <c r="BA103" i="18"/>
  <c r="BA101" i="18"/>
  <c r="BA98" i="18"/>
  <c r="G9" i="18"/>
  <c r="M9" i="18" s="1"/>
  <c r="I9" i="18"/>
  <c r="I8" i="18" s="1"/>
  <c r="K9" i="18"/>
  <c r="O9" i="18"/>
  <c r="O8" i="18" s="1"/>
  <c r="Q9" i="18"/>
  <c r="Q8" i="18" s="1"/>
  <c r="V9" i="18"/>
  <c r="V8" i="18" s="1"/>
  <c r="G10" i="18"/>
  <c r="I10" i="18"/>
  <c r="K10" i="18"/>
  <c r="K8" i="18" s="1"/>
  <c r="M10" i="18"/>
  <c r="O10" i="18"/>
  <c r="Q10" i="18"/>
  <c r="V10" i="18"/>
  <c r="G11" i="18"/>
  <c r="G8" i="18" s="1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7" i="18"/>
  <c r="I27" i="18"/>
  <c r="K27" i="18"/>
  <c r="M27" i="18"/>
  <c r="O27" i="18"/>
  <c r="Q27" i="18"/>
  <c r="V27" i="18"/>
  <c r="G29" i="18"/>
  <c r="I29" i="18"/>
  <c r="I28" i="18" s="1"/>
  <c r="K29" i="18"/>
  <c r="K28" i="18" s="1"/>
  <c r="M29" i="18"/>
  <c r="M28" i="18" s="1"/>
  <c r="O29" i="18"/>
  <c r="O28" i="18" s="1"/>
  <c r="Q29" i="18"/>
  <c r="Q28" i="18" s="1"/>
  <c r="V29" i="18"/>
  <c r="V28" i="18" s="1"/>
  <c r="G30" i="18"/>
  <c r="G28" i="18" s="1"/>
  <c r="I30" i="18"/>
  <c r="K30" i="18"/>
  <c r="M30" i="18"/>
  <c r="O30" i="18"/>
  <c r="Q30" i="18"/>
  <c r="V30" i="18"/>
  <c r="G32" i="18"/>
  <c r="I32" i="18"/>
  <c r="K32" i="18"/>
  <c r="V32" i="18"/>
  <c r="G33" i="18"/>
  <c r="I33" i="18"/>
  <c r="K33" i="18"/>
  <c r="M33" i="18"/>
  <c r="M32" i="18" s="1"/>
  <c r="O33" i="18"/>
  <c r="O32" i="18" s="1"/>
  <c r="Q33" i="18"/>
  <c r="Q32" i="18" s="1"/>
  <c r="V33" i="18"/>
  <c r="G35" i="18"/>
  <c r="G34" i="18" s="1"/>
  <c r="I35" i="18"/>
  <c r="I34" i="18" s="1"/>
  <c r="K35" i="18"/>
  <c r="K34" i="18" s="1"/>
  <c r="M35" i="18"/>
  <c r="O35" i="18"/>
  <c r="O34" i="18" s="1"/>
  <c r="Q35" i="18"/>
  <c r="Q34" i="18" s="1"/>
  <c r="V35" i="18"/>
  <c r="V34" i="18" s="1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I45" i="18"/>
  <c r="K45" i="18"/>
  <c r="M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0" i="18"/>
  <c r="G49" i="18" s="1"/>
  <c r="I50" i="18"/>
  <c r="I49" i="18" s="1"/>
  <c r="K50" i="18"/>
  <c r="K49" i="18" s="1"/>
  <c r="M50" i="18"/>
  <c r="M49" i="18" s="1"/>
  <c r="O50" i="18"/>
  <c r="O49" i="18" s="1"/>
  <c r="Q50" i="18"/>
  <c r="Q49" i="18" s="1"/>
  <c r="V50" i="18"/>
  <c r="V49" i="18" s="1"/>
  <c r="G51" i="18"/>
  <c r="I51" i="18"/>
  <c r="K51" i="18"/>
  <c r="M51" i="18"/>
  <c r="O51" i="18"/>
  <c r="Q51" i="18"/>
  <c r="V51" i="18"/>
  <c r="G53" i="18"/>
  <c r="G52" i="18" s="1"/>
  <c r="I53" i="18"/>
  <c r="K53" i="18"/>
  <c r="K52" i="18" s="1"/>
  <c r="M53" i="18"/>
  <c r="O53" i="18"/>
  <c r="O52" i="18" s="1"/>
  <c r="Q53" i="18"/>
  <c r="Q52" i="18" s="1"/>
  <c r="V53" i="18"/>
  <c r="G54" i="18"/>
  <c r="I54" i="18"/>
  <c r="K54" i="18"/>
  <c r="M54" i="18"/>
  <c r="O54" i="18"/>
  <c r="Q54" i="18"/>
  <c r="V54" i="18"/>
  <c r="V52" i="18" s="1"/>
  <c r="G55" i="18"/>
  <c r="M55" i="18" s="1"/>
  <c r="I55" i="18"/>
  <c r="I52" i="18" s="1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4" i="18"/>
  <c r="G63" i="18" s="1"/>
  <c r="I64" i="18"/>
  <c r="I63" i="18" s="1"/>
  <c r="K64" i="18"/>
  <c r="K63" i="18" s="1"/>
  <c r="M64" i="18"/>
  <c r="O64" i="18"/>
  <c r="O63" i="18" s="1"/>
  <c r="Q64" i="18"/>
  <c r="Q63" i="18" s="1"/>
  <c r="V64" i="18"/>
  <c r="V63" i="18" s="1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9" i="18"/>
  <c r="G68" i="18" s="1"/>
  <c r="I69" i="18"/>
  <c r="I68" i="18" s="1"/>
  <c r="K69" i="18"/>
  <c r="K68" i="18" s="1"/>
  <c r="O69" i="18"/>
  <c r="O68" i="18" s="1"/>
  <c r="Q69" i="18"/>
  <c r="Q68" i="18" s="1"/>
  <c r="V69" i="18"/>
  <c r="V68" i="18" s="1"/>
  <c r="G70" i="18"/>
  <c r="M70" i="18" s="1"/>
  <c r="I70" i="18"/>
  <c r="K70" i="18"/>
  <c r="O70" i="18"/>
  <c r="Q70" i="18"/>
  <c r="V70" i="18"/>
  <c r="M71" i="18"/>
  <c r="Q71" i="18"/>
  <c r="G72" i="18"/>
  <c r="G71" i="18" s="1"/>
  <c r="I72" i="18"/>
  <c r="I71" i="18" s="1"/>
  <c r="K72" i="18"/>
  <c r="K71" i="18" s="1"/>
  <c r="M72" i="18"/>
  <c r="O72" i="18"/>
  <c r="O71" i="18" s="1"/>
  <c r="Q72" i="18"/>
  <c r="V72" i="18"/>
  <c r="V71" i="18" s="1"/>
  <c r="Q73" i="18"/>
  <c r="G74" i="18"/>
  <c r="G73" i="18" s="1"/>
  <c r="I74" i="18"/>
  <c r="I73" i="18" s="1"/>
  <c r="K74" i="18"/>
  <c r="K73" i="18" s="1"/>
  <c r="M74" i="18"/>
  <c r="O74" i="18"/>
  <c r="O73" i="18" s="1"/>
  <c r="Q74" i="18"/>
  <c r="V74" i="18"/>
  <c r="V73" i="18" s="1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8" i="18"/>
  <c r="I78" i="18"/>
  <c r="I77" i="18" s="1"/>
  <c r="K78" i="18"/>
  <c r="K77" i="18" s="1"/>
  <c r="M78" i="18"/>
  <c r="M77" i="18" s="1"/>
  <c r="O78" i="18"/>
  <c r="O77" i="18" s="1"/>
  <c r="Q78" i="18"/>
  <c r="Q77" i="18" s="1"/>
  <c r="V78" i="18"/>
  <c r="V77" i="18" s="1"/>
  <c r="G79" i="18"/>
  <c r="G77" i="18" s="1"/>
  <c r="I79" i="18"/>
  <c r="K79" i="18"/>
  <c r="M79" i="18"/>
  <c r="O79" i="18"/>
  <c r="Q79" i="18"/>
  <c r="V79" i="18"/>
  <c r="G80" i="18"/>
  <c r="G81" i="18"/>
  <c r="M81" i="18" s="1"/>
  <c r="I81" i="18"/>
  <c r="I80" i="18" s="1"/>
  <c r="K81" i="18"/>
  <c r="K80" i="18" s="1"/>
  <c r="O81" i="18"/>
  <c r="O80" i="18" s="1"/>
  <c r="Q81" i="18"/>
  <c r="Q80" i="18" s="1"/>
  <c r="V81" i="18"/>
  <c r="G83" i="18"/>
  <c r="M83" i="18" s="1"/>
  <c r="I83" i="18"/>
  <c r="K83" i="18"/>
  <c r="O83" i="18"/>
  <c r="Q83" i="18"/>
  <c r="V83" i="18"/>
  <c r="V80" i="18" s="1"/>
  <c r="G85" i="18"/>
  <c r="I85" i="18"/>
  <c r="K85" i="18"/>
  <c r="M85" i="18"/>
  <c r="O85" i="18"/>
  <c r="Q85" i="18"/>
  <c r="V85" i="18"/>
  <c r="G87" i="18"/>
  <c r="I87" i="18"/>
  <c r="K87" i="18"/>
  <c r="M87" i="18"/>
  <c r="O87" i="18"/>
  <c r="Q87" i="18"/>
  <c r="V87" i="18"/>
  <c r="M89" i="18"/>
  <c r="G90" i="18"/>
  <c r="G89" i="18" s="1"/>
  <c r="I90" i="18"/>
  <c r="I89" i="18" s="1"/>
  <c r="K90" i="18"/>
  <c r="K89" i="18" s="1"/>
  <c r="M90" i="18"/>
  <c r="O90" i="18"/>
  <c r="O89" i="18" s="1"/>
  <c r="Q90" i="18"/>
  <c r="Q89" i="18" s="1"/>
  <c r="V90" i="18"/>
  <c r="G91" i="18"/>
  <c r="I91" i="18"/>
  <c r="K91" i="18"/>
  <c r="M91" i="18"/>
  <c r="O91" i="18"/>
  <c r="Q91" i="18"/>
  <c r="V91" i="18"/>
  <c r="V89" i="18" s="1"/>
  <c r="G92" i="18"/>
  <c r="K92" i="18"/>
  <c r="G93" i="18"/>
  <c r="M93" i="18" s="1"/>
  <c r="I93" i="18"/>
  <c r="I92" i="18" s="1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7" i="18"/>
  <c r="M97" i="18" s="1"/>
  <c r="I97" i="18"/>
  <c r="K97" i="18"/>
  <c r="O97" i="18"/>
  <c r="O92" i="18" s="1"/>
  <c r="Q97" i="18"/>
  <c r="V97" i="18"/>
  <c r="V92" i="18" s="1"/>
  <c r="G99" i="18"/>
  <c r="I99" i="18"/>
  <c r="K99" i="18"/>
  <c r="M99" i="18"/>
  <c r="O99" i="18"/>
  <c r="Q99" i="18"/>
  <c r="Q92" i="18" s="1"/>
  <c r="V99" i="18"/>
  <c r="G100" i="18"/>
  <c r="I100" i="18"/>
  <c r="K100" i="18"/>
  <c r="M100" i="18"/>
  <c r="O100" i="18"/>
  <c r="Q100" i="18"/>
  <c r="V100" i="18"/>
  <c r="G102" i="18"/>
  <c r="I102" i="18"/>
  <c r="K102" i="18"/>
  <c r="M102" i="18"/>
  <c r="O102" i="18"/>
  <c r="Q102" i="18"/>
  <c r="V102" i="18"/>
  <c r="G105" i="18"/>
  <c r="G104" i="18" s="1"/>
  <c r="I105" i="18"/>
  <c r="I104" i="18" s="1"/>
  <c r="K105" i="18"/>
  <c r="K104" i="18" s="1"/>
  <c r="M105" i="18"/>
  <c r="M104" i="18" s="1"/>
  <c r="O105" i="18"/>
  <c r="O104" i="18" s="1"/>
  <c r="Q105" i="18"/>
  <c r="Q104" i="18" s="1"/>
  <c r="V105" i="18"/>
  <c r="V104" i="18" s="1"/>
  <c r="G107" i="18"/>
  <c r="M107" i="18" s="1"/>
  <c r="I107" i="18"/>
  <c r="K107" i="18"/>
  <c r="O107" i="18"/>
  <c r="Q107" i="18"/>
  <c r="V107" i="18"/>
  <c r="AE109" i="18"/>
  <c r="G63" i="17"/>
  <c r="BA61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7" i="17"/>
  <c r="I17" i="17"/>
  <c r="K17" i="17"/>
  <c r="M17" i="17"/>
  <c r="O17" i="17"/>
  <c r="Q17" i="17"/>
  <c r="V17" i="17"/>
  <c r="G19" i="17"/>
  <c r="G18" i="17" s="1"/>
  <c r="I19" i="17"/>
  <c r="I18" i="17" s="1"/>
  <c r="K19" i="17"/>
  <c r="K18" i="17" s="1"/>
  <c r="M19" i="17"/>
  <c r="M18" i="17" s="1"/>
  <c r="O19" i="17"/>
  <c r="O18" i="17" s="1"/>
  <c r="Q19" i="17"/>
  <c r="Q18" i="17" s="1"/>
  <c r="V19" i="17"/>
  <c r="V18" i="17" s="1"/>
  <c r="G21" i="17"/>
  <c r="I21" i="17"/>
  <c r="K21" i="17"/>
  <c r="M21" i="17"/>
  <c r="O21" i="17"/>
  <c r="Q21" i="17"/>
  <c r="V21" i="17"/>
  <c r="G24" i="17"/>
  <c r="I24" i="17"/>
  <c r="K24" i="17"/>
  <c r="M24" i="17"/>
  <c r="O24" i="17"/>
  <c r="Q24" i="17"/>
  <c r="V24" i="17"/>
  <c r="G25" i="17"/>
  <c r="G26" i="17"/>
  <c r="I26" i="17"/>
  <c r="K26" i="17"/>
  <c r="M26" i="17"/>
  <c r="O26" i="17"/>
  <c r="O25" i="17" s="1"/>
  <c r="Q26" i="17"/>
  <c r="Q25" i="17" s="1"/>
  <c r="V26" i="17"/>
  <c r="V25" i="17" s="1"/>
  <c r="G28" i="17"/>
  <c r="M28" i="17" s="1"/>
  <c r="M25" i="17" s="1"/>
  <c r="I28" i="17"/>
  <c r="K28" i="17"/>
  <c r="O28" i="17"/>
  <c r="Q28" i="17"/>
  <c r="V28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I25" i="17" s="1"/>
  <c r="K36" i="17"/>
  <c r="K25" i="17" s="1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G46" i="17"/>
  <c r="M46" i="17" s="1"/>
  <c r="I46" i="17"/>
  <c r="K46" i="17"/>
  <c r="O46" i="17"/>
  <c r="Q46" i="17"/>
  <c r="V46" i="17"/>
  <c r="V45" i="17" s="1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I50" i="17"/>
  <c r="K50" i="17"/>
  <c r="M50" i="17"/>
  <c r="O50" i="17"/>
  <c r="O45" i="17" s="1"/>
  <c r="Q50" i="17"/>
  <c r="Q45" i="17" s="1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G54" i="17" s="1"/>
  <c r="I55" i="17"/>
  <c r="I54" i="17" s="1"/>
  <c r="K55" i="17"/>
  <c r="K54" i="17" s="1"/>
  <c r="M55" i="17"/>
  <c r="M54" i="17" s="1"/>
  <c r="O55" i="17"/>
  <c r="O54" i="17" s="1"/>
  <c r="Q55" i="17"/>
  <c r="Q54" i="17" s="1"/>
  <c r="V55" i="17"/>
  <c r="V54" i="17" s="1"/>
  <c r="G57" i="17"/>
  <c r="G56" i="17" s="1"/>
  <c r="I57" i="17"/>
  <c r="I56" i="17" s="1"/>
  <c r="K57" i="17"/>
  <c r="M57" i="17"/>
  <c r="M56" i="17" s="1"/>
  <c r="O57" i="17"/>
  <c r="O56" i="17" s="1"/>
  <c r="Q57" i="17"/>
  <c r="Q56" i="17" s="1"/>
  <c r="V57" i="17"/>
  <c r="V56" i="17" s="1"/>
  <c r="G58" i="17"/>
  <c r="I58" i="17"/>
  <c r="K58" i="17"/>
  <c r="K56" i="17" s="1"/>
  <c r="M58" i="17"/>
  <c r="O58" i="17"/>
  <c r="Q58" i="17"/>
  <c r="V58" i="17"/>
  <c r="G60" i="17"/>
  <c r="I60" i="17"/>
  <c r="K60" i="17"/>
  <c r="M60" i="17"/>
  <c r="O60" i="17"/>
  <c r="Q60" i="17"/>
  <c r="V60" i="17"/>
  <c r="AE63" i="17"/>
  <c r="AF63" i="17"/>
  <c r="G30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2" i="16"/>
  <c r="I12" i="16"/>
  <c r="K12" i="16"/>
  <c r="M12" i="16"/>
  <c r="O12" i="16"/>
  <c r="Q12" i="16"/>
  <c r="V12" i="16"/>
  <c r="G15" i="16"/>
  <c r="AF30" i="16" s="1"/>
  <c r="I15" i="16"/>
  <c r="K15" i="16"/>
  <c r="M15" i="16"/>
  <c r="O15" i="16"/>
  <c r="Q15" i="16"/>
  <c r="V15" i="16"/>
  <c r="G18" i="16"/>
  <c r="M18" i="16" s="1"/>
  <c r="I18" i="16"/>
  <c r="K18" i="16"/>
  <c r="O18" i="16"/>
  <c r="Q18" i="16"/>
  <c r="V18" i="16"/>
  <c r="G20" i="16"/>
  <c r="G19" i="16" s="1"/>
  <c r="I20" i="16"/>
  <c r="I19" i="16" s="1"/>
  <c r="K20" i="16"/>
  <c r="K19" i="16" s="1"/>
  <c r="O20" i="16"/>
  <c r="O19" i="16" s="1"/>
  <c r="Q20" i="16"/>
  <c r="Q19" i="16" s="1"/>
  <c r="V20" i="16"/>
  <c r="V19" i="16" s="1"/>
  <c r="G24" i="16"/>
  <c r="G23" i="16" s="1"/>
  <c r="I24" i="16"/>
  <c r="I23" i="16" s="1"/>
  <c r="K24" i="16"/>
  <c r="K23" i="16" s="1"/>
  <c r="O24" i="16"/>
  <c r="O23" i="16" s="1"/>
  <c r="Q24" i="16"/>
  <c r="Q23" i="16" s="1"/>
  <c r="V24" i="16"/>
  <c r="V23" i="16" s="1"/>
  <c r="G27" i="16"/>
  <c r="G28" i="16"/>
  <c r="I28" i="16"/>
  <c r="I27" i="16" s="1"/>
  <c r="K28" i="16"/>
  <c r="K27" i="16" s="1"/>
  <c r="M28" i="16"/>
  <c r="M27" i="16" s="1"/>
  <c r="O28" i="16"/>
  <c r="O27" i="16" s="1"/>
  <c r="Q28" i="16"/>
  <c r="Q27" i="16" s="1"/>
  <c r="V28" i="16"/>
  <c r="V27" i="16" s="1"/>
  <c r="AE30" i="16"/>
  <c r="G102" i="15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2" i="15"/>
  <c r="AF102" i="15" s="1"/>
  <c r="I12" i="15"/>
  <c r="K12" i="15"/>
  <c r="O12" i="15"/>
  <c r="Q12" i="15"/>
  <c r="V12" i="15"/>
  <c r="G15" i="15"/>
  <c r="I15" i="15"/>
  <c r="K15" i="15"/>
  <c r="M15" i="15"/>
  <c r="O15" i="15"/>
  <c r="Q15" i="15"/>
  <c r="V15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Q21" i="15"/>
  <c r="V21" i="15"/>
  <c r="G26" i="15"/>
  <c r="M26" i="15" s="1"/>
  <c r="I26" i="15"/>
  <c r="K26" i="15"/>
  <c r="O26" i="15"/>
  <c r="Q26" i="15"/>
  <c r="V26" i="15"/>
  <c r="G29" i="15"/>
  <c r="I29" i="15"/>
  <c r="K29" i="15"/>
  <c r="M29" i="15"/>
  <c r="O29" i="15"/>
  <c r="Q29" i="15"/>
  <c r="V29" i="15"/>
  <c r="G32" i="15"/>
  <c r="I32" i="15"/>
  <c r="K32" i="15"/>
  <c r="M32" i="15"/>
  <c r="O32" i="15"/>
  <c r="Q32" i="15"/>
  <c r="V32" i="15"/>
  <c r="G35" i="15"/>
  <c r="M35" i="15" s="1"/>
  <c r="I35" i="15"/>
  <c r="K35" i="15"/>
  <c r="O35" i="15"/>
  <c r="Q35" i="15"/>
  <c r="V35" i="15"/>
  <c r="G38" i="15"/>
  <c r="M38" i="15" s="1"/>
  <c r="I38" i="15"/>
  <c r="K38" i="15"/>
  <c r="O38" i="15"/>
  <c r="Q38" i="15"/>
  <c r="V38" i="15"/>
  <c r="G41" i="15"/>
  <c r="I41" i="15"/>
  <c r="K41" i="15"/>
  <c r="M41" i="15"/>
  <c r="O41" i="15"/>
  <c r="Q41" i="15"/>
  <c r="V41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8" i="15"/>
  <c r="G47" i="15" s="1"/>
  <c r="I48" i="15"/>
  <c r="I47" i="15" s="1"/>
  <c r="K48" i="15"/>
  <c r="K47" i="15" s="1"/>
  <c r="M48" i="15"/>
  <c r="M47" i="15" s="1"/>
  <c r="O48" i="15"/>
  <c r="O47" i="15" s="1"/>
  <c r="Q48" i="15"/>
  <c r="Q47" i="15" s="1"/>
  <c r="V48" i="15"/>
  <c r="V47" i="15" s="1"/>
  <c r="G52" i="15"/>
  <c r="K52" i="15"/>
  <c r="O52" i="15"/>
  <c r="G53" i="15"/>
  <c r="M53" i="15" s="1"/>
  <c r="I53" i="15"/>
  <c r="I52" i="15" s="1"/>
  <c r="K53" i="15"/>
  <c r="O53" i="15"/>
  <c r="Q53" i="15"/>
  <c r="V53" i="15"/>
  <c r="G57" i="15"/>
  <c r="M57" i="15" s="1"/>
  <c r="I57" i="15"/>
  <c r="K57" i="15"/>
  <c r="O57" i="15"/>
  <c r="Q57" i="15"/>
  <c r="V57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Q52" i="15" s="1"/>
  <c r="V61" i="15"/>
  <c r="V52" i="15" s="1"/>
  <c r="G64" i="15"/>
  <c r="I64" i="15"/>
  <c r="K64" i="15"/>
  <c r="M64" i="15"/>
  <c r="O64" i="15"/>
  <c r="Q64" i="15"/>
  <c r="G65" i="15"/>
  <c r="I65" i="15"/>
  <c r="K65" i="15"/>
  <c r="M65" i="15"/>
  <c r="O65" i="15"/>
  <c r="Q65" i="15"/>
  <c r="V65" i="15"/>
  <c r="V64" i="15" s="1"/>
  <c r="G69" i="15"/>
  <c r="I69" i="15"/>
  <c r="K69" i="15"/>
  <c r="M69" i="15"/>
  <c r="O69" i="15"/>
  <c r="Q69" i="15"/>
  <c r="V69" i="15"/>
  <c r="G73" i="15"/>
  <c r="G72" i="15" s="1"/>
  <c r="I73" i="15"/>
  <c r="I72" i="15" s="1"/>
  <c r="K73" i="15"/>
  <c r="K72" i="15" s="1"/>
  <c r="M73" i="15"/>
  <c r="O73" i="15"/>
  <c r="O72" i="15" s="1"/>
  <c r="Q73" i="15"/>
  <c r="Q72" i="15" s="1"/>
  <c r="V73" i="15"/>
  <c r="G76" i="15"/>
  <c r="M76" i="15" s="1"/>
  <c r="I76" i="15"/>
  <c r="K76" i="15"/>
  <c r="O76" i="15"/>
  <c r="Q76" i="15"/>
  <c r="V76" i="15"/>
  <c r="G79" i="15"/>
  <c r="M79" i="15" s="1"/>
  <c r="I79" i="15"/>
  <c r="K79" i="15"/>
  <c r="O79" i="15"/>
  <c r="Q79" i="15"/>
  <c r="V79" i="15"/>
  <c r="G82" i="15"/>
  <c r="M82" i="15" s="1"/>
  <c r="I82" i="15"/>
  <c r="K82" i="15"/>
  <c r="O82" i="15"/>
  <c r="Q82" i="15"/>
  <c r="V82" i="15"/>
  <c r="G86" i="15"/>
  <c r="I86" i="15"/>
  <c r="K86" i="15"/>
  <c r="M86" i="15"/>
  <c r="O86" i="15"/>
  <c r="Q86" i="15"/>
  <c r="V86" i="15"/>
  <c r="V72" i="15" s="1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96" i="15"/>
  <c r="I96" i="15"/>
  <c r="K96" i="15"/>
  <c r="M96" i="15"/>
  <c r="O96" i="15"/>
  <c r="Q96" i="15"/>
  <c r="V96" i="15"/>
  <c r="G99" i="15"/>
  <c r="O99" i="15"/>
  <c r="Q99" i="15"/>
  <c r="V99" i="15"/>
  <c r="G100" i="15"/>
  <c r="I100" i="15"/>
  <c r="I99" i="15" s="1"/>
  <c r="K100" i="15"/>
  <c r="K99" i="15" s="1"/>
  <c r="M100" i="15"/>
  <c r="M99" i="15" s="1"/>
  <c r="O100" i="15"/>
  <c r="Q100" i="15"/>
  <c r="V100" i="15"/>
  <c r="AE102" i="15"/>
  <c r="G30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15" i="14"/>
  <c r="AF30" i="14" s="1"/>
  <c r="I15" i="14"/>
  <c r="K15" i="14"/>
  <c r="M15" i="14"/>
  <c r="O15" i="14"/>
  <c r="Q15" i="14"/>
  <c r="V15" i="14"/>
  <c r="G18" i="14"/>
  <c r="I18" i="14"/>
  <c r="K18" i="14"/>
  <c r="M18" i="14"/>
  <c r="O18" i="14"/>
  <c r="Q18" i="14"/>
  <c r="V18" i="14"/>
  <c r="G20" i="14"/>
  <c r="G19" i="14" s="1"/>
  <c r="I20" i="14"/>
  <c r="I19" i="14" s="1"/>
  <c r="K20" i="14"/>
  <c r="K19" i="14" s="1"/>
  <c r="O20" i="14"/>
  <c r="O19" i="14" s="1"/>
  <c r="Q20" i="14"/>
  <c r="Q19" i="14" s="1"/>
  <c r="V20" i="14"/>
  <c r="V19" i="14" s="1"/>
  <c r="G23" i="14"/>
  <c r="G24" i="14"/>
  <c r="I24" i="14"/>
  <c r="I23" i="14" s="1"/>
  <c r="K24" i="14"/>
  <c r="K23" i="14" s="1"/>
  <c r="M24" i="14"/>
  <c r="M23" i="14" s="1"/>
  <c r="O24" i="14"/>
  <c r="O23" i="14" s="1"/>
  <c r="Q24" i="14"/>
  <c r="Q23" i="14" s="1"/>
  <c r="V24" i="14"/>
  <c r="V23" i="14" s="1"/>
  <c r="G27" i="14"/>
  <c r="G28" i="14"/>
  <c r="I28" i="14"/>
  <c r="I27" i="14" s="1"/>
  <c r="K28" i="14"/>
  <c r="K27" i="14" s="1"/>
  <c r="M28" i="14"/>
  <c r="M27" i="14" s="1"/>
  <c r="O28" i="14"/>
  <c r="O27" i="14" s="1"/>
  <c r="Q28" i="14"/>
  <c r="Q27" i="14" s="1"/>
  <c r="V28" i="14"/>
  <c r="V27" i="14" s="1"/>
  <c r="AE30" i="14"/>
  <c r="G113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AF113" i="13" s="1"/>
  <c r="I18" i="13"/>
  <c r="K18" i="13"/>
  <c r="M18" i="13"/>
  <c r="O18" i="13"/>
  <c r="Q18" i="13"/>
  <c r="V18" i="13"/>
  <c r="G21" i="13"/>
  <c r="I21" i="13"/>
  <c r="K21" i="13"/>
  <c r="M21" i="13"/>
  <c r="O21" i="13"/>
  <c r="Q21" i="13"/>
  <c r="V21" i="13"/>
  <c r="G27" i="13"/>
  <c r="M27" i="13" s="1"/>
  <c r="I27" i="13"/>
  <c r="K27" i="13"/>
  <c r="O27" i="13"/>
  <c r="Q27" i="13"/>
  <c r="V27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6" i="13"/>
  <c r="M36" i="13" s="1"/>
  <c r="I36" i="13"/>
  <c r="K36" i="13"/>
  <c r="O36" i="13"/>
  <c r="Q36" i="13"/>
  <c r="V36" i="13"/>
  <c r="G39" i="13"/>
  <c r="I39" i="13"/>
  <c r="K39" i="13"/>
  <c r="M39" i="13"/>
  <c r="O39" i="13"/>
  <c r="Q39" i="13"/>
  <c r="V39" i="13"/>
  <c r="G42" i="13"/>
  <c r="I42" i="13"/>
  <c r="K42" i="13"/>
  <c r="M42" i="13"/>
  <c r="O42" i="13"/>
  <c r="Q42" i="13"/>
  <c r="V42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50" i="13"/>
  <c r="I50" i="13"/>
  <c r="K50" i="13"/>
  <c r="M50" i="13"/>
  <c r="O50" i="13"/>
  <c r="Q50" i="13"/>
  <c r="V50" i="13"/>
  <c r="G53" i="13"/>
  <c r="K53" i="13"/>
  <c r="O53" i="13"/>
  <c r="Q53" i="13"/>
  <c r="V53" i="13"/>
  <c r="G54" i="13"/>
  <c r="M54" i="13" s="1"/>
  <c r="M53" i="13" s="1"/>
  <c r="I54" i="13"/>
  <c r="I53" i="13" s="1"/>
  <c r="K54" i="13"/>
  <c r="O54" i="13"/>
  <c r="Q54" i="13"/>
  <c r="V54" i="13"/>
  <c r="G58" i="13"/>
  <c r="G59" i="13"/>
  <c r="M59" i="13" s="1"/>
  <c r="M58" i="13" s="1"/>
  <c r="I59" i="13"/>
  <c r="I58" i="13" s="1"/>
  <c r="K59" i="13"/>
  <c r="K58" i="13" s="1"/>
  <c r="O59" i="13"/>
  <c r="O58" i="13" s="1"/>
  <c r="Q59" i="13"/>
  <c r="Q58" i="13" s="1"/>
  <c r="V59" i="13"/>
  <c r="V58" i="13" s="1"/>
  <c r="G63" i="13"/>
  <c r="I63" i="13"/>
  <c r="K63" i="13"/>
  <c r="M63" i="13"/>
  <c r="O63" i="13"/>
  <c r="Q63" i="13"/>
  <c r="V63" i="13"/>
  <c r="G66" i="13"/>
  <c r="I66" i="13"/>
  <c r="K66" i="13"/>
  <c r="M66" i="13"/>
  <c r="O66" i="13"/>
  <c r="Q66" i="13"/>
  <c r="V66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4" i="13"/>
  <c r="I74" i="13"/>
  <c r="I73" i="13" s="1"/>
  <c r="K74" i="13"/>
  <c r="K73" i="13" s="1"/>
  <c r="M74" i="13"/>
  <c r="M73" i="13" s="1"/>
  <c r="O74" i="13"/>
  <c r="O73" i="13" s="1"/>
  <c r="Q74" i="13"/>
  <c r="Q73" i="13" s="1"/>
  <c r="V74" i="13"/>
  <c r="V73" i="13" s="1"/>
  <c r="G78" i="13"/>
  <c r="M78" i="13" s="1"/>
  <c r="I78" i="13"/>
  <c r="K78" i="13"/>
  <c r="O78" i="13"/>
  <c r="Q78" i="13"/>
  <c r="V78" i="13"/>
  <c r="G82" i="13"/>
  <c r="G81" i="13" s="1"/>
  <c r="I82" i="13"/>
  <c r="I81" i="13" s="1"/>
  <c r="K82" i="13"/>
  <c r="K81" i="13" s="1"/>
  <c r="O82" i="13"/>
  <c r="O81" i="13" s="1"/>
  <c r="Q82" i="13"/>
  <c r="Q81" i="13" s="1"/>
  <c r="V82" i="13"/>
  <c r="V81" i="13" s="1"/>
  <c r="G85" i="13"/>
  <c r="I85" i="13"/>
  <c r="K85" i="13"/>
  <c r="M85" i="13"/>
  <c r="O85" i="13"/>
  <c r="Q85" i="13"/>
  <c r="V85" i="13"/>
  <c r="G88" i="13"/>
  <c r="I88" i="13"/>
  <c r="K88" i="13"/>
  <c r="M88" i="13"/>
  <c r="O88" i="13"/>
  <c r="Q88" i="13"/>
  <c r="V88" i="13"/>
  <c r="G91" i="13"/>
  <c r="I91" i="13"/>
  <c r="K91" i="13"/>
  <c r="M91" i="13"/>
  <c r="O91" i="13"/>
  <c r="Q91" i="13"/>
  <c r="V91" i="13"/>
  <c r="G95" i="13"/>
  <c r="I95" i="13"/>
  <c r="K95" i="13"/>
  <c r="M95" i="13"/>
  <c r="O95" i="13"/>
  <c r="Q95" i="13"/>
  <c r="V95" i="13"/>
  <c r="G99" i="13"/>
  <c r="G98" i="13" s="1"/>
  <c r="I99" i="13"/>
  <c r="I98" i="13" s="1"/>
  <c r="K99" i="13"/>
  <c r="K98" i="13" s="1"/>
  <c r="M99" i="13"/>
  <c r="M98" i="13" s="1"/>
  <c r="O99" i="13"/>
  <c r="O98" i="13" s="1"/>
  <c r="Q99" i="13"/>
  <c r="Q98" i="13" s="1"/>
  <c r="V99" i="13"/>
  <c r="V98" i="13" s="1"/>
  <c r="G103" i="13"/>
  <c r="I103" i="13"/>
  <c r="K103" i="13"/>
  <c r="M103" i="13"/>
  <c r="O103" i="13"/>
  <c r="Q103" i="13"/>
  <c r="V103" i="13"/>
  <c r="G107" i="13"/>
  <c r="I107" i="13"/>
  <c r="K107" i="13"/>
  <c r="M107" i="13"/>
  <c r="O107" i="13"/>
  <c r="Q107" i="13"/>
  <c r="V107" i="13"/>
  <c r="G111" i="13"/>
  <c r="G110" i="13" s="1"/>
  <c r="I111" i="13"/>
  <c r="I110" i="13" s="1"/>
  <c r="K111" i="13"/>
  <c r="K110" i="13" s="1"/>
  <c r="M111" i="13"/>
  <c r="M110" i="13" s="1"/>
  <c r="O111" i="13"/>
  <c r="O110" i="13" s="1"/>
  <c r="Q111" i="13"/>
  <c r="Q110" i="13" s="1"/>
  <c r="V111" i="13"/>
  <c r="V110" i="13" s="1"/>
  <c r="AE113" i="13"/>
  <c r="G43" i="12"/>
  <c r="BA29" i="12"/>
  <c r="BA26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Q19" i="12"/>
  <c r="V19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8" i="12"/>
  <c r="I38" i="12"/>
  <c r="I37" i="12" s="1"/>
  <c r="K38" i="12"/>
  <c r="K37" i="12" s="1"/>
  <c r="M38" i="12"/>
  <c r="M37" i="12" s="1"/>
  <c r="O38" i="12"/>
  <c r="O37" i="12" s="1"/>
  <c r="Q38" i="12"/>
  <c r="Q37" i="12" s="1"/>
  <c r="V38" i="12"/>
  <c r="V37" i="12" s="1"/>
  <c r="G39" i="12"/>
  <c r="G37" i="12" s="1"/>
  <c r="I39" i="12"/>
  <c r="K39" i="12"/>
  <c r="M39" i="12"/>
  <c r="O39" i="12"/>
  <c r="Q39" i="12"/>
  <c r="V39" i="12"/>
  <c r="AE43" i="12"/>
  <c r="AF43" i="12"/>
  <c r="I20" i="1"/>
  <c r="I19" i="1"/>
  <c r="I18" i="1"/>
  <c r="F66" i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I103" i="1" l="1"/>
  <c r="J101" i="1" s="1"/>
  <c r="G39" i="1"/>
  <c r="G65" i="1"/>
  <c r="H65" i="1" s="1"/>
  <c r="I65" i="1" s="1"/>
  <c r="J87" i="1"/>
  <c r="J86" i="1"/>
  <c r="J73" i="1"/>
  <c r="J75" i="1"/>
  <c r="J89" i="1"/>
  <c r="J78" i="1"/>
  <c r="J76" i="1"/>
  <c r="J77" i="1"/>
  <c r="J95" i="1"/>
  <c r="J96" i="1"/>
  <c r="J80" i="1"/>
  <c r="J97" i="1"/>
  <c r="J88" i="1"/>
  <c r="J74" i="1"/>
  <c r="J90" i="1"/>
  <c r="J93" i="1"/>
  <c r="J81" i="1"/>
  <c r="J82" i="1"/>
  <c r="J98" i="1"/>
  <c r="J91" i="1"/>
  <c r="J94" i="1"/>
  <c r="J79" i="1"/>
  <c r="J83" i="1"/>
  <c r="J99" i="1"/>
  <c r="J84" i="1"/>
  <c r="J100" i="1"/>
  <c r="J85" i="1"/>
  <c r="G23" i="1"/>
  <c r="M65" i="29"/>
  <c r="M8" i="29"/>
  <c r="M59" i="29"/>
  <c r="M34" i="29"/>
  <c r="M41" i="29"/>
  <c r="M53" i="29"/>
  <c r="M50" i="29" s="1"/>
  <c r="G21" i="29"/>
  <c r="M80" i="29"/>
  <c r="M78" i="29" s="1"/>
  <c r="M22" i="29"/>
  <c r="M21" i="29" s="1"/>
  <c r="M22" i="28"/>
  <c r="M12" i="28"/>
  <c r="M9" i="28"/>
  <c r="M8" i="28" s="1"/>
  <c r="G38" i="28"/>
  <c r="M27" i="27"/>
  <c r="M24" i="27" s="1"/>
  <c r="M11" i="27"/>
  <c r="M9" i="27"/>
  <c r="M8" i="27" s="1"/>
  <c r="M27" i="26"/>
  <c r="M24" i="26" s="1"/>
  <c r="M9" i="26"/>
  <c r="M8" i="26" s="1"/>
  <c r="M86" i="25"/>
  <c r="M27" i="25"/>
  <c r="M24" i="25" s="1"/>
  <c r="AF91" i="25"/>
  <c r="M9" i="25"/>
  <c r="M8" i="25" s="1"/>
  <c r="M34" i="24"/>
  <c r="M24" i="24"/>
  <c r="M23" i="24" s="1"/>
  <c r="M9" i="24"/>
  <c r="M8" i="24" s="1"/>
  <c r="M81" i="23"/>
  <c r="M75" i="23"/>
  <c r="M74" i="23" s="1"/>
  <c r="M27" i="23"/>
  <c r="M24" i="23" s="1"/>
  <c r="M9" i="23"/>
  <c r="M8" i="23" s="1"/>
  <c r="M8" i="22"/>
  <c r="M33" i="21"/>
  <c r="M32" i="21" s="1"/>
  <c r="M9" i="21"/>
  <c r="M8" i="21" s="1"/>
  <c r="M26" i="20"/>
  <c r="M16" i="20"/>
  <c r="M30" i="20"/>
  <c r="M29" i="20" s="1"/>
  <c r="M9" i="20"/>
  <c r="M8" i="20" s="1"/>
  <c r="M38" i="19"/>
  <c r="M63" i="19"/>
  <c r="G63" i="19"/>
  <c r="AF135" i="19"/>
  <c r="M9" i="19"/>
  <c r="M8" i="19" s="1"/>
  <c r="M63" i="18"/>
  <c r="M34" i="18"/>
  <c r="M92" i="18"/>
  <c r="M52" i="18"/>
  <c r="M8" i="18"/>
  <c r="M80" i="18"/>
  <c r="M73" i="18"/>
  <c r="M69" i="18"/>
  <c r="M68" i="18" s="1"/>
  <c r="AF109" i="18"/>
  <c r="M45" i="17"/>
  <c r="M9" i="17"/>
  <c r="M8" i="17" s="1"/>
  <c r="M24" i="16"/>
  <c r="M23" i="16" s="1"/>
  <c r="M20" i="16"/>
  <c r="M19" i="16" s="1"/>
  <c r="M9" i="16"/>
  <c r="M8" i="16" s="1"/>
  <c r="M72" i="15"/>
  <c r="M52" i="15"/>
  <c r="M12" i="15"/>
  <c r="M8" i="15" s="1"/>
  <c r="M20" i="14"/>
  <c r="M19" i="14" s="1"/>
  <c r="M9" i="14"/>
  <c r="M8" i="14" s="1"/>
  <c r="M8" i="13"/>
  <c r="G73" i="13"/>
  <c r="M82" i="13"/>
  <c r="M81" i="13" s="1"/>
  <c r="M8" i="12"/>
  <c r="I21" i="1"/>
  <c r="J28" i="1"/>
  <c r="J26" i="1"/>
  <c r="G38" i="1"/>
  <c r="F38" i="1"/>
  <c r="J23" i="1"/>
  <c r="J24" i="1"/>
  <c r="J25" i="1"/>
  <c r="J27" i="1"/>
  <c r="E24" i="1"/>
  <c r="E26" i="1"/>
  <c r="G66" i="1" l="1"/>
  <c r="H39" i="1"/>
  <c r="J92" i="1"/>
  <c r="J102" i="1"/>
  <c r="J103" i="1" s="1"/>
  <c r="A23" i="1"/>
  <c r="J44" i="1"/>
  <c r="J50" i="1"/>
  <c r="J53" i="1"/>
  <c r="J39" i="1"/>
  <c r="J64" i="1"/>
  <c r="J42" i="1"/>
  <c r="J46" i="1"/>
  <c r="J49" i="1"/>
  <c r="J43" i="1"/>
  <c r="J61" i="1"/>
  <c r="J59" i="1"/>
  <c r="J65" i="1"/>
  <c r="J63" i="1"/>
  <c r="J47" i="1"/>
  <c r="J48" i="1"/>
  <c r="J45" i="1"/>
  <c r="J52" i="1"/>
  <c r="J58" i="1"/>
  <c r="J41" i="1"/>
  <c r="J60" i="1"/>
  <c r="J62" i="1"/>
  <c r="J57" i="1"/>
  <c r="J55" i="1"/>
  <c r="J51" i="1"/>
  <c r="J54" i="1"/>
  <c r="J40" i="1"/>
  <c r="J56" i="1"/>
  <c r="J66" i="1" l="1"/>
  <c r="H66" i="1"/>
  <c r="I39" i="1"/>
  <c r="I66" i="1" s="1"/>
  <c r="G25" i="1"/>
  <c r="A25" i="1" s="1"/>
  <c r="G28" i="1"/>
  <c r="G24" i="1"/>
  <c r="A24" i="1"/>
  <c r="G26" i="1" l="1"/>
  <c r="A26" i="1"/>
  <c r="A27" i="1"/>
  <c r="G29" i="1" s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<sst xmlns="http://schemas.openxmlformats.org/spreadsheetml/2006/main" count="6392" uniqueCount="1230">
  <si>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</si>
  <si>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</si>
  <si>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</si>
  <si>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</si>
  <si>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</si>
  <si>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</si>
  <si>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</si>
  <si>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</si>
  <si>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</si>
  <si>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</si>
  <si>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</si>
  <si>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</si>
  <si>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</si>
  <si>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</si>
  <si>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</si>
  <si>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</si>
  <si>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</si>
  <si>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</si>
  <si>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</si>
  <si>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</si>
  <si>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</si>
  <si>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</si>
  <si>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</si>
  <si>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</si>
  <si>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</si>
  <si>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</si>
  <si>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</si>
  <si>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</si>
  <si>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</si>
  <si>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</si>
  <si>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</si>
  <si>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</si>
  <si>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</si>
  <si>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</si>
  <si>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</si>
  <si>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</si>
  <si>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</si>
  <si>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</si>
  <si>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</si>
  <si>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</si>
  <si>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</si>
  <si>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</si>
  <si>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</si>
  <si>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Pavel Klus</t>
  </si>
  <si>
    <t>039</t>
  </si>
  <si>
    <t>Příprava Území-Lokalita Petra Cingra ve Starém Bohumíně</t>
  </si>
  <si>
    <t>Město Bohumín</t>
  </si>
  <si>
    <t>Masarykova 158</t>
  </si>
  <si>
    <t>Bohumín-Nový Bohumín</t>
  </si>
  <si>
    <t>73581</t>
  </si>
  <si>
    <t>00297569</t>
  </si>
  <si>
    <t>CZ00297569</t>
  </si>
  <si>
    <t>Stavba</t>
  </si>
  <si>
    <t>01</t>
  </si>
  <si>
    <t>Výhybny na komunikaci</t>
  </si>
  <si>
    <t>001</t>
  </si>
  <si>
    <t>Ostatní a vedlejší náklady</t>
  </si>
  <si>
    <t>002</t>
  </si>
  <si>
    <t>1.1 - Výhybna 1</t>
  </si>
  <si>
    <t>003</t>
  </si>
  <si>
    <t>1.2 - Výhybna 1 - výměna podloží se souhlasem investora</t>
  </si>
  <si>
    <t>004</t>
  </si>
  <si>
    <t>2.1 - Výhybna 2</t>
  </si>
  <si>
    <t>005</t>
  </si>
  <si>
    <t>2.2 - Výhbna 2 - výměna podloží se souhlsem investora</t>
  </si>
  <si>
    <t>SO 01</t>
  </si>
  <si>
    <t>Příprava území</t>
  </si>
  <si>
    <t>1</t>
  </si>
  <si>
    <t>rozpočet  příprava území</t>
  </si>
  <si>
    <t>SO 02</t>
  </si>
  <si>
    <t>Komunikace</t>
  </si>
  <si>
    <t>02</t>
  </si>
  <si>
    <t>rozpočet komunikace</t>
  </si>
  <si>
    <t>SO 03</t>
  </si>
  <si>
    <t>Kanalizace dešťová</t>
  </si>
  <si>
    <t>3.0</t>
  </si>
  <si>
    <t>rozpočet dešťová kanalizace</t>
  </si>
  <si>
    <t>3.1</t>
  </si>
  <si>
    <t>přípojky dešťová kanalizace</t>
  </si>
  <si>
    <t>3.2</t>
  </si>
  <si>
    <t>retenční nádrž</t>
  </si>
  <si>
    <t>3.3</t>
  </si>
  <si>
    <t>čerpací stanice</t>
  </si>
  <si>
    <t>SO 04</t>
  </si>
  <si>
    <t>Kanalizace splašková</t>
  </si>
  <si>
    <t>4.0</t>
  </si>
  <si>
    <t>kanalizace splašková</t>
  </si>
  <si>
    <t>4.1</t>
  </si>
  <si>
    <t>přípojky splašková kanalizace</t>
  </si>
  <si>
    <t>SO 05</t>
  </si>
  <si>
    <t>Vodovod</t>
  </si>
  <si>
    <t>5.0</t>
  </si>
  <si>
    <t>vodovod</t>
  </si>
  <si>
    <t>5.1</t>
  </si>
  <si>
    <t>vodovodní přípojky</t>
  </si>
  <si>
    <t>SO 06</t>
  </si>
  <si>
    <t>Plynovod</t>
  </si>
  <si>
    <t>6.0</t>
  </si>
  <si>
    <t>plynovod</t>
  </si>
  <si>
    <t>6.1</t>
  </si>
  <si>
    <t>plynovodní přípojky</t>
  </si>
  <si>
    <t>SO 08</t>
  </si>
  <si>
    <t>Veřejné osvětlení</t>
  </si>
  <si>
    <t>8</t>
  </si>
  <si>
    <t>rozpočet veřejné osvětlení</t>
  </si>
  <si>
    <t>Celkem za stavbu</t>
  </si>
  <si>
    <t>CZK</t>
  </si>
  <si>
    <t>Rekapitulace dílů</t>
  </si>
  <si>
    <t>Typ dílu</t>
  </si>
  <si>
    <t>Rozváděče 0,4kV</t>
  </si>
  <si>
    <t>Zemní práce</t>
  </si>
  <si>
    <t>2</t>
  </si>
  <si>
    <t>Kabely NN</t>
  </si>
  <si>
    <t>Zakládání</t>
  </si>
  <si>
    <t>Základy a zvláštní zakládání</t>
  </si>
  <si>
    <t>4</t>
  </si>
  <si>
    <t>Svítidla</t>
  </si>
  <si>
    <t>Vodorovné konstrukce</t>
  </si>
  <si>
    <t>45</t>
  </si>
  <si>
    <t>Podkladní a vedlejší konstrukce</t>
  </si>
  <si>
    <t>46</t>
  </si>
  <si>
    <t>Zpevněné plochy</t>
  </si>
  <si>
    <t>5</t>
  </si>
  <si>
    <t>Komunikace pozemní</t>
  </si>
  <si>
    <t>Sloup bezpaticový</t>
  </si>
  <si>
    <t>6</t>
  </si>
  <si>
    <t>OSTATNÍ</t>
  </si>
  <si>
    <t>Trubní vedení</t>
  </si>
  <si>
    <t>85</t>
  </si>
  <si>
    <t>Potrubí z trub litinových</t>
  </si>
  <si>
    <t>87</t>
  </si>
  <si>
    <t>Potrubí z trub z plastických hmot</t>
  </si>
  <si>
    <t>89</t>
  </si>
  <si>
    <t>Ostatní konstrukce na trubním vedení</t>
  </si>
  <si>
    <t>9</t>
  </si>
  <si>
    <t>Ostatní konstrukce a práce, bourání</t>
  </si>
  <si>
    <t>Revizní zkoušky, měření, protokoly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</si>
  <si>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</si>
  <si>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</si>
  <si>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</si>
  <si>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</si>
  <si>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</si>
  <si>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</si>
  <si>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997</t>
  </si>
  <si>
    <t>Přesun sutě</t>
  </si>
  <si>
    <t>998</t>
  </si>
  <si>
    <t>Přesun hmot</t>
  </si>
  <si>
    <t>OST</t>
  </si>
  <si>
    <t>Ostatní</t>
  </si>
  <si>
    <t>VRN</t>
  </si>
  <si>
    <t>Vedlejší rozpočtové náklady</t>
  </si>
  <si>
    <t>7</t>
  </si>
  <si>
    <t>Uzemnění</t>
  </si>
  <si>
    <t>M21</t>
  </si>
  <si>
    <t>Elektromontáže</t>
  </si>
  <si>
    <t>M99</t>
  </si>
  <si>
    <t>Ostatní práce "M"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</si>
  <si>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</si>
  <si>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</si>
  <si>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</si>
  <si>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</si>
  <si>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</si>
  <si>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</si>
  <si>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</si>
  <si>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</si>
  <si>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</si>
  <si>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</si>
  <si>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</si>
  <si>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</si>
  <si>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</si>
  <si>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</si>
  <si>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</si>
  <si>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</si>
  <si>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</si>
  <si>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</si>
  <si>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</si>
  <si>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</si>
  <si>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</si>
  <si>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</si>
  <si>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</si>
  <si>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</si>
  <si>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</si>
  <si>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</si>
  <si>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</si>
  <si>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</si>
  <si>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</si>
  <si>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012103000</t>
  </si>
  <si>
    <t xml:space="preserve">Geodetické práce před výstavbou </t>
  </si>
  <si>
    <t>kpl</t>
  </si>
  <si>
    <t>URS</t>
  </si>
  <si>
    <t>Kalkul</t>
  </si>
  <si>
    <t>Práce</t>
  </si>
  <si>
    <t>POL1_1</t>
  </si>
  <si>
    <t>"Poznámka k položce:</t>
  </si>
  <si>
    <t>POP</t>
  </si>
  <si>
    <t>vytyčení stávajících inženýrských sítí</t>
  </si>
  <si>
    <t>prostorové vytyčení objektů stavby"</t>
  </si>
  <si>
    <t>012303000</t>
  </si>
  <si>
    <t xml:space="preserve">Geodetické práce po výstavbě </t>
  </si>
  <si>
    <t>zaměření skutečného provedení stavby na podkladě KN -  pro všechny objekty stavby"</t>
  </si>
  <si>
    <t>013254000</t>
  </si>
  <si>
    <t xml:space="preserve">Dokumentace skutečného provedení stavby </t>
  </si>
  <si>
    <t>Dokumentace pro kolaudaci a závěrečná zpráva pro všechny objekty stavby"</t>
  </si>
  <si>
    <t>043103000</t>
  </si>
  <si>
    <t xml:space="preserve">Zkoušky bez rozlišení </t>
  </si>
  <si>
    <t>statické zatěžovací zkoušky na pláni a konstrukčních vrstvách</t>
  </si>
  <si>
    <t>výhybna 1 = 2 x</t>
  </si>
  <si>
    <t>výhybna 2 = 2 x"</t>
  </si>
  <si>
    <t>049102000</t>
  </si>
  <si>
    <t xml:space="preserve">Náklady vzniklé v souvislosti spřípravou stavby </t>
  </si>
  <si>
    <t>Dokumentace přechodného dopravního značení včetně projednání s orgány a zajištění stanovení dočasného dopravního značení."</t>
  </si>
  <si>
    <t>049103000</t>
  </si>
  <si>
    <t xml:space="preserve">Náklady vzniklé v souvislosti srealizací stavby </t>
  </si>
  <si>
    <t>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</t>
  </si>
  <si>
    <t>"</t>
  </si>
  <si>
    <t>049303000</t>
  </si>
  <si>
    <t xml:space="preserve">Náklady vzniklé v souvislosti s předáním stavby </t>
  </si>
  <si>
    <t>Náklady zhotovitele spojené s předáním stavby a se zajištěním úspěšného kolaudačního řízení."</t>
  </si>
  <si>
    <t>R</t>
  </si>
  <si>
    <t xml:space="preserve">Provizorní dopravní značení </t>
  </si>
  <si>
    <t>Vlastní</t>
  </si>
  <si>
    <t>Zřízení, odstranění a vč. příplatku za každý den použití dočasného dopravního značení."</t>
  </si>
  <si>
    <t>032103000</t>
  </si>
  <si>
    <t>Náklady na zřízení a provoz zařízení staveniště po dobu stavby</t>
  </si>
  <si>
    <t>039103000</t>
  </si>
  <si>
    <t xml:space="preserve">Rozebrání, bourání a odvoz zařízení staveniště </t>
  </si>
  <si>
    <t>Rozebrání ZS, odvoz a úprava ploch"</t>
  </si>
  <si>
    <t>SUM</t>
  </si>
  <si>
    <t>Poznámky uchazeče k zadání</t>
  </si>
  <si>
    <t>POPUZIV</t>
  </si>
  <si>
    <t>END</t>
  </si>
  <si>
    <t>113108310R00</t>
  </si>
  <si>
    <t>Odstranění asfaltové vrstvy pl. do 50 m2, tl.10 cm</t>
  </si>
  <si>
    <t>m2</t>
  </si>
  <si>
    <t>RTS 20/ I</t>
  </si>
  <si>
    <t xml:space="preserve">"Vybourání kraje komunikace z asfaltobetonu =" 8,0 : </t>
  </si>
  <si>
    <t>VV</t>
  </si>
  <si>
    <t>122302201R00</t>
  </si>
  <si>
    <t>Odkopávky a prokopávky nezapažené pro silnice objemu do 100 m3 v hornině tř. 4</t>
  </si>
  <si>
    <t>m3</t>
  </si>
  <si>
    <t xml:space="preserve">"výkop pro konstrukci výhybny (část kubatury ponechat v hrázce pro zpětné dosypání - zemní krajnici) =" 15,0 : </t>
  </si>
  <si>
    <t>15</t>
  </si>
  <si>
    <t>130001101R00</t>
  </si>
  <si>
    <t>Příplatek za ztížení vykopávky v blízkosti podzemního vedení</t>
  </si>
  <si>
    <t xml:space="preserve">"výkop pro uložení zřízení ochrany kabelů =" 10,80 * 0,50 : </t>
  </si>
  <si>
    <t>5,4</t>
  </si>
  <si>
    <t>132301111R00</t>
  </si>
  <si>
    <t>Hloubení rýh š do 600 mm v hornině tř. 4 objemu do 100 m3</t>
  </si>
  <si>
    <t xml:space="preserve">"výkop pro uložení zřízení ochrany kabelů =" 0,50 * 1,20 * 18,0 : </t>
  </si>
  <si>
    <t>10,8</t>
  </si>
  <si>
    <t>162701105R00</t>
  </si>
  <si>
    <t>Vodorovné přemístění do 10000 m výkopku/sypaniny z horniny tř. 1 až 4</t>
  </si>
  <si>
    <t xml:space="preserve">část vytlačené kubatury tvoří podkladní deska + obetonování, zbývající část rýhy je tvořena výměnou podloží a konstrukcí vozovky : </t>
  </si>
  <si>
    <t xml:space="preserve">"odvoz výkopku z rýhy pro ochranu kabelů - dle popisu v předchozím řádku se odváží celá kubatura =" 10,80 : </t>
  </si>
  <si>
    <t xml:space="preserve">"odkop pro novou konstrukci =" 15,0 : </t>
  </si>
  <si>
    <t xml:space="preserve">"odpočet kubatury pro zemní krajnici =" -5,0 : </t>
  </si>
  <si>
    <t>20,8</t>
  </si>
  <si>
    <t>199000005R00</t>
  </si>
  <si>
    <t>Poplatek za skládku zeminy 1- 4</t>
  </si>
  <si>
    <t>t</t>
  </si>
  <si>
    <t xml:space="preserve">"celková kubatura určená k odvozu a uložení na skládce =" 1,65 * 20,80 : </t>
  </si>
  <si>
    <t>34,32</t>
  </si>
  <si>
    <t>181301102R00</t>
  </si>
  <si>
    <t>Rozprostření ornice tl vrstvy do 150 mm pl do 500 m2 v rovině nebo ve svahu do 1:5</t>
  </si>
  <si>
    <t xml:space="preserve">"úprava nezpevněných ploch kolem výhybny =" 40,0 : </t>
  </si>
  <si>
    <t>40</t>
  </si>
  <si>
    <t>10364200R</t>
  </si>
  <si>
    <t>Ornice pro pozemkové úpravy</t>
  </si>
  <si>
    <t>SPCM</t>
  </si>
  <si>
    <t>Specifikace</t>
  </si>
  <si>
    <t>POL3_0</t>
  </si>
  <si>
    <t xml:space="preserve">"spotřeba =" 0,15 * 40,0 : </t>
  </si>
  <si>
    <t>180401211R00</t>
  </si>
  <si>
    <t>Založení trávníku lučního výsevem v rovině</t>
  </si>
  <si>
    <t xml:space="preserve">"osetí upravených ploch kolem výhybny =" 40,0 : </t>
  </si>
  <si>
    <t>00572472R</t>
  </si>
  <si>
    <t>Směs travní luční III. - dlouhodobá  á 25 kg</t>
  </si>
  <si>
    <t>kg</t>
  </si>
  <si>
    <t xml:space="preserve">"spotřeba =" 0,035 * 40,0 : </t>
  </si>
  <si>
    <t>1,4</t>
  </si>
  <si>
    <t>181201102R00</t>
  </si>
  <si>
    <t>Úprava pláně v hor. 1-4, se zhutněním</t>
  </si>
  <si>
    <t xml:space="preserve">"v místě nové vozovky výhybny =" 26,0 : </t>
  </si>
  <si>
    <t>26</t>
  </si>
  <si>
    <t>183403111R00</t>
  </si>
  <si>
    <t>Obdělání půdy nakopáním na hloubku do 0,1 m v rovině a svahu do 1:5</t>
  </si>
  <si>
    <t>183403153R00</t>
  </si>
  <si>
    <t>Obdělání půdy hrabáním v rovině a svahu do 1:5</t>
  </si>
  <si>
    <t>184802611R00</t>
  </si>
  <si>
    <t>Chemické odplevelení po založení kultury postřikem na široko v rovině a svahu do 1:5</t>
  </si>
  <si>
    <t>184807111R00</t>
  </si>
  <si>
    <t>Ochrana stromu bedněním - zřízení</t>
  </si>
  <si>
    <t>Včetně řeziva.</t>
  </si>
  <si>
    <t>184807112R00</t>
  </si>
  <si>
    <t>Ochrana stromu bedněním - odstranění</t>
  </si>
  <si>
    <t>POL1_</t>
  </si>
  <si>
    <t>Odkaz na mn. položky pořadí 15 : 2,00000</t>
  </si>
  <si>
    <t>452311131R00</t>
  </si>
  <si>
    <t>Podkladní desky z betonu prostého tř. C 12/15 otevřený výkop</t>
  </si>
  <si>
    <t xml:space="preserve">podkladní beton pod chráničkou kabelu : </t>
  </si>
  <si>
    <t xml:space="preserve">"kabely CETIN =" 0,5 * 0,1 * 18,0 : </t>
  </si>
  <si>
    <t>0,9</t>
  </si>
  <si>
    <t>564851111R00</t>
  </si>
  <si>
    <t>Podklad ze štěrkodrtě ŠD tl 150 mm</t>
  </si>
  <si>
    <t xml:space="preserve">"ŠDa 0/32 =" 26,0 : </t>
  </si>
  <si>
    <t xml:space="preserve">"ŠDb 0/63 =" 26,0 : </t>
  </si>
  <si>
    <t>52</t>
  </si>
  <si>
    <t>565151111RT3</t>
  </si>
  <si>
    <t>Podklad z obal kam.ACP 16, do 3 m,tl. 7 cm</t>
  </si>
  <si>
    <t xml:space="preserve">"ACP 16+;70 mm =" 26,0 : </t>
  </si>
  <si>
    <t>569903311R00</t>
  </si>
  <si>
    <t>Zřízení zemních krajnic se zhutněním</t>
  </si>
  <si>
    <t xml:space="preserve">"dosypání kolem hrany vozovky výhybny z odkopaného materiálu =" 5,0 : </t>
  </si>
  <si>
    <t>573231110R00</t>
  </si>
  <si>
    <t>Postřik živičný spojovací z emulze 0,3-0,5 kg/m2</t>
  </si>
  <si>
    <t>577131111RT3</t>
  </si>
  <si>
    <t>Beton asfalt. ACO 11 obrusný, š. do 3 m, tl. 4 cm</t>
  </si>
  <si>
    <t xml:space="preserve">"ACO 11; 40 mm =" 26,0 : </t>
  </si>
  <si>
    <t>899623141R00</t>
  </si>
  <si>
    <t>Obetonování potrubí nebo zdiva stok betonem prostým tř. C 12/15 otevřený výkop</t>
  </si>
  <si>
    <t xml:space="preserve">obetonování zřízené chráničky - zasahuje do spodní úrovně výměny podloží : </t>
  </si>
  <si>
    <t xml:space="preserve">"kabely CETIN =" 0,5 * 0,25 * 18,0 : </t>
  </si>
  <si>
    <t>2,25</t>
  </si>
  <si>
    <t>460490012RT1</t>
  </si>
  <si>
    <t>Fólie výstražná z PVC, šířka 33 cm fólie PVC šířka 33 cm</t>
  </si>
  <si>
    <t>m</t>
  </si>
  <si>
    <t xml:space="preserve">"kabely CETIN =" 18,0 : </t>
  </si>
  <si>
    <t>18</t>
  </si>
  <si>
    <t>919732211</t>
  </si>
  <si>
    <t>Styčná spára napojení nového živičného povrchu na stávající za tepla š 15 mm hl 25 mm s prořezáním</t>
  </si>
  <si>
    <t xml:space="preserve">"v místech napojení nové vozovky na stávající vozovku =" 25,0 : </t>
  </si>
  <si>
    <t>25</t>
  </si>
  <si>
    <t>919735112R00</t>
  </si>
  <si>
    <t>Řezání stávajícího živičného krytu hl do 100 mm</t>
  </si>
  <si>
    <t xml:space="preserve">"zařezání vozovky před zahájením prací =" 25,0 : </t>
  </si>
  <si>
    <t>990-102R1</t>
  </si>
  <si>
    <t>D+ M půlená chránička AROT DN 110</t>
  </si>
  <si>
    <t>990-102R2</t>
  </si>
  <si>
    <t>D + M rezervní chránička HGR DN 110</t>
  </si>
  <si>
    <t xml:space="preserve">včetně ucpání konců rezervní chráničky montážní pěnou : </t>
  </si>
  <si>
    <t>990-102R3</t>
  </si>
  <si>
    <t>Označení konců chrániček - elektronické markry</t>
  </si>
  <si>
    <t>kus</t>
  </si>
  <si>
    <t xml:space="preserve">"kabely CETIN =" 2 : 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</si>
  <si>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</si>
  <si>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</si>
  <si>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</si>
  <si>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"Vybouraná vozovka =" 0,220 * 8,0 : </t>
  </si>
  <si>
    <t>1,76</t>
  </si>
  <si>
    <t>979081121R00</t>
  </si>
  <si>
    <t>Příplatek k odvozu za každý další 1 km</t>
  </si>
  <si>
    <t xml:space="preserve">předpokládaná vzdálenost 10 km : </t>
  </si>
  <si>
    <t xml:space="preserve">"Vybouraná vozovka =" (10-1) * 1,760 : </t>
  </si>
  <si>
    <t>15,84</t>
  </si>
  <si>
    <t>979990112R00</t>
  </si>
  <si>
    <t>Poplatek za skládku suti-obal.kam.-asfalt do 30x30</t>
  </si>
  <si>
    <t xml:space="preserve">"Vybouraná vozovka =" 1,76 : </t>
  </si>
  <si>
    <t>998225111R00</t>
  </si>
  <si>
    <t>Přesun hmot pro pozemní komunikace s krytem z kamene, monolitickým betonovým nebo živičným</t>
  </si>
  <si>
    <t xml:space="preserve">"případná sanace pláně se souhlasem investora v tl.0,5 m a ploše 26,0 m2 =" 0,50 * 26,0 : </t>
  </si>
  <si>
    <t>13</t>
  </si>
  <si>
    <t xml:space="preserve">"odvoz výkopku z výměny podloží =" 13,0 : </t>
  </si>
  <si>
    <t xml:space="preserve">"výpočet =" 1,65 * 13,0 : </t>
  </si>
  <si>
    <t>21,45</t>
  </si>
  <si>
    <t>564871111R00</t>
  </si>
  <si>
    <t>Podklad ze štěrkodrtě ŠD tl 250 mm</t>
  </si>
  <si>
    <t xml:space="preserve">"zeminová deska celkové tloušťky 0,50m ze štěrkodrti frakce 0/63, zřízení ve dvou vrstvách tl. 250 mm =" 2 * 26,0 : </t>
  </si>
  <si>
    <t>289970111R00</t>
  </si>
  <si>
    <t>Vrstva geotextilie 300g/m2</t>
  </si>
  <si>
    <t xml:space="preserve">"výměna podloží =" 26,0 : </t>
  </si>
  <si>
    <t xml:space="preserve">"výkop pro konstrukci výhybny =" 15,0 : </t>
  </si>
  <si>
    <t xml:space="preserve">"výkop pro uložení zřízení ochrany kabelů =" 13,20 * 0,5 : </t>
  </si>
  <si>
    <t>6,6</t>
  </si>
  <si>
    <t xml:space="preserve">"výkop pro uložení zřízení ochrany kabelů =" 0,50 * 1,20 * 22,0 : </t>
  </si>
  <si>
    <t>13,2</t>
  </si>
  <si>
    <t xml:space="preserve">"odvoz výkopku z rýhy pro ochranu kabelů - dle popisu v předchozím řádku se odváží celá kubatura =" 13,20 : </t>
  </si>
  <si>
    <t>28,2</t>
  </si>
  <si>
    <t xml:space="preserve">"celková kubatura určená k odvozu a uložení na skládce =" 1,65 * 28,20 : </t>
  </si>
  <si>
    <t>46,53</t>
  </si>
  <si>
    <t xml:space="preserve">"úprava nezpevněných ploch kolem výhybny =" 15,0 : </t>
  </si>
  <si>
    <t xml:space="preserve">"spotřeba =" 0,15 * 15,0 : </t>
  </si>
  <si>
    <t xml:space="preserve">"osetí upravených ploch kolem výhybny =" 15,0 : </t>
  </si>
  <si>
    <t xml:space="preserve">"spotřeba =" 0,035 * 15,0 : </t>
  </si>
  <si>
    <t>0,525</t>
  </si>
  <si>
    <t>Úprava pláně v násypech v hor. 1-4, se zhutněním</t>
  </si>
  <si>
    <t xml:space="preserve">"kabely CETIN =" 0,5 * 0,1 * 22,0 : </t>
  </si>
  <si>
    <t>1,1</t>
  </si>
  <si>
    <t xml:space="preserve">"kabely CETIN =" 0,5 * 0,25 * 22,0 : </t>
  </si>
  <si>
    <t>2,75</t>
  </si>
  <si>
    <t xml:space="preserve">"kabely CETIN =" 22,0 : </t>
  </si>
  <si>
    <t>22</t>
  </si>
  <si>
    <t>113106231R00</t>
  </si>
  <si>
    <t>Rozebrání dlažeb ze zámkové dlažby v kamenivu</t>
  </si>
  <si>
    <t>113107615R00</t>
  </si>
  <si>
    <t>Odstranění podkladu nad 50 m2,kam.drcené tl.15 cm</t>
  </si>
  <si>
    <t>113107620R00</t>
  </si>
  <si>
    <t>Odstranění podkladu nad 50 m2,kam.drcené tl.20 cm</t>
  </si>
  <si>
    <t>113107405R00</t>
  </si>
  <si>
    <t>Odstranění podkladu nad 50 m2,kam.těžené tl.5 cm</t>
  </si>
  <si>
    <t>113108405R00</t>
  </si>
  <si>
    <t>Odstranění asfaltové vrstvy pl.nad 50 m2, tl. 5 cm</t>
  </si>
  <si>
    <t>113109415R00</t>
  </si>
  <si>
    <t>Odstranění podkladu pl.nad 50 m2, beton, tl. 15 cm</t>
  </si>
  <si>
    <t>965049112RT1</t>
  </si>
  <si>
    <t>Příplatek, bourání se svař.síťí nad 10 cm výztuž svařovanou sítí</t>
  </si>
  <si>
    <t>595*,15</t>
  </si>
  <si>
    <t>113202111R00</t>
  </si>
  <si>
    <t>Vytrhání obrub krajníků obrubníků stojatých</t>
  </si>
  <si>
    <t>961044111R00</t>
  </si>
  <si>
    <t>Bourání základů z betonu prostého</t>
  </si>
  <si>
    <t>lože pod obrubníky</t>
  </si>
  <si>
    <t>767999801R00</t>
  </si>
  <si>
    <t>Demontáž doplňků staveb o hmotnosti do 50 kg</t>
  </si>
  <si>
    <t>Bourání sloupků a vzpěr plotových ocelových do 2,5 m zabetonovaných</t>
  </si>
  <si>
    <t>290*5</t>
  </si>
  <si>
    <t>767911821R00</t>
  </si>
  <si>
    <t>Demontáž drátěného pletiva výšky do 1,6 m</t>
  </si>
  <si>
    <t>111101111R00</t>
  </si>
  <si>
    <t>Odstranění ruderálního porostu v rovině, odvoz 20 km vč likvidace</t>
  </si>
  <si>
    <t>352+2456+1907</t>
  </si>
  <si>
    <t>111105111R00</t>
  </si>
  <si>
    <t>Odstranění stařiny odvoz 20 km, na svahu do 1:5 vč likvidace</t>
  </si>
  <si>
    <t>112101111R00</t>
  </si>
  <si>
    <t>Kácení stromů listnatých průměru 20 cm, svah 1:5</t>
  </si>
  <si>
    <t>112101112R00</t>
  </si>
  <si>
    <t>Kácení stromů listnatých průměru 30 cm, svah 1:5</t>
  </si>
  <si>
    <t>112201111R00</t>
  </si>
  <si>
    <t>Odstranění pařezů D do 0,2 m v rovině a svahu 1:5 s odklizením do 20 m a zasypáním jámy</t>
  </si>
  <si>
    <t>112201112R00</t>
  </si>
  <si>
    <t>Odstranění pařezů D do 0,3 m v rovině a svahu 1:5 s odklizením do 20 m a zasypáním jámy</t>
  </si>
  <si>
    <t>111201101R00</t>
  </si>
  <si>
    <t>Odstranění křovin a stromů průměru kmene do 100 mm i s kořeny z celkové plochy do 1000 m2</t>
  </si>
  <si>
    <t>162201401R00</t>
  </si>
  <si>
    <t>Vodorovné přemístění větví stromů listnatých do 1 km D kmene do 300 mm</t>
  </si>
  <si>
    <t>162201411R00</t>
  </si>
  <si>
    <t>Vodorovné přemístění kmenů stromů listnatých do 1 km D kmene do 300 mm</t>
  </si>
  <si>
    <t>162201421R00</t>
  </si>
  <si>
    <t>Vodorovné přemístění pařezů do 1 km D do 300 mm</t>
  </si>
  <si>
    <t>162301401R00</t>
  </si>
  <si>
    <t>Vodorovné přemístění větví stromů listnatých do 5 km D kmene do 300 mm</t>
  </si>
  <si>
    <t>162301411R00</t>
  </si>
  <si>
    <t>Vodorovné přemístění kmenů stromů listnatých do 5 km D kmene do 300 mm</t>
  </si>
  <si>
    <t>162301421R00</t>
  </si>
  <si>
    <t>Vodorovné přemístění pařezů do 5 km D do 300 mm</t>
  </si>
  <si>
    <t>162301901R00</t>
  </si>
  <si>
    <t>Příplatek k vodorovnému přemístění větví stromů listnatých D kmene do 300 mm ZKD 5 km</t>
  </si>
  <si>
    <t>162301911R00</t>
  </si>
  <si>
    <t>Příplatek k vodorovnému přemístění kmenů stromů listnatých D kmene do 300 mm ZKD 5 km</t>
  </si>
  <si>
    <t>162301921R00</t>
  </si>
  <si>
    <t>Příplatek k vodorovnému přemístění pařezů D 300 mm ZKD 5 km</t>
  </si>
  <si>
    <t>162301501R00</t>
  </si>
  <si>
    <t>Vodorovné přemístění křovin do 5 km D kmene do 100 mm</t>
  </si>
  <si>
    <t>979087212R00</t>
  </si>
  <si>
    <t>Nakládání suti na dopravní prostředky - komunikace</t>
  </si>
  <si>
    <t>979990103R00</t>
  </si>
  <si>
    <t>Poplatek za skládku suti - beton do 30x30 cm</t>
  </si>
  <si>
    <t>979990108R00</t>
  </si>
  <si>
    <t>Poplatek za skládku suti - železobeton</t>
  </si>
  <si>
    <t>00511 R</t>
  </si>
  <si>
    <t xml:space="preserve">Geodetické práce </t>
  </si>
  <si>
    <t>Soubor</t>
  </si>
  <si>
    <t>Indiv</t>
  </si>
  <si>
    <t>POL99_2</t>
  </si>
  <si>
    <t>005121 R</t>
  </si>
  <si>
    <t>Zařízení staveniště</t>
  </si>
  <si>
    <t>Veškeré náklady spojené s vybudováním, provozem a odstraněním zařízení staveniště.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</si>
  <si>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</si>
  <si>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</si>
  <si>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</si>
  <si>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</si>
  <si>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121101103R00</t>
  </si>
  <si>
    <t>Sejmutí ornice s přemístěním na vzdálenost do 250 m</t>
  </si>
  <si>
    <t>122201102R00</t>
  </si>
  <si>
    <t>Odkopávky a prokopávky nezapažené v hornině tř. 3 objem do 1000 m3</t>
  </si>
  <si>
    <t>122201109R00</t>
  </si>
  <si>
    <t>Příplatek za lepivost u odkopávek v hornině tř. 1 až 3</t>
  </si>
  <si>
    <t>122301102R00</t>
  </si>
  <si>
    <t>Odkopávky nezapažené v hor. 4 do 1000 m3</t>
  </si>
  <si>
    <t>122301109R00</t>
  </si>
  <si>
    <t>Příplatek za lepivost u odkopávek nezapažených v hornině tř. 4</t>
  </si>
  <si>
    <t>132201111R00</t>
  </si>
  <si>
    <t>Hloubení rýh š do 600 mm v hornině tř. 3 objemu do 100 m3</t>
  </si>
  <si>
    <t>132201119R00</t>
  </si>
  <si>
    <t>Příplatek za lepivost k hloubení rýh š do 600 mm v hornině tř. 3</t>
  </si>
  <si>
    <t>Vodorovné přemístění výkopku z hor.1-4 do 10000 m</t>
  </si>
  <si>
    <t>(dovoz chybějící sypaniny)</t>
  </si>
  <si>
    <t>162701109R00</t>
  </si>
  <si>
    <t>Příplatek k vodorovnému přemístění výkopku/sypaniny z horniny tř. 1 až 4 ZKD 1000 m přes 10000 m (dovoz chybějící sypaniny)</t>
  </si>
  <si>
    <t>167101101R00</t>
  </si>
  <si>
    <t>Nakládání výkopku z hornin tř. 1 až 4 do 100 m3</t>
  </si>
  <si>
    <t>171201201R00</t>
  </si>
  <si>
    <t>Uložení sypaniny na skl.-sypanina na výšku přes 2m</t>
  </si>
  <si>
    <t>171101101R00</t>
  </si>
  <si>
    <t>Uložení sypaniny z hornin soudržných do násypů zhutněných na 95 % PS</t>
  </si>
  <si>
    <t>175101101RT2</t>
  </si>
  <si>
    <t>Obsyp potrubí bez prohození sypaniny s dodáním štěrkopísku frakce 16 - 32 mm</t>
  </si>
  <si>
    <t>182101101R00</t>
  </si>
  <si>
    <t>Svahování v zářezech v hornině tř. 1 až 4</t>
  </si>
  <si>
    <t>182201101R00</t>
  </si>
  <si>
    <t>Svahování násypů</t>
  </si>
  <si>
    <t>162301101R00</t>
  </si>
  <si>
    <t>Vodorovné přemístění do 500 m výkopku/sypaniny z horniny tř. 1 až 4</t>
  </si>
  <si>
    <t>212792112R00</t>
  </si>
  <si>
    <t>Montáž trativodů z flexibilních trubek, lože</t>
  </si>
  <si>
    <t>28611225.AR</t>
  </si>
  <si>
    <t>Trubka PVC drenážní flexibilní d 160 mm</t>
  </si>
  <si>
    <t>POL3_</t>
  </si>
  <si>
    <t>Odkaz na mn. položky pořadí 19 : 3141,16000*1,05</t>
  </si>
  <si>
    <t>451573111R00</t>
  </si>
  <si>
    <t>Lože pod potrubí otevřený výkop ze štěrkopísku (drenáž, obruby)</t>
  </si>
  <si>
    <t>564772111R00</t>
  </si>
  <si>
    <t>Podklad z vibrovaného štěrku VŠ tl 250 mm</t>
  </si>
  <si>
    <t>564201111R00</t>
  </si>
  <si>
    <t>Podklad nebo podsyp ze štěrkopísku ŠP tl 40 mm</t>
  </si>
  <si>
    <t>564113505R00</t>
  </si>
  <si>
    <t>Podklad z asf.recyklátu fr. 0-32 po zhutn.tl.5 cm</t>
  </si>
  <si>
    <t>564932111R00</t>
  </si>
  <si>
    <t>Podklad z mechanicky zpevněného kameniva tl. 10 cm</t>
  </si>
  <si>
    <t>(minerální beton)</t>
  </si>
  <si>
    <t>596215021R00</t>
  </si>
  <si>
    <t>Kladení zámkové dlažby tl. 6 cm do drtě tl. 4 cm</t>
  </si>
  <si>
    <t>59245037R</t>
  </si>
  <si>
    <t>Dlažba zámková SLP 20x16,5x6 cm červená dlažba pro nevidomé</t>
  </si>
  <si>
    <t>573311511R00</t>
  </si>
  <si>
    <t>Prolití podkladu asfaltem v množství 2,5 kg/m2</t>
  </si>
  <si>
    <t>565131111R00</t>
  </si>
  <si>
    <t>Podklad z obal kamen. ACP 16, š. do 3 m, tl. 5 cm</t>
  </si>
  <si>
    <t>577141212R00</t>
  </si>
  <si>
    <t>Beton asfalt. ACO 8, do 3 m, tl.5 cm</t>
  </si>
  <si>
    <t>577112113R00</t>
  </si>
  <si>
    <t>Beton asfalt. ACO 11 nemodifik. š. do 3 m, tl.4 cm</t>
  </si>
  <si>
    <t>211971110R00</t>
  </si>
  <si>
    <t>Zřízení opláštění žeber nebo trativodů geotextilií v rýze nebo zářezu sklonu do 1:2</t>
  </si>
  <si>
    <t>67352004R</t>
  </si>
  <si>
    <t>Geotextilie netkaná 300 g/m2</t>
  </si>
  <si>
    <t>914001121R00</t>
  </si>
  <si>
    <t>Osaz.sloupku dopr.značky vč. bet.základu+Al patka</t>
  </si>
  <si>
    <t>914001125R00</t>
  </si>
  <si>
    <t>Osazení svislé dopr.značky na sloupek nebo konzolu</t>
  </si>
  <si>
    <t>404459509R</t>
  </si>
  <si>
    <t>Sloupek Fe pr.70 pozinkovaný, l= 3500 mm</t>
  </si>
  <si>
    <t>40444934.AR</t>
  </si>
  <si>
    <t>Značka dopr výstražná A1- A30 700 mm fól1, EG7letá</t>
  </si>
  <si>
    <t>40444937.AR</t>
  </si>
  <si>
    <t>Značka dopr výstražná A1- A30 900 mm fól1, EG7letá</t>
  </si>
  <si>
    <t>404459545R</t>
  </si>
  <si>
    <t>Víčko pr. 70</t>
  </si>
  <si>
    <t>404459534R</t>
  </si>
  <si>
    <t>Svorka upínací US na sloupek pr. 60 nebo 70 mm</t>
  </si>
  <si>
    <t>917862111R00</t>
  </si>
  <si>
    <t>Osazení stojat. obrub.bet. s opěrou,lože z C 12/15</t>
  </si>
  <si>
    <t>59217337R</t>
  </si>
  <si>
    <t>Obrubník zahradní ABO 5-20 500/50/250 mm přírodní</t>
  </si>
  <si>
    <t>916991191R00</t>
  </si>
  <si>
    <t>Příplatek za provedení oblouku r do 20 m</t>
  </si>
  <si>
    <t>275313511R00</t>
  </si>
  <si>
    <t>Základové patky z betonu tř. C 12/15 (dopr.značky)</t>
  </si>
  <si>
    <t>275351215R00</t>
  </si>
  <si>
    <t>Bednění stěn základových patek - zřízení</t>
  </si>
  <si>
    <t>275351216R00</t>
  </si>
  <si>
    <t>Bednění stěn základových patek - odstranění</t>
  </si>
  <si>
    <t>Včetně očištění, vytřídění a uložení bednícího materiálu.</t>
  </si>
  <si>
    <t>131301111R00</t>
  </si>
  <si>
    <t>Hloubení jam nezapažených v hornině tř. 4 objemu do 100 m3</t>
  </si>
  <si>
    <t>131301119R00</t>
  </si>
  <si>
    <t>Příplatek za lepivost u hloubení jam nezapažených v hornině tř. 4</t>
  </si>
  <si>
    <t>919735113R00</t>
  </si>
  <si>
    <t>Řezání stávajícího živičného krytu hl do 150 mm</t>
  </si>
  <si>
    <t>599141111R00</t>
  </si>
  <si>
    <t>Vyplnění spár mezi silničními dílci živičnou zálivkou</t>
  </si>
  <si>
    <t>59245020R</t>
  </si>
  <si>
    <t>Dlažba zámková 20x16,5x6 cm přírodní</t>
  </si>
  <si>
    <t>998225191R00</t>
  </si>
  <si>
    <t>Příplatek k přesunu hmot pro pozemní komunikace s krytem z kamene, živičným, betonovým do 1000 m</t>
  </si>
  <si>
    <t>výkop pro sanaci podloží-tl.30 cm</t>
  </si>
  <si>
    <t>odvoz výkopku pro sanaci</t>
  </si>
  <si>
    <t>uložení výkopku pro sanaci</t>
  </si>
  <si>
    <t>- odkop - sanace</t>
  </si>
  <si>
    <t>998225112R</t>
  </si>
  <si>
    <t>Přesun hmot pro pozemní komunikace s krytem z kamene, monolitickým betonovým nebo živičným-štěrk pro sanaci</t>
  </si>
  <si>
    <t>998225191R</t>
  </si>
  <si>
    <t>Příplatek k přesunu hmot pro pozemní komunikace s krytem z kamene, živičným, betonovým do 1000 m-štěrk pro sanaci</t>
  </si>
  <si>
    <t>012002000</t>
  </si>
  <si>
    <t>Geodetické práce-zaměření, vklad do katastru</t>
  </si>
  <si>
    <t>soubor</t>
  </si>
  <si>
    <t>013002000</t>
  </si>
  <si>
    <t>Projektové práce-dokumentace skutečného provedení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</si>
  <si>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</si>
  <si>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</si>
  <si>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</si>
  <si>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043002000</t>
  </si>
  <si>
    <t>Zkoušky a ostatní měření-hutnící zkoušky</t>
  </si>
  <si>
    <t>POL99_7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</si>
  <si>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</si>
  <si>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</si>
  <si>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</si>
  <si>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564782111R00</t>
  </si>
  <si>
    <t>Podklad z ŠD 30 cm</t>
  </si>
  <si>
    <t>sanace pro SEKTOR 3</t>
  </si>
  <si>
    <t>569231111R00</t>
  </si>
  <si>
    <t>Zpevnění krajnic štěrkopískem nebo kamenivem těženým tl 100 mm</t>
  </si>
  <si>
    <t>Příplatek za ztížené hloubení v blízkosti vedení</t>
  </si>
  <si>
    <t>132201112R00</t>
  </si>
  <si>
    <t>Hloubení rýh š.do 60 cm v hor.3 nad 100 m3,STROJNĚ</t>
  </si>
  <si>
    <t>Přípl.za lepivost,hloubení rýh 60 cm,hor.3,STROJNĚ</t>
  </si>
  <si>
    <t>Odkaz na mn. položky pořadí 2 : 411,00000</t>
  </si>
  <si>
    <t>132301212R00</t>
  </si>
  <si>
    <t>Hloubení rýh š.do 200 cm hor.4 do 1000 m3, STROJNĚ</t>
  </si>
  <si>
    <t>132301219R00</t>
  </si>
  <si>
    <t>Přípl.za lepivost,hloubení rýh 200cm,hor.4,STROJNĚ</t>
  </si>
  <si>
    <t>Odkaz na mn. položky pořadí 4 : 1098,30000</t>
  </si>
  <si>
    <t>151201101R00</t>
  </si>
  <si>
    <t>Pažení a rozepření stěn rýh - zátažné - hl. do 2 m</t>
  </si>
  <si>
    <t>151201102R00</t>
  </si>
  <si>
    <t>Pažení a rozepření stěn rýh - zátažné - hl. do 4 m</t>
  </si>
  <si>
    <t>50,6</t>
  </si>
  <si>
    <t>151201111R00</t>
  </si>
  <si>
    <t>Odstranění pažení stěn rýh - zátažné - hl. do 2 m</t>
  </si>
  <si>
    <t>Odkaz na mn. položky pořadí 6 : 840,00000</t>
  </si>
  <si>
    <t>151201112R00</t>
  </si>
  <si>
    <t>Odstranění pažení stěn rýh - zátažné - hl. do 4 m</t>
  </si>
  <si>
    <t>Odkaz na mn. položky pořadí 7 : 50,60000</t>
  </si>
  <si>
    <t>161101101R00</t>
  </si>
  <si>
    <t>Svislé přemístění výkopku z hor.1-4 do 2,5 m</t>
  </si>
  <si>
    <t>Odkaz na mn. položky pořadí 10 : 1509,30000</t>
  </si>
  <si>
    <t>Příplatek k vod. přemístění hor.1-4 za další 1 km</t>
  </si>
  <si>
    <t>Odkaz na mn. položky pořadí 11 : 1509,30000*5</t>
  </si>
  <si>
    <t>174101101R00</t>
  </si>
  <si>
    <t>Zásyp jam, rýh, šachet se zhutněním</t>
  </si>
  <si>
    <t>včetně strojního přemístění materiálu pro zásyp ze vzdálenosti do 10 m od okraje zásypu</t>
  </si>
  <si>
    <t xml:space="preserve">Obsyp potrubí bez prohození sypaniny s dodáním štěrkopísku frakce </t>
  </si>
  <si>
    <t>199000002R00</t>
  </si>
  <si>
    <t>Poplatek za skládku horniny 1- 4</t>
  </si>
  <si>
    <t>Odkaz na mn. položky pořadí 11 : 1509,30000</t>
  </si>
  <si>
    <t>451572111RK6</t>
  </si>
  <si>
    <t>Lože pod potrubí z kameniva těženého 0 - 4 mm kraj Moravskoslezský</t>
  </si>
  <si>
    <t>12261420R</t>
  </si>
  <si>
    <t>Dodávka vhodného materiálu pro zához</t>
  </si>
  <si>
    <t>Odkaz na mn. položky pořadí 13 : 455,00000*1,6</t>
  </si>
  <si>
    <t>211561111R00</t>
  </si>
  <si>
    <t>Výplň odvodňovacích žeber kam. hrubě drcen. do 32 mm</t>
  </si>
  <si>
    <t>212971110R00</t>
  </si>
  <si>
    <t>Opláštění trativodů z geotext., do sklonu 1:2,5</t>
  </si>
  <si>
    <t>871353121R00</t>
  </si>
  <si>
    <t>Montáž trub z plastu, gumový kroužek, DN 250</t>
  </si>
  <si>
    <t>871373121R00</t>
  </si>
  <si>
    <t>Montáž trub z plastu, gumový kroužek, DN 300</t>
  </si>
  <si>
    <t>871393121R00</t>
  </si>
  <si>
    <t>Montáž trub z plastu, gumový kroužek, DN 400</t>
  </si>
  <si>
    <t>871413121R00</t>
  </si>
  <si>
    <t>Montáž trub z plastu, gumový kroužek, DN 500</t>
  </si>
  <si>
    <t>892581111R00</t>
  </si>
  <si>
    <t>Zkouška těsnosti kanalizace DN do 300, vodou</t>
  </si>
  <si>
    <t>230120051R00</t>
  </si>
  <si>
    <t>Čištění potrubí profukováním nebo proplach. DN 300</t>
  </si>
  <si>
    <t>28611226.AR</t>
  </si>
  <si>
    <t>Trubka PVC drenážní flexibilní d 200 mm</t>
  </si>
  <si>
    <t>Odkaz na mn. položky pořadí 19 : 685,00000*1,03</t>
  </si>
  <si>
    <t>28611266.AR</t>
  </si>
  <si>
    <t>Trubka kanalizační KGEM SN 8 PVC 250x7,3x1000</t>
  </si>
  <si>
    <t>28611267.AR</t>
  </si>
  <si>
    <t>Trubka kanalizační KGEM SN 8 PVC 250x7,3x3000</t>
  </si>
  <si>
    <t>28611268.AR</t>
  </si>
  <si>
    <t>Trubka kanalizační KGEM SN 8 PVC 250x7,3x5000</t>
  </si>
  <si>
    <t>28611270.AR</t>
  </si>
  <si>
    <t>Trubka kanalizační KGEM SN 8 PVC 315x9,2x1000</t>
  </si>
  <si>
    <t>28611271.AR</t>
  </si>
  <si>
    <t>Trubka kanalizační KGEM SN 8 PVC 315x9,2x3000</t>
  </si>
  <si>
    <t>28611272.AR</t>
  </si>
  <si>
    <t>Trubka kanalizační KGEM SN 8 PVC 315x9,2x5000</t>
  </si>
  <si>
    <t>28611273.AR</t>
  </si>
  <si>
    <t>Trubka kanalizační KGEM SN 8 PVC 400x11,7x1000</t>
  </si>
  <si>
    <t>28611274.AR</t>
  </si>
  <si>
    <t>Trubka kanalizační KGEM SN 8 PVC 400x11,7x3000</t>
  </si>
  <si>
    <t>28611275.AR</t>
  </si>
  <si>
    <t>Trubka kanalizační KGEM SN 8 PVC 400x11,7x5000</t>
  </si>
  <si>
    <t>28611276.AR</t>
  </si>
  <si>
    <t>Trubka kanalizační KGEM SN 8 PVC 500x14,6x1000</t>
  </si>
  <si>
    <t>Odkaz na mn. položky pořadí 20 : 625,00000*1,1</t>
  </si>
  <si>
    <t>894421111RT1</t>
  </si>
  <si>
    <t>Osazení betonových dílců šachet do 0,5 t skruže rovné, na kroužek, do 0,5 t</t>
  </si>
  <si>
    <t>Odkaz na mn. položky pořadí 47 : 3,00000</t>
  </si>
  <si>
    <t>Odkaz na mn. položky pořadí 48 : 2,00000</t>
  </si>
  <si>
    <t>Odkaz na mn. položky pořadí 50 : 1,00000</t>
  </si>
  <si>
    <t>Odkaz na mn. položky pořadí 51 : 2,00000</t>
  </si>
  <si>
    <t>Odkaz na mn. položky pořadí 52 : 2,00000</t>
  </si>
  <si>
    <t>Odkaz na mn. položky pořadí 53 : 1,00000</t>
  </si>
  <si>
    <t>Odkaz na mn. položky pořadí 55 : 1,00000</t>
  </si>
  <si>
    <t>894421112RT1</t>
  </si>
  <si>
    <t>Osazení betonových dílců šachet do 1,4 t skruže rovné, na kroužek, do 1,4 t</t>
  </si>
  <si>
    <t>Odkaz na mn. položky pořadí 49 : 4,00000</t>
  </si>
  <si>
    <t>Odkaz na mn. položky pořadí 54 : 4,00000</t>
  </si>
  <si>
    <t>894423111RT1</t>
  </si>
  <si>
    <t>Osazení betonových dílců šachet do 2,0 t šachtová dna, na kroužek, do 2,0 t</t>
  </si>
  <si>
    <t>Odkaz na mn. položky pořadí 56 : 5,00000</t>
  </si>
  <si>
    <t>899104111R00</t>
  </si>
  <si>
    <t>Osazení poklopu s rámem nad 150 kg</t>
  </si>
  <si>
    <t>š1 : 1</t>
  </si>
  <si>
    <t>š2 : 1</t>
  </si>
  <si>
    <t>š3 : 1</t>
  </si>
  <si>
    <t>š4 : 1</t>
  </si>
  <si>
    <t>š5 : 1</t>
  </si>
  <si>
    <t>919441211R00</t>
  </si>
  <si>
    <t>Čelo propustku z lom. kamene z trub DN 30 - 50 cm</t>
  </si>
  <si>
    <t>vtokový objekt : 1</t>
  </si>
  <si>
    <t>výústní objekt : 1</t>
  </si>
  <si>
    <t>894431321RCK</t>
  </si>
  <si>
    <t>Šachta, D 425 mm, dl.šach.roury 2,0 m, přímá dno KG D 200 mm, poklop PP do roury 1,5 t</t>
  </si>
  <si>
    <t>Agregovaná položka</t>
  </si>
  <si>
    <t>POL2_</t>
  </si>
  <si>
    <t>Plastové dno, šachta z korugované trouby, těsnění, rám do šachtové roury, poklop.</t>
  </si>
  <si>
    <t>55340323R</t>
  </si>
  <si>
    <t>Poklop D 400 - BEGU bet. výplň, s odvětráním</t>
  </si>
  <si>
    <t>59224106R</t>
  </si>
  <si>
    <t>Skruž se stupadly TBS-Q 1000/250/90 SP (SP)</t>
  </si>
  <si>
    <t>59224107R</t>
  </si>
  <si>
    <t>Skruž se stupadly TBS-Q 1000/500/90 SP (SP)</t>
  </si>
  <si>
    <t>59224108R</t>
  </si>
  <si>
    <t>Skruž se stupadly TBS-Q 1000/1000/90 SP (SP)</t>
  </si>
  <si>
    <t>š2 : 2</t>
  </si>
  <si>
    <t>59224346R</t>
  </si>
  <si>
    <t>Prstenec vyrovnávací šachetní TBW-Q.1 63/4</t>
  </si>
  <si>
    <t>59224347.AR</t>
  </si>
  <si>
    <t>Prstenec vyrovnávací šachetní TBW-Q.1 63/6</t>
  </si>
  <si>
    <t>59224348.AR</t>
  </si>
  <si>
    <t>Prstenec vyrovnávací šachetní TBW-Q.1 63/8</t>
  </si>
  <si>
    <t>59224349.AR</t>
  </si>
  <si>
    <t>Prstenec vyrovnávací šachetní TBW-Q.1 63/10</t>
  </si>
  <si>
    <t>59224353.AR</t>
  </si>
  <si>
    <t>Konus šachetní TBR-Q.1 100-63/58/12 KPS</t>
  </si>
  <si>
    <t>59224354R</t>
  </si>
  <si>
    <t>Deska zákrytová TZK-Q.1 100-63/17</t>
  </si>
  <si>
    <t>59224366.AR</t>
  </si>
  <si>
    <t>Dno šachetní přímé TBZ-Q.1 100/60 V max. 40</t>
  </si>
  <si>
    <t>š1 - š5 : 5</t>
  </si>
  <si>
    <t>892601152R00</t>
  </si>
  <si>
    <t>Čištění kanalizační stoky do DN 500, do 50 m</t>
  </si>
  <si>
    <t>stávající potrubí sstoka D1 : 35,26</t>
  </si>
  <si>
    <t>998276101R00</t>
  </si>
  <si>
    <t>Přesun hmot, trubní vedení plastová, otevř. výkop</t>
  </si>
  <si>
    <t>POL7_</t>
  </si>
  <si>
    <t>na vzdálenost 15 m od hrany výkopu nebo od okraje šachty</t>
  </si>
  <si>
    <t>005121R</t>
  </si>
  <si>
    <t>POL99_0</t>
  </si>
  <si>
    <t>012203000</t>
  </si>
  <si>
    <t>Geodetické práce při provádění stavby</t>
  </si>
  <si>
    <t>Dokumentace skutečného provedení stavby</t>
  </si>
  <si>
    <t>120001101R00</t>
  </si>
  <si>
    <t>Hloubení rýh š do 600 mm v hornině tř. 3 objemu přes 100 m3</t>
  </si>
  <si>
    <t>Svislé přemístění výkopku z horniny tř. 1 až 4 hl výkopu do 2,5 m</t>
  </si>
  <si>
    <t>Odkaz na mn. položky pořadí 5 : 115,20000*5</t>
  </si>
  <si>
    <t>160*,5</t>
  </si>
  <si>
    <t>Odkaz na mn. položky pořadí 9 : 80,00000*1,1</t>
  </si>
  <si>
    <t>894431121RBK</t>
  </si>
  <si>
    <t>Šachta, D 315 mm, dl.šach.roury 2,0 m, přímá dno PP KG D 160 mm, poklop PP do roury 1,5 t</t>
  </si>
  <si>
    <t>hl od 1360 do 1730 mm</t>
  </si>
  <si>
    <t xml:space="preserve">Obsyp potrubí bez prohození sypaniny s dodáním štěrkopísku </t>
  </si>
  <si>
    <t>POL99_</t>
  </si>
  <si>
    <t>121101101R00</t>
  </si>
  <si>
    <t>Sejmutí ornice s přemístěním do 50 m</t>
  </si>
  <si>
    <t>42*30*,3</t>
  </si>
  <si>
    <t>131201113R00</t>
  </si>
  <si>
    <t>Hloubení nezapaž. jam hor.3 do 10000 m3, STROJNĚ</t>
  </si>
  <si>
    <t>131201119R00</t>
  </si>
  <si>
    <t>Příplatek za lepivost - hloubení nezap.jam v hor.3</t>
  </si>
  <si>
    <t>Odkaz na mn. položky pořadí 2 : 2567,00000</t>
  </si>
  <si>
    <t>161101102R00</t>
  </si>
  <si>
    <t>Svislé přemístění výkopku z hor.1-4 do 4,0 m</t>
  </si>
  <si>
    <t>Odkaz na mn. položky pořadí 5 : 2567,00000*5</t>
  </si>
  <si>
    <t>Odkaz na mn. položky pořadí 5 : 2567,00000</t>
  </si>
  <si>
    <t>181101102R00</t>
  </si>
  <si>
    <t>Úprava pláně v zářezech v hor. 1-4, se zhutněním</t>
  </si>
  <si>
    <t>Svahování v zářezech v hor. 1 - 4</t>
  </si>
  <si>
    <t>Odkaz na mn. položky pořadí 7 : 2567,00000</t>
  </si>
  <si>
    <t>451311811R00</t>
  </si>
  <si>
    <t>Podklad pod dlažbu z betonu C 20/25, do 10 cm</t>
  </si>
  <si>
    <t>dno a svahy : 1022</t>
  </si>
  <si>
    <t>lem po obvodu : 106*,5</t>
  </si>
  <si>
    <t>564251111R00</t>
  </si>
  <si>
    <t>Podklad ze štěrkopísku po zhutnění tloušťky 15 cm</t>
  </si>
  <si>
    <t>Odkaz na mn. položky pořadí 11 : 1075,00000</t>
  </si>
  <si>
    <t>465513127R00</t>
  </si>
  <si>
    <t>Dlažba z kamene na MC, s vyspárov. MC, tl. 20 cm</t>
  </si>
  <si>
    <t>998331011R00</t>
  </si>
  <si>
    <t>Přesun hmot pro nádrže</t>
  </si>
  <si>
    <t>133201101R00</t>
  </si>
  <si>
    <t>Hloubení šachet v hor.3 do 100 m3</t>
  </si>
  <si>
    <t>2,5*2,5*4,5</t>
  </si>
  <si>
    <t>133201109R00</t>
  </si>
  <si>
    <t>Příplatek za lepivost - hloubení šachet v hor.3</t>
  </si>
  <si>
    <t>Odkaz na mn. položky pořadí 1 : 28,12500</t>
  </si>
  <si>
    <t>161101103R00</t>
  </si>
  <si>
    <t>Svislé přemístění výkopku z hor.1-4 do 6,0 m</t>
  </si>
  <si>
    <t>2,5*4,5</t>
  </si>
  <si>
    <t>Odkaz na mn. položky pořadí 4 : 11,25000*5</t>
  </si>
  <si>
    <t>Odkaz na mn. položky pořadí 4 : 11,25000</t>
  </si>
  <si>
    <t>175101201R00</t>
  </si>
  <si>
    <t>Obsyp objektu bez prohození sypaniny</t>
  </si>
  <si>
    <t>Odkaz na mn. položky pořadí 4 : 11,25000*-1</t>
  </si>
  <si>
    <t>Odkaz na mn. položky pořadí 6 : 11,25000</t>
  </si>
  <si>
    <t>460400052RT4</t>
  </si>
  <si>
    <t>Pažení jam půdorysu do 10 m2, hloubky 2-5 m jáma půdorysu do 6 m2, hl. 4 m</t>
  </si>
  <si>
    <t>564261111R00</t>
  </si>
  <si>
    <t>Podklad ze štěrkopísku po zhutnění tloušťky 20 cm</t>
  </si>
  <si>
    <t>2,5*2,5</t>
  </si>
  <si>
    <t>275320050RAC</t>
  </si>
  <si>
    <t>Základ pod čs ŽB z betonu C 25/30, vč. bednění výztuž 150 kg/m3, štěrkopískový podklad 10 cm</t>
  </si>
  <si>
    <t>2,5*2,5*,2</t>
  </si>
  <si>
    <t>M210001</t>
  </si>
  <si>
    <t xml:space="preserve">Rozvaděč pro vybyvení čerpací stanice kompletní provedení dle PD </t>
  </si>
  <si>
    <t>včetně napojení na čs, osazení rozvaděče, skříně, chrániček</t>
  </si>
  <si>
    <t>M990001</t>
  </si>
  <si>
    <t xml:space="preserve">Čerpací stanice AS PUMP 1500/4255  kompletní provedení dle PD </t>
  </si>
  <si>
    <t>M990002</t>
  </si>
  <si>
    <t>Kalové čerpadlo ksb amarex nf 65-170 kompletní provedení dle PD, dodávka a montáž</t>
  </si>
  <si>
    <t>M990003</t>
  </si>
  <si>
    <t>Výtlačné potrubí PE, sdr17, 110x10 kompletní provedení dle PD, dodávka a montáž</t>
  </si>
  <si>
    <t xml:space="preserve">m     </t>
  </si>
  <si>
    <t>M990004</t>
  </si>
  <si>
    <t>Kompozitní poklop 1000x840 kompletní provedení dle PD, dodávka a montáž</t>
  </si>
  <si>
    <t xml:space="preserve">ks    </t>
  </si>
  <si>
    <t>M990005</t>
  </si>
  <si>
    <t>Teleskopická tyč uzav. šoupátka vč uzav klapy na potrubí kompletní provedení dle PD, dodávka a montáž</t>
  </si>
  <si>
    <t>132201212R00</t>
  </si>
  <si>
    <t>Hloubení rýh š do 2000 mm v hornině tř. 3 objemu do 1000 m3</t>
  </si>
  <si>
    <t>132201219R00</t>
  </si>
  <si>
    <t>Příplatek za lepivost k hloubení rýh š do 2000 mm v hornině tř. 3</t>
  </si>
  <si>
    <t>Zřízení zátažného pažení a rozepření stěn rýh hl do 2 m</t>
  </si>
  <si>
    <t>Odstranění zátažného pažení a rozepření stěn rýh hl do 2 m</t>
  </si>
  <si>
    <t>Odkaz na mn. položky pořadí 7 : 853,44000*5</t>
  </si>
  <si>
    <t>Zásyp jam, šachet rýh nebo kolem objektů sypaninou se zhutněním</t>
  </si>
  <si>
    <t>Odkaz na mn. položky pořadí 9 : 505,00000*1,6</t>
  </si>
  <si>
    <t>451572111R00</t>
  </si>
  <si>
    <t>Lože pod potrubí z kameniva těženého 0 - 4 mm</t>
  </si>
  <si>
    <t>286144824R</t>
  </si>
  <si>
    <t>Trubka kanalizační ULTRA-SOLID PP SN 10 250x3000mm hladká PP, oranžová</t>
  </si>
  <si>
    <t>286144825R</t>
  </si>
  <si>
    <t>Trubka kanalizační ULTRA-SOLID PP SN 10 250x6000mm hladká PP, oranžová</t>
  </si>
  <si>
    <t>Odkaz na mn. položky pořadí 25 : 6,00000</t>
  </si>
  <si>
    <t>Odkaz na mn. položky pořadí 26 : 1,00000</t>
  </si>
  <si>
    <t>Odkaz na mn. položky pořadí 28 : 2,00000</t>
  </si>
  <si>
    <t>Odkaz na mn. položky pořadí 29 : 6,00000</t>
  </si>
  <si>
    <t>Odkaz na mn. položky pořadí 30 : 8,00000</t>
  </si>
  <si>
    <t>Odkaz na mn. položky pořadí 31 : 9,00000</t>
  </si>
  <si>
    <t>Odkaz na mn. položky pořadí 32 : 5,00000</t>
  </si>
  <si>
    <t>Odkaz na mn. položky pořadí 34 : 1,00000</t>
  </si>
  <si>
    <t>Odkaz na mn. položky pořadí 27 : 6,00000</t>
  </si>
  <si>
    <t>Odkaz na mn. položky pořadí 33 : 20,00000</t>
  </si>
  <si>
    <t>Odkaz na mn. položky pořadí 35 : 21,00000</t>
  </si>
  <si>
    <t>viz výpis šachet PD : 21</t>
  </si>
  <si>
    <t>viz výpis šachet PD : 6</t>
  </si>
  <si>
    <t>viz výpis šachet PD : 1</t>
  </si>
  <si>
    <t>viz výpis šachet PD : 2</t>
  </si>
  <si>
    <t>viz výpis šachet PD : 8</t>
  </si>
  <si>
    <t>viz výpis šachet PD : 9</t>
  </si>
  <si>
    <t>59224349R</t>
  </si>
  <si>
    <t>Prstenec vyrovnávací šachetní TBW-Q.1 63/12</t>
  </si>
  <si>
    <t>viz výpis šachet PD : 5</t>
  </si>
  <si>
    <t>viz výpis šachet PD : 20</t>
  </si>
  <si>
    <t>59224373.AR</t>
  </si>
  <si>
    <t>Těsnění elastom pro šach díly EMT - DN 1000</t>
  </si>
  <si>
    <t>viz výpis šachet PD : 30</t>
  </si>
  <si>
    <t>877373121R00</t>
  </si>
  <si>
    <t>Montáž tvarovek odbočných na potrubí z trub z PVC těsněných kroužkem otevřený výkop. DN 300</t>
  </si>
  <si>
    <t>28655501</t>
  </si>
  <si>
    <t>Dodávka odbočky DN 250/150 +zaslepení</t>
  </si>
  <si>
    <t>ks</t>
  </si>
  <si>
    <t>894815004</t>
  </si>
  <si>
    <t>Napojení kanalizace do stávající šachty sedl.spojkou</t>
  </si>
  <si>
    <t>Odkaz na mn. položky pořadí 7 : 205,60000*5</t>
  </si>
  <si>
    <t>Dodávka vhodného materiálu  pro zához</t>
  </si>
  <si>
    <t>871313121RT2</t>
  </si>
  <si>
    <t>Montáž trub z plastu, gumový kroužek, DN 150 včetně dodávky trub PVC hrdlových 160x4,0x5000 SN10</t>
  </si>
  <si>
    <t>894431121RBA</t>
  </si>
  <si>
    <t>Šachta, D 315 mm, dl.šach.roury 2,0 m, přímá dno PP KG D 160 mm, poklop litina 12,5 t</t>
  </si>
  <si>
    <t>Plastové dno, šachta z korugované trouby, těsnění, šachtová roura teleskopická, čtvercový rám do teleskopické trouby, poklop litinový.</t>
  </si>
  <si>
    <t>721290112R00</t>
  </si>
  <si>
    <t>Zkouška těsnosti kanalizace vodou DN 200</t>
  </si>
  <si>
    <t>230120049R00</t>
  </si>
  <si>
    <t>Čištění potrubí profukováním nebo proplach. DN 200</t>
  </si>
  <si>
    <t>Odkaz na mn. položky pořadí 7 : 593,40000*5</t>
  </si>
  <si>
    <t>Odkaz na mn. položky pořadí 9 : 349,40000*1,6</t>
  </si>
  <si>
    <t xml:space="preserve">Obsyp potrubí bez prohození sypaniny s dodáním  </t>
  </si>
  <si>
    <t>230200001R00</t>
  </si>
  <si>
    <t>Dodávka a montáž výstražné folie</t>
  </si>
  <si>
    <t>230200002R00</t>
  </si>
  <si>
    <t>Dodávka a montáž sig,vodiče 2*CU 4mm2</t>
  </si>
  <si>
    <t>851601102RT1</t>
  </si>
  <si>
    <t>Montáž potrubí tlakového, tvárná litina DN 100 hrdlové, pružný spoj, ve výkopu</t>
  </si>
  <si>
    <t>852361121R00</t>
  </si>
  <si>
    <t>Montáž trub litin. tlak. přír. ve výkopu DN 250</t>
  </si>
  <si>
    <t>55251141R</t>
  </si>
  <si>
    <t>TL vod.tlak. DN 100 mm  vč. těsnění pruž. a násuv, spoji</t>
  </si>
  <si>
    <t>55251145R</t>
  </si>
  <si>
    <t xml:space="preserve">TL vod.tlak. DN 250 mm </t>
  </si>
  <si>
    <t>552700471R</t>
  </si>
  <si>
    <t>Koleno hrdl. K 11,25° (MMK) - TT DN 100</t>
  </si>
  <si>
    <t>55259452R</t>
  </si>
  <si>
    <t xml:space="preserve">Koleno hrdlové MMK DN100/30° </t>
  </si>
  <si>
    <t>55259471R</t>
  </si>
  <si>
    <t xml:space="preserve">Koleno hrdlové MMK DN100/45° </t>
  </si>
  <si>
    <t>857601102RT1</t>
  </si>
  <si>
    <t>Montáž tvarovek jednoosých, tvárná litina DN 100 hrdlové, pružný spoj, ve výkopu</t>
  </si>
  <si>
    <t>857262121R00</t>
  </si>
  <si>
    <t>Montáž tvarovek litin. jednoos. přír. výkop DN 100</t>
  </si>
  <si>
    <t>857264121R00</t>
  </si>
  <si>
    <t>Montáž tvarovek litin. odboč. přír. výkop DN 100</t>
  </si>
  <si>
    <t>857364121R00</t>
  </si>
  <si>
    <t>Montáž tvarovek litin. odboč. přír. výkop DN 250</t>
  </si>
  <si>
    <t>871211121R00</t>
  </si>
  <si>
    <t>Montáž trubek polyetylenových ve výkopu d 63 mm</t>
  </si>
  <si>
    <t>286136751R</t>
  </si>
  <si>
    <t>Trubka voda SDR11  63x5,8 mm L=12 m PE100 RC dvouvrstvé potrubí, barva modrá</t>
  </si>
  <si>
    <t>424800,01</t>
  </si>
  <si>
    <t>Elektrospojka DN  63</t>
  </si>
  <si>
    <t>424800,03</t>
  </si>
  <si>
    <t>ventil DN 63-č.2491</t>
  </si>
  <si>
    <t>552650,01</t>
  </si>
  <si>
    <t>Přírubový T kus litin. T100/100</t>
  </si>
  <si>
    <t>552650,0</t>
  </si>
  <si>
    <t>Přírubový spoj Dn 100 vč,šroubů</t>
  </si>
  <si>
    <t>552650,02</t>
  </si>
  <si>
    <t>E 100-hrdlová tvarovka s přírubou DN 100 litin</t>
  </si>
  <si>
    <t>552650,03</t>
  </si>
  <si>
    <t>A -hrdlová tvarovka s přírubou odbočnou DN 100/80 litin</t>
  </si>
  <si>
    <t>552650,04</t>
  </si>
  <si>
    <t>A -hrdlová tvarovka s přírubou odbočnou DN 100/100 litin</t>
  </si>
  <si>
    <t>552650,05</t>
  </si>
  <si>
    <t>A -hrdlová tvarovka s přírubou odbočnou DN 250/100 litin</t>
  </si>
  <si>
    <t>552650,06</t>
  </si>
  <si>
    <t>R -Přírubou redukce 100/80</t>
  </si>
  <si>
    <t>552650,07</t>
  </si>
  <si>
    <t>R -Přírubový spoj DN 80</t>
  </si>
  <si>
    <t>552650,08</t>
  </si>
  <si>
    <t>TP přírubové koleno 90st s patkou DN 80</t>
  </si>
  <si>
    <t>552650,09</t>
  </si>
  <si>
    <t>F přírubová  tvarovka DN 100-litin.</t>
  </si>
  <si>
    <t>552650,10</t>
  </si>
  <si>
    <t>W - Waga multi 100/100</t>
  </si>
  <si>
    <t>552650,11</t>
  </si>
  <si>
    <t>W - Waga multi 250/250</t>
  </si>
  <si>
    <t>552650,12</t>
  </si>
  <si>
    <t>B -tvarovka hrdlová s hrdlovou odbočkou 100/100</t>
  </si>
  <si>
    <t>552650,13</t>
  </si>
  <si>
    <t>R -přírubová redukce 100/50</t>
  </si>
  <si>
    <t>552650,1</t>
  </si>
  <si>
    <t>R -přírubový spoj DN 50</t>
  </si>
  <si>
    <t>552650,15</t>
  </si>
  <si>
    <t>LN lemovací nákružek s otoč. přírubou LN63+OP</t>
  </si>
  <si>
    <t>552650,16</t>
  </si>
  <si>
    <t>P -přechod záv. vnější 63/2"</t>
  </si>
  <si>
    <t>552650,17</t>
  </si>
  <si>
    <t>el. tvarovka 63/90st</t>
  </si>
  <si>
    <t>891241111R00</t>
  </si>
  <si>
    <t>Montáž vodovodních šoupátek ve výkopu DN 80</t>
  </si>
  <si>
    <t>891247111R00</t>
  </si>
  <si>
    <t>Montáž hydrantů podzemních DN 80</t>
  </si>
  <si>
    <t>424555,02</t>
  </si>
  <si>
    <t>Dodávka hydrantu podz. H 80 vč.poklopu   sdvojčinným uzávěrem</t>
  </si>
  <si>
    <t>891261111R00</t>
  </si>
  <si>
    <t>Montáž vodovodních šoupátek ve výkopu DN 100</t>
  </si>
  <si>
    <t>424555,01</t>
  </si>
  <si>
    <t>Dodávka šoupátka Š80 -+zemn soupravy a poklopu</t>
  </si>
  <si>
    <t>424555,03</t>
  </si>
  <si>
    <t>Dodávka šoupátka Š100 -+zemn soupravy a poklopu</t>
  </si>
  <si>
    <t>722290234R00</t>
  </si>
  <si>
    <t>Proplach a dezinfekce vodovod.potrubí do DN 80</t>
  </si>
  <si>
    <t>Včetně dodání desinfekčního prostředku.</t>
  </si>
  <si>
    <t>892241111R00</t>
  </si>
  <si>
    <t>Tlaková zkouška vodou potrubí do 80</t>
  </si>
  <si>
    <t>892271111R00</t>
  </si>
  <si>
    <t>Tlaková zkouška vodovodního potrubí DN 125</t>
  </si>
  <si>
    <t>42455514</t>
  </si>
  <si>
    <t>Lemovací nákružek D90 s otočnou přírubou</t>
  </si>
  <si>
    <t>42455515</t>
  </si>
  <si>
    <t>Přírubový spoj DN 90 PN 16</t>
  </si>
  <si>
    <t>42455517</t>
  </si>
  <si>
    <t>Uslepovací příruba DN 100</t>
  </si>
  <si>
    <t>28360101</t>
  </si>
  <si>
    <t>Geotextilie k ochraně hydrantu</t>
  </si>
  <si>
    <t>722290237R00</t>
  </si>
  <si>
    <t>Proplach a dezinfekce vodovod.potrubí do DN 200</t>
  </si>
  <si>
    <t>899401112R00</t>
  </si>
  <si>
    <t>Osazení poklopů litinových šoupátkových</t>
  </si>
  <si>
    <t>42200750R</t>
  </si>
  <si>
    <t>poklop uliční šoupátkový 1750  - voda</t>
  </si>
  <si>
    <t>Odkaz na mn. položky pořadí 63 : 6,00000</t>
  </si>
  <si>
    <t>899401113R00</t>
  </si>
  <si>
    <t>Osazení poklopů litinových hydrantových</t>
  </si>
  <si>
    <t>42200760R</t>
  </si>
  <si>
    <t>poklop k podz. hydrantu 1950 - voda</t>
  </si>
  <si>
    <t>Odkaz na mn. položky pořadí 65 : 5,00000</t>
  </si>
  <si>
    <t>899402001</t>
  </si>
  <si>
    <t>D+M  betonový blok</t>
  </si>
  <si>
    <t>998273101R00</t>
  </si>
  <si>
    <t>Přesun hmot, trubní vedení litinové, otevř. výkop</t>
  </si>
  <si>
    <t>Odkaz na mn. položky pořadí 7 : 99,90000*5</t>
  </si>
  <si>
    <t>Odkaz na mn. položky pořadí 9 : 59,90000*1,6</t>
  </si>
  <si>
    <t>871161121R00</t>
  </si>
  <si>
    <t>Montáž trubek polyetylenových ve výkopu d 32 mm</t>
  </si>
  <si>
    <t>286136742R</t>
  </si>
  <si>
    <t>Trubka voda SDR11  32x3,0 mm L=12 m PE100 RC dvourstvé potrubí, barva modrá</t>
  </si>
  <si>
    <t>877161101</t>
  </si>
  <si>
    <t>Montáž kolen na potrubí z PE trub d 32</t>
  </si>
  <si>
    <t>286148110</t>
  </si>
  <si>
    <t>koleno 90°, SDR 11, PE 100, PN 16, d 40</t>
  </si>
  <si>
    <t>879221111</t>
  </si>
  <si>
    <t>Montáž vodovodní přípojky na potrubí DN 63</t>
  </si>
  <si>
    <t>891173111R00</t>
  </si>
  <si>
    <t>Montáž vodovodního ventilu hlavního pro přípojky DN 32</t>
  </si>
  <si>
    <t>ventil 3160 DN32 ZAK 34</t>
  </si>
  <si>
    <t>891249111R00</t>
  </si>
  <si>
    <t>Montáž navrtávacích pasů na potrubí z jakýchkoli trub DN 80</t>
  </si>
  <si>
    <t>424800,05</t>
  </si>
  <si>
    <t>zemní souprava + uliční poklop</t>
  </si>
  <si>
    <t>Proplach a dezinfekce vodovod.potrubí DN 80</t>
  </si>
  <si>
    <t>893151111R00</t>
  </si>
  <si>
    <t>Montáž šachty vodoměrné a revizní plastové kruhové</t>
  </si>
  <si>
    <t>Včetně zřízení podkladního betonu v tl. 10 cm vyztuženého sítí 8/100/100.</t>
  </si>
  <si>
    <t>28697256R</t>
  </si>
  <si>
    <t>Šachta vodoměrná  v. 1500 mm</t>
  </si>
  <si>
    <t>Odkaz na mn. položky pořadí 7 : 467,04000*5</t>
  </si>
  <si>
    <t>Odkaz na mn. položky pořadí 9 : 226,04000*1,6</t>
  </si>
  <si>
    <t xml:space="preserve">Obsyp potrubí bez prohození sypaniny s dodáním </t>
  </si>
  <si>
    <t>230230018R00</t>
  </si>
  <si>
    <t>Hlavní tlaková zkouška vzduchem 0,6 MPa, DN 100</t>
  </si>
  <si>
    <t>230180014R00</t>
  </si>
  <si>
    <t>Montáž trub z plastických hmot PE, PP, 40 x 3,6</t>
  </si>
  <si>
    <t>230180018R00</t>
  </si>
  <si>
    <t>Montáž trub z plastických hmot PE, PP, 50 x 4,5</t>
  </si>
  <si>
    <t>230180027R00</t>
  </si>
  <si>
    <t>Montáž trub z plastických hmot PE, PP, 90 x 8,2</t>
  </si>
  <si>
    <t>286136443R</t>
  </si>
  <si>
    <t>Trubka plyn SDR11  90x8,2 mm L = 100 m PE100 RC jednovrstvé potrubí, barva oranžovo-žlutá</t>
  </si>
  <si>
    <t>286136435R</t>
  </si>
  <si>
    <t>Trubka plyn SDR11  40x3,7 mm L = 100 m PE100 RC jednovrstvé potrubí, barva oranžovo-žlutá</t>
  </si>
  <si>
    <t>286136438R</t>
  </si>
  <si>
    <t>Trubka plyn SDR11  50x4,6 mm L = 100 m PE100 RC jednovrstvé potrubí, barva oranžovo-žlutá</t>
  </si>
  <si>
    <t>230180071R00</t>
  </si>
  <si>
    <t>Montáž trubních dílů PE, PP, D 90 x 8,2</t>
  </si>
  <si>
    <t>28653170.AR</t>
  </si>
  <si>
    <t>Objímka navrtáv. elektrosvař.ELGEF Plus d 90/32 mm</t>
  </si>
  <si>
    <t>899731113R00</t>
  </si>
  <si>
    <t>Vodič signalizační 4 mm2</t>
  </si>
  <si>
    <t>286551112</t>
  </si>
  <si>
    <t>Napojení plynovodu na stáv,řád</t>
  </si>
  <si>
    <t>kompl</t>
  </si>
  <si>
    <t>0132540001</t>
  </si>
  <si>
    <t>Náklady na dopravní značení při realizaci v komunikaci</t>
  </si>
  <si>
    <t>03100101</t>
  </si>
  <si>
    <t>Náklady na zařízení staveniště</t>
  </si>
  <si>
    <t>Příplatek za ztížení vykopávky v blízkosti vedení</t>
  </si>
  <si>
    <t xml:space="preserve">m3    </t>
  </si>
  <si>
    <t>Odkaz na mn. položky pořadí 5 : 125,28000*5</t>
  </si>
  <si>
    <t>58337368R</t>
  </si>
  <si>
    <t>Štěrkopísek frakce 0-63 tř.A</t>
  </si>
  <si>
    <t>Odkaz na mn. položky pořadí 7 : 78,28000*2</t>
  </si>
  <si>
    <t>Obsyp potrubí bez prohození sypaniny s dodáním</t>
  </si>
  <si>
    <t>230230016R00</t>
  </si>
  <si>
    <t>Hlavní tlaková zkouška vzduchem 0,6 MPa, DN 50</t>
  </si>
  <si>
    <t>230180010R00</t>
  </si>
  <si>
    <t>Montáž trub z plastických hmot PE, PP, 32 x 2,9</t>
  </si>
  <si>
    <t>230180020R00</t>
  </si>
  <si>
    <t>Montáž trub z plastických hmot PE, PP, 50 x 8,3</t>
  </si>
  <si>
    <t>chráničky HUP : 1,35*2*39</t>
  </si>
  <si>
    <t>1,52*39</t>
  </si>
  <si>
    <t>286136432R</t>
  </si>
  <si>
    <t>Trubka plyn SDR11  32x3,0 mm L = 100 m PE100 RC jednovrstvé potrubí, barva oranžovo-žlutá</t>
  </si>
  <si>
    <t>28613611R</t>
  </si>
  <si>
    <t>Trubka SDR 11 50x6,9 mm plyn - návin</t>
  </si>
  <si>
    <t>Odkaz na mn. položky pořadí 14 : 164,58000</t>
  </si>
  <si>
    <t>349121101RT4</t>
  </si>
  <si>
    <t>Montáž beton. staveb. skříně plyn-HUP do 1,5 t včetně dodávky skříně PD90 90x47x125 cm</t>
  </si>
  <si>
    <t>349121105RT4</t>
  </si>
  <si>
    <t>Montáž beton. základu ke skříni  plyn-HUP vč.dodávky základu 90x47x20 cm pro PD90</t>
  </si>
  <si>
    <t>723239103R00</t>
  </si>
  <si>
    <t>Montáž plynovodních armatur, 2 závity, G 1</t>
  </si>
  <si>
    <t>42243409.MR</t>
  </si>
  <si>
    <t>Regulátor tlaku plynu</t>
  </si>
  <si>
    <t>Odkaz na mn. položky pořadí 21 : 39,00000</t>
  </si>
  <si>
    <t>28653070.AR</t>
  </si>
  <si>
    <t>Přechodka PE-měď ISIFLO T-110 D 32x1"</t>
  </si>
  <si>
    <t>28653148.AR</t>
  </si>
  <si>
    <t>Vsuvka podpůrná ISIFLO typ T-180 d 32 mm</t>
  </si>
  <si>
    <t>723160334R00</t>
  </si>
  <si>
    <t>Rozpěrka přípojky plynoměru G 1</t>
  </si>
  <si>
    <t>723160204R00</t>
  </si>
  <si>
    <t>Přípojka k plynoměru, závitová bez ochozu G 1</t>
  </si>
  <si>
    <t>Včetně potřebného počtu uzavíracích armatur, tvarovek, upevňovacího a těsnícího materiálu.</t>
  </si>
  <si>
    <t>28653233.AR</t>
  </si>
  <si>
    <t>Objímka 32 S (pro spojku ISIFLO) plyn</t>
  </si>
  <si>
    <t>28653240.AR</t>
  </si>
  <si>
    <t>Držák objímky A (pro spojku ISIFLO) zadní</t>
  </si>
  <si>
    <t>28653322.AR</t>
  </si>
  <si>
    <t>Koleno 90° elektrosvařovací ELGEF Plus d 32 mm</t>
  </si>
  <si>
    <t>42237025.AR</t>
  </si>
  <si>
    <t>Kohout kulový  1"  plyn</t>
  </si>
  <si>
    <t>230040006R00</t>
  </si>
  <si>
    <t>Montáž závitových dílů DN 1"</t>
  </si>
  <si>
    <t>230180066R00</t>
  </si>
  <si>
    <t>Montáž trubních dílů PE, PP, D 32</t>
  </si>
  <si>
    <t>1.1</t>
  </si>
  <si>
    <t>Úprava stávajícího rozváděče RVO 019  montáž</t>
  </si>
  <si>
    <t>Doplnění jističe 3x B32/1, vydrýtování, ptovedení prostupu do zemně, revize atd.</t>
  </si>
  <si>
    <t>1.1M</t>
  </si>
  <si>
    <t>Úprava stávajícího rozváděče RVO 019 dodávka</t>
  </si>
  <si>
    <t>Doplnění jističe 3x B32/1, vydrýtování, ptovedení prostupu do zemně, revize atd. materiál</t>
  </si>
  <si>
    <t>1.2</t>
  </si>
  <si>
    <t>Elektroměrový rozváděč montáž</t>
  </si>
  <si>
    <t>vč. Pilíře jistič 3x25A, příme měření, 1x jednosazbový elektroměr 320x1855x250mm</t>
  </si>
  <si>
    <t>1.2M</t>
  </si>
  <si>
    <t>Elektroměrový rozváděč vč. Pilíře  dodávka</t>
  </si>
  <si>
    <t>Elektroměrový rozváděč vč. Pilíře jistič 3x25A, příme měření, 1x jednosazbový elektroměr 320x1855x250mm</t>
  </si>
  <si>
    <t>1.3</t>
  </si>
  <si>
    <t>Rozváděč veřejného osvětlení v provedení na sloup montáž</t>
  </si>
  <si>
    <t>Rozváděč veřejného osvětlení v provedení na sloup, dvouvývodový 2xB16/3 + stykače, vypínače, soumranový spínač s čidlem dle požadavku provozovatele</t>
  </si>
  <si>
    <t>1.3M</t>
  </si>
  <si>
    <t>Rozváděč veřejného osvětlení v provedení na sloup dodávka</t>
  </si>
  <si>
    <t>Rozváděč veřejného osvětlení v provedení na sloup, dvouvývodový 2xB16/3 + stykače, vypínače, soumranový spínač s čidlem dle požadavku provozovatele - materiál CELKEM</t>
  </si>
  <si>
    <t>622300181RT1</t>
  </si>
  <si>
    <t>Montáž chráničky kabelu  bez dodávky materiálu</t>
  </si>
  <si>
    <t>bez dodávky materiálu</t>
  </si>
  <si>
    <t>210810005RT1</t>
  </si>
  <si>
    <t>Kabel CYKY-J 3 x 1,5 mm2  včetně dodávky kabelu</t>
  </si>
  <si>
    <t>210810017RT3</t>
  </si>
  <si>
    <t>Kabel CYKY-J 5 žil,4 až 25 mm2 včetně dodávky kabelu 5x10 mm2</t>
  </si>
  <si>
    <t>210901070RT1</t>
  </si>
  <si>
    <t xml:space="preserve">Kabel silový AYKY 1kV 4 x 25 mm2 volně uložený včetně dodávky kabelu AYKY </t>
  </si>
  <si>
    <t>210901090R00</t>
  </si>
  <si>
    <t xml:space="preserve">Kabel silový AES 4 x 25 mm2 </t>
  </si>
  <si>
    <t>210950201R00</t>
  </si>
  <si>
    <t>Příplatek na zatahování kabelů váhy do 0,75 kg</t>
  </si>
  <si>
    <t>Odkaz na mn. položky pořadí 7 : 1400,00000</t>
  </si>
  <si>
    <t>34113811R</t>
  </si>
  <si>
    <t>Kabel silový s Al jádrem 1-AES 4x25 mm2</t>
  </si>
  <si>
    <t>Odkaz na mn. položky pořadí 11 : 320,00000</t>
  </si>
  <si>
    <t>3457114701R</t>
  </si>
  <si>
    <t>Trubka kabelová chránička KOPOFLEX KF 09050</t>
  </si>
  <si>
    <t>Svítidla S1 - S12. Uliční svítidlo s zdroji LED montáž</t>
  </si>
  <si>
    <t>4.1M</t>
  </si>
  <si>
    <t>Svítidla S1 - S12. Uliční svítidlo s zdroji LED dodávka</t>
  </si>
  <si>
    <t>Svítidla S1 - S12. Uliční svítidlo s zdroji LED, 18 LED, světelný tok 2500  lm. Světelný výkon 96lm/W. Krytí: IP66. Dodáváno s  LED zdroji. Rozměry: pr. 600 mm. Celkový výkon: 22W. Hmotnost: 7.5 kg, vč. zdroje a eko poplatku, dle technických podmínek proj</t>
  </si>
  <si>
    <t>4.2</t>
  </si>
  <si>
    <t>Svítidla S13 - S33. Uliční svítidlo s zdroji LED montáž</t>
  </si>
  <si>
    <t>4.2M</t>
  </si>
  <si>
    <t>Svítidla S13 - S33. Uliční svítidlo s zdroji LED dodávka</t>
  </si>
  <si>
    <t>Svítidla S13 - S33. Uliční svítidlo s zdroji LED, 18 LED, světelný tok 2500  lm. Světelný výkon 113lm/W. Krytí: IP66Dodáváno s  LED zdroji. Rozměry: 265 x670 mm. Celkový výkon: 26W. Hmotnost: 7.0 kg, vč. zdroje a eko poplatku, dle technických podmínek pro</t>
  </si>
  <si>
    <t>Sloup bezpaticový 5m (výška nad terénem) s manžetou, žárový pozink např. B5m dodávka</t>
  </si>
  <si>
    <t>210204011R00</t>
  </si>
  <si>
    <t>Stožár osvětlovací ocelový délky do 12 m montáž</t>
  </si>
  <si>
    <t>Montáž stožárů, jejich rozvoz po trase, postavení, vyrovnání a definitivní zajištění v základu.</t>
  </si>
  <si>
    <t>5.2</t>
  </si>
  <si>
    <t>Sloup bezpaticový 6m (výška nad terénem) s mnžetou, žárový pozink např. B6m dodávka</t>
  </si>
  <si>
    <t>5.15</t>
  </si>
  <si>
    <t>Stožárová svorkovnice s 1xE14 Un, IP22  dodávka</t>
  </si>
  <si>
    <t>210192562R00</t>
  </si>
  <si>
    <t>Svorkovnice ochranná se zapojením montáž</t>
  </si>
  <si>
    <t>Včetně upevnění na nosnou lištu a montáže příslušného označovacího štítku.</t>
  </si>
  <si>
    <t>Pojistková vložka In-10A montáž</t>
  </si>
  <si>
    <t>6.1M</t>
  </si>
  <si>
    <t>Pojistková vložka In-10A dodávka</t>
  </si>
  <si>
    <t>171156610600R</t>
  </si>
  <si>
    <t>Jeřáb mobil. na autopodvozku  AD 28 (T815)</t>
  </si>
  <si>
    <t>Sh</t>
  </si>
  <si>
    <t>STROJ</t>
  </si>
  <si>
    <t>Stroj</t>
  </si>
  <si>
    <t>POL6_</t>
  </si>
  <si>
    <t>180456171100R</t>
  </si>
  <si>
    <t>Montážní plošina na autopod. 16 m   MP-16</t>
  </si>
  <si>
    <t>6.4</t>
  </si>
  <si>
    <t>PVC trubka tuhá, pr. 32mm  montáž</t>
  </si>
  <si>
    <t>6.4M</t>
  </si>
  <si>
    <t>PVC trubka tuhá, pr. 32mm - vysoká mech. pevnost - 1250N/5cm dodávka</t>
  </si>
  <si>
    <t>6.4.1</t>
  </si>
  <si>
    <t>PVC trubka tuhá, pr. 63mm montáž</t>
  </si>
  <si>
    <t>6.4M.1</t>
  </si>
  <si>
    <t>PVC trubka tuhá, pr. 63mm vysoká mech. pevnost - 1250N/5cm CELKEM dodávka</t>
  </si>
  <si>
    <t>220111777R00</t>
  </si>
  <si>
    <t>Vedení uzemnění v zemi FeZN drát D do 10 mm</t>
  </si>
  <si>
    <t>POL1_7</t>
  </si>
  <si>
    <t>210220301R00</t>
  </si>
  <si>
    <t>Svorka SU montáž</t>
  </si>
  <si>
    <t>35441850R</t>
  </si>
  <si>
    <t>Svorka univerzální SU dodávka</t>
  </si>
  <si>
    <t>210220302R00</t>
  </si>
  <si>
    <t>Svorka SP montáž</t>
  </si>
  <si>
    <t>35441895R</t>
  </si>
  <si>
    <t>Svorka připojovací SP  kovových částí d 6-12 mm dodávka</t>
  </si>
  <si>
    <t>460010023RT4</t>
  </si>
  <si>
    <t>Vytýčení kabelové trasy ve volném terénu délka trasy nad 1000 m</t>
  </si>
  <si>
    <t>km</t>
  </si>
  <si>
    <t>460050602RT1</t>
  </si>
  <si>
    <t>Jáma pro stožár, hornina třídy 3-4, ručně ruční výkop jámy</t>
  </si>
  <si>
    <t>8.3</t>
  </si>
  <si>
    <t>Pouzdrový základ pro osvětlovací stožár venkovního osvětlení v ose trasy kabelu  montáž</t>
  </si>
  <si>
    <t>8.3M</t>
  </si>
  <si>
    <t>Pouzdrový základ pro osvětlovací stožár venkovního osvětlení v ose trasy kabelu  dodávka</t>
  </si>
  <si>
    <t>Pouzdrový základ pro osvětlovací stožár venkovního osvětlení v ose trasy kabelu (beton, písek, bet. trubka, chránička)</t>
  </si>
  <si>
    <t>460200124RT2</t>
  </si>
  <si>
    <t>Výkop kabelové rýhy 35/40 cm  hor.4 ruční výkop rýhy</t>
  </si>
  <si>
    <t>460200263RT2</t>
  </si>
  <si>
    <t>Výkop kabelové rýhy 50/80 cm  hor.3 ruční výkop rýhy</t>
  </si>
  <si>
    <t>460420022RT2</t>
  </si>
  <si>
    <t>Zřízení kabelového lože v rýze š. do 65 cm z písku lože tloušťky 15 cm</t>
  </si>
  <si>
    <t>460570124R00</t>
  </si>
  <si>
    <t>Zához rýhy 35/40 cm, hornina třídy 4, se zhutněním</t>
  </si>
  <si>
    <t>460570264R00</t>
  </si>
  <si>
    <t>Zához rýhy 50/80 cm, hornina třídy 4, se zhutněním</t>
  </si>
  <si>
    <t>460620014RT1</t>
  </si>
  <si>
    <t>Provizorní úprava terénu v přírodní hornině 4 ruční vyrovnání a zhutnění</t>
  </si>
  <si>
    <t>9.1</t>
  </si>
  <si>
    <t>Revizní technik silnoproudé elektroinstalace pro části NN, včetně vypracování revizních zpráv</t>
  </si>
  <si>
    <t>hod</t>
  </si>
  <si>
    <t>9.2</t>
  </si>
  <si>
    <t>Měření zemních odporů strojených zemničů</t>
  </si>
  <si>
    <t>9.3</t>
  </si>
  <si>
    <t>Měření přechodných odporů propojení úložných konstrukcí (vyrovnání potenciálu)</t>
  </si>
  <si>
    <t>9.4</t>
  </si>
  <si>
    <t>9.6</t>
  </si>
  <si>
    <t>Funkční zkoušky a uvedení do provozu</t>
  </si>
  <si>
    <t>9.7</t>
  </si>
  <si>
    <t>Koordinace s ostatními profesemi</t>
  </si>
  <si>
    <t>h</t>
  </si>
  <si>
    <t>9.8</t>
  </si>
  <si>
    <t>Nepředvídatelné práce</t>
  </si>
  <si>
    <t>9.10</t>
  </si>
  <si>
    <t>Úprava a napojení stávající elektroinstalace CELKEM objekt celkem</t>
  </si>
  <si>
    <t>DI 3</t>
  </si>
  <si>
    <t>5.13</t>
  </si>
  <si>
    <t>Výložník VUD 1/500 pro 0,5 m vyložení svítidla,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</si>
</sst>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6" borderId="44" xfId="0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horizontal="left" vertical="top" wrapText="1"/>
    </xf>
    <xf numFmtId="0" fontId="16" fillId="6" borderId="45" xfId="0" applyFont="1" applyFill="1" applyBorder="1" applyAlignment="1">
      <alignment horizontal="center" vertical="top" shrinkToFit="1"/>
    </xf>
    <xf numFmtId="164" fontId="16" fillId="6" borderId="45" xfId="0" applyNumberFormat="1" applyFont="1" applyFill="1" applyBorder="1" applyAlignment="1">
      <alignment vertical="top" shrinkToFit="1"/>
    </xf>
    <xf numFmtId="4" fontId="16" fillId="6" borderId="45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6"/>
  <sheetViews>
    <sheetView showGridLines="0" topLeftCell="B1" zoomScaleNormal="100" zoomScaleSheetLayoutView="75" workbookViewId="0">
      <selection activeCell="I14" sqref="I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6" t="s">
        <v>24</v>
      </c>
      <c r="C2" s="77"/>
      <c r="D2" s="78" t="s">
        <v>44</v>
      </c>
      <c r="E2" s="200" t="s">
        <v>45</v>
      </c>
      <c r="F2" s="201"/>
      <c r="G2" s="201"/>
      <c r="H2" s="201"/>
      <c r="I2" s="201"/>
      <c r="J2" s="202"/>
      <c r="O2" s="1"/>
    </row>
    <row r="3" spans="1:15" ht="27" hidden="1" customHeight="1" x14ac:dyDescent="0.2">
      <c r="A3" s="2"/>
      <c r="B3" s="79"/>
      <c r="C3" s="77"/>
      <c r="D3" s="80"/>
      <c r="E3" s="203"/>
      <c r="F3" s="204"/>
      <c r="G3" s="204"/>
      <c r="H3" s="204"/>
      <c r="I3" s="204"/>
      <c r="J3" s="205"/>
    </row>
    <row r="4" spans="1:15" ht="23.25" customHeight="1" x14ac:dyDescent="0.2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 t="s">
        <v>46</v>
      </c>
      <c r="E5" s="218"/>
      <c r="F5" s="218"/>
      <c r="G5" s="218"/>
      <c r="H5" s="18" t="s">
        <v>42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19" t="s">
        <v>47</v>
      </c>
      <c r="E6" s="220"/>
      <c r="F6" s="220"/>
      <c r="G6" s="220"/>
      <c r="H6" s="18" t="s">
        <v>36</v>
      </c>
      <c r="I6" s="85" t="s">
        <v>51</v>
      </c>
      <c r="J6" s="8"/>
    </row>
    <row r="7" spans="1:15" ht="15.75" customHeight="1" x14ac:dyDescent="0.2">
      <c r="A7" s="2"/>
      <c r="B7" s="29"/>
      <c r="C7" s="56"/>
      <c r="D7" s="84" t="s">
        <v>49</v>
      </c>
      <c r="E7" s="221" t="s">
        <v>48</v>
      </c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7"/>
      <c r="E11" s="207"/>
      <c r="F11" s="207"/>
      <c r="G11" s="207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SUMIF(F73:F102,A16,I73:I102)+SUMIF(F73:F102,"PSU",I73:I102)</f>
        <v>0</v>
      </c>
      <c r="J16" s="199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SUMIF(F73:F102,A17,I73:I102)</f>
        <v>0</v>
      </c>
      <c r="J17" s="199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SUMIF(F73:F102,A18,I73:I102)</f>
        <v>0</v>
      </c>
      <c r="J18" s="199"/>
    </row>
    <row r="19" spans="1:10" ht="23.25" customHeight="1" x14ac:dyDescent="0.2">
      <c r="A19" s="140" t="s">
        <v>157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SUMIF(F73:F102,A19,I73:I102)</f>
        <v>0</v>
      </c>
      <c r="J19" s="199"/>
    </row>
    <row r="20" spans="1:10" ht="23.25" customHeight="1" x14ac:dyDescent="0.2">
      <c r="A20" s="140" t="s">
        <v>158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SUMIF(F73:F102,A20,I73:I102)</f>
        <v>0</v>
      </c>
      <c r="J20" s="19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0">
        <f>ZakladDPHSniVypocet+ZakladDPHZaklVypocet</f>
        <v>0</v>
      </c>
      <c r="H28" s="230"/>
      <c r="I28" s="230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29">
        <f>A27</f>
        <v>0</v>
      </c>
      <c r="H29" s="229"/>
      <c r="I29" s="229"/>
      <c r="J29" s="121" t="s">
        <v>106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52</v>
      </c>
      <c r="C39" s="235"/>
      <c r="D39" s="235"/>
      <c r="E39" s="235"/>
      <c r="F39" s="101">
        <f>'01 001 Pol'!AE43+'01 002 Pol'!AE113+'01 003 Pol'!AE30+'01 004 Pol'!AE102+'01 005 Pol'!AE30+'SO 01 1 Pol'!AE63+'SO 02 02 Pol'!AE109+'SO 03 3.0 Pol'!AE135+'SO 03 3.1 Pol'!AE37+'SO 03 3.2 Pol'!AE39+'SO 03 3.3 Pol'!AE44+'SO 04 4.0 Pol'!AE86+'SO 04 4.1 Pol'!AE39+'SO 05 5.0 Pol'!AE91+'SO 05 5.1 Pol'!AE50+'SO 06 6.0 Pol'!AE46+'SO 06 6.1 Pol'!AE59+'SO 08 8 Pol'!AE88</f>
        <v>0</v>
      </c>
      <c r="G39" s="102">
        <f>'01 001 Pol'!AF43+'01 002 Pol'!AF113+'01 003 Pol'!AF30+'01 004 Pol'!AF102+'01 005 Pol'!AF30+'SO 01 1 Pol'!AF63+'SO 02 02 Pol'!AF109+'SO 03 3.0 Pol'!AF135+'SO 03 3.1 Pol'!AF37+'SO 03 3.2 Pol'!AF39+'SO 03 3.3 Pol'!AF44+'SO 04 4.0 Pol'!AF86+'SO 04 4.1 Pol'!AF39+'SO 05 5.0 Pol'!AF91+'SO 05 5.1 Pol'!AF50+'SO 06 6.0 Pol'!AF46+'SO 06 6.1 Pol'!AF59+'SO 08 8 Pol'!AF88</f>
        <v>0</v>
      </c>
      <c r="H39" s="103">
        <f t="shared" ref="H39:H65" si="1">(F39*SazbaDPH1/100)+(G39*SazbaDPH2/100)</f>
        <v>0</v>
      </c>
      <c r="I39" s="103">
        <f t="shared" ref="I39:I65" si="2">F39+G39+H39</f>
        <v>0</v>
      </c>
      <c r="J39" s="104" t="e">
        <f ca="1">IF(_xlfn.SINGLE(CenaCelkemVypocet)=0,"",I39/_xlfn.SINGLE(CenaCelkemVypocet)*100)</f>
        <v>#NAME?</v>
      </c>
    </row>
    <row r="40" spans="1:10" ht="25.5" customHeight="1" x14ac:dyDescent="0.2">
      <c r="A40" s="90">
        <v>2</v>
      </c>
      <c r="B40" s="105" t="s">
        <v>53</v>
      </c>
      <c r="C40" s="236" t="s">
        <v>54</v>
      </c>
      <c r="D40" s="236"/>
      <c r="E40" s="236"/>
      <c r="F40" s="106">
        <f>'01 001 Pol'!AE43+'01 002 Pol'!AE113+'01 003 Pol'!AE30+'01 004 Pol'!AE102+'01 005 Pol'!AE30</f>
        <v>0</v>
      </c>
      <c r="G40" s="107">
        <f>'01 001 Pol'!AF43+'01 002 Pol'!AF113+'01 003 Pol'!AF30+'01 004 Pol'!AF102+'01 005 Pol'!AF30</f>
        <v>0</v>
      </c>
      <c r="H40" s="107">
        <f t="shared" si="1"/>
        <v>0</v>
      </c>
      <c r="I40" s="107">
        <f t="shared" si="2"/>
        <v>0</v>
      </c>
      <c r="J40" s="108" t="e">
        <f ca="1">IF(_xlfn.SINGLE(CenaCelkemVypocet)=0,"",I40/_xlfn.SINGLE(CenaCelkemVypocet)*100)</f>
        <v>#NAME?</v>
      </c>
    </row>
    <row r="41" spans="1:10" ht="25.5" customHeight="1" x14ac:dyDescent="0.2">
      <c r="A41" s="90">
        <v>3</v>
      </c>
      <c r="B41" s="109" t="s">
        <v>55</v>
      </c>
      <c r="C41" s="235" t="s">
        <v>56</v>
      </c>
      <c r="D41" s="235"/>
      <c r="E41" s="235"/>
      <c r="F41" s="110">
        <f>'01 001 Pol'!AE43</f>
        <v>0</v>
      </c>
      <c r="G41" s="103">
        <f>'01 001 Pol'!AF43</f>
        <v>0</v>
      </c>
      <c r="H41" s="103">
        <f t="shared" si="1"/>
        <v>0</v>
      </c>
      <c r="I41" s="103">
        <f t="shared" si="2"/>
        <v>0</v>
      </c>
      <c r="J41" s="104" t="e">
        <f ca="1">IF(_xlfn.SINGLE(CenaCelkemVypocet)=0,"",I41/_xlfn.SINGLE(CenaCelkemVypocet)*100)</f>
        <v>#NAME?</v>
      </c>
    </row>
    <row r="42" spans="1:10" ht="25.5" customHeight="1" x14ac:dyDescent="0.2">
      <c r="A42" s="90">
        <v>3</v>
      </c>
      <c r="B42" s="109" t="s">
        <v>57</v>
      </c>
      <c r="C42" s="235" t="s">
        <v>58</v>
      </c>
      <c r="D42" s="235"/>
      <c r="E42" s="235"/>
      <c r="F42" s="110">
        <f>'01 002 Pol'!AE113</f>
        <v>0</v>
      </c>
      <c r="G42" s="103">
        <f>'01 002 Pol'!AF113</f>
        <v>0</v>
      </c>
      <c r="H42" s="103">
        <f t="shared" si="1"/>
        <v>0</v>
      </c>
      <c r="I42" s="103">
        <f t="shared" si="2"/>
        <v>0</v>
      </c>
      <c r="J42" s="104" t="e">
        <f ca="1">IF(_xlfn.SINGLE(CenaCelkemVypocet)=0,"",I42/_xlfn.SINGLE(CenaCelkemVypocet)*100)</f>
        <v>#NAME?</v>
      </c>
    </row>
    <row r="43" spans="1:10" ht="25.5" customHeight="1" x14ac:dyDescent="0.2">
      <c r="A43" s="90">
        <v>3</v>
      </c>
      <c r="B43" s="109" t="s">
        <v>59</v>
      </c>
      <c r="C43" s="235" t="s">
        <v>60</v>
      </c>
      <c r="D43" s="235"/>
      <c r="E43" s="235"/>
      <c r="F43" s="110">
        <f>'01 003 Pol'!AE30</f>
        <v>0</v>
      </c>
      <c r="G43" s="103">
        <f>'01 003 Pol'!AF30</f>
        <v>0</v>
      </c>
      <c r="H43" s="103">
        <f t="shared" si="1"/>
        <v>0</v>
      </c>
      <c r="I43" s="103">
        <f t="shared" si="2"/>
        <v>0</v>
      </c>
      <c r="J43" s="104" t="e">
        <f ca="1">IF(_xlfn.SINGLE(CenaCelkemVypocet)=0,"",I43/_xlfn.SINGLE(CenaCelkemVypocet)*100)</f>
        <v>#NAME?</v>
      </c>
    </row>
    <row r="44" spans="1:10" ht="25.5" customHeight="1" x14ac:dyDescent="0.2">
      <c r="A44" s="90">
        <v>3</v>
      </c>
      <c r="B44" s="109" t="s">
        <v>61</v>
      </c>
      <c r="C44" s="235" t="s">
        <v>62</v>
      </c>
      <c r="D44" s="235"/>
      <c r="E44" s="235"/>
      <c r="F44" s="110">
        <f>'01 004 Pol'!AE102</f>
        <v>0</v>
      </c>
      <c r="G44" s="103">
        <f>'01 004 Pol'!AF102</f>
        <v>0</v>
      </c>
      <c r="H44" s="103">
        <f t="shared" si="1"/>
        <v>0</v>
      </c>
      <c r="I44" s="103">
        <f t="shared" si="2"/>
        <v>0</v>
      </c>
      <c r="J44" s="104" t="e">
        <f ca="1">IF(_xlfn.SINGLE(CenaCelkemVypocet)=0,"",I44/_xlfn.SINGLE(CenaCelkemVypocet)*100)</f>
        <v>#NAME?</v>
      </c>
    </row>
    <row r="45" spans="1:10" ht="25.5" customHeight="1" x14ac:dyDescent="0.2">
      <c r="A45" s="90">
        <v>3</v>
      </c>
      <c r="B45" s="109" t="s">
        <v>63</v>
      </c>
      <c r="C45" s="235" t="s">
        <v>64</v>
      </c>
      <c r="D45" s="235"/>
      <c r="E45" s="235"/>
      <c r="F45" s="110">
        <f>'01 005 Pol'!AE30</f>
        <v>0</v>
      </c>
      <c r="G45" s="103">
        <f>'01 005 Pol'!AF30</f>
        <v>0</v>
      </c>
      <c r="H45" s="103">
        <f t="shared" si="1"/>
        <v>0</v>
      </c>
      <c r="I45" s="103">
        <f t="shared" si="2"/>
        <v>0</v>
      </c>
      <c r="J45" s="104" t="e">
        <f ca="1">IF(_xlfn.SINGLE(CenaCelkemVypocet)=0,"",I45/_xlfn.SINGLE(CenaCelkemVypocet)*100)</f>
        <v>#NAME?</v>
      </c>
    </row>
    <row r="46" spans="1:10" ht="25.5" customHeight="1" x14ac:dyDescent="0.2">
      <c r="A46" s="90">
        <v>2</v>
      </c>
      <c r="B46" s="105" t="s">
        <v>65</v>
      </c>
      <c r="C46" s="236" t="s">
        <v>66</v>
      </c>
      <c r="D46" s="236"/>
      <c r="E46" s="236"/>
      <c r="F46" s="106">
        <f>'SO 01 1 Pol'!AE63</f>
        <v>0</v>
      </c>
      <c r="G46" s="107">
        <f>'SO 01 1 Pol'!AF63</f>
        <v>0</v>
      </c>
      <c r="H46" s="107">
        <f t="shared" si="1"/>
        <v>0</v>
      </c>
      <c r="I46" s="107">
        <f t="shared" si="2"/>
        <v>0</v>
      </c>
      <c r="J46" s="108" t="e">
        <f ca="1">IF(_xlfn.SINGLE(CenaCelkemVypocet)=0,"",I46/_xlfn.SINGLE(CenaCelkemVypocet)*100)</f>
        <v>#NAME?</v>
      </c>
    </row>
    <row r="47" spans="1:10" ht="25.5" customHeight="1" x14ac:dyDescent="0.2">
      <c r="A47" s="90">
        <v>3</v>
      </c>
      <c r="B47" s="109" t="s">
        <v>67</v>
      </c>
      <c r="C47" s="235" t="s">
        <v>68</v>
      </c>
      <c r="D47" s="235"/>
      <c r="E47" s="235"/>
      <c r="F47" s="110">
        <f>'SO 01 1 Pol'!AE63</f>
        <v>0</v>
      </c>
      <c r="G47" s="103">
        <f>'SO 01 1 Pol'!AF63</f>
        <v>0</v>
      </c>
      <c r="H47" s="103">
        <f t="shared" si="1"/>
        <v>0</v>
      </c>
      <c r="I47" s="103">
        <f t="shared" si="2"/>
        <v>0</v>
      </c>
      <c r="J47" s="104" t="e">
        <f ca="1">IF(_xlfn.SINGLE(CenaCelkemVypocet)=0,"",I47/_xlfn.SINGLE(CenaCelkemVypocet)*100)</f>
        <v>#NAME?</v>
      </c>
    </row>
    <row r="48" spans="1:10" ht="25.5" customHeight="1" x14ac:dyDescent="0.2">
      <c r="A48" s="90">
        <v>2</v>
      </c>
      <c r="B48" s="105" t="s">
        <v>69</v>
      </c>
      <c r="C48" s="236" t="s">
        <v>70</v>
      </c>
      <c r="D48" s="236"/>
      <c r="E48" s="236"/>
      <c r="F48" s="106">
        <f>'SO 02 02 Pol'!AE109</f>
        <v>0</v>
      </c>
      <c r="G48" s="107">
        <f>'SO 02 02 Pol'!AF109</f>
        <v>0</v>
      </c>
      <c r="H48" s="107">
        <f t="shared" si="1"/>
        <v>0</v>
      </c>
      <c r="I48" s="107">
        <f t="shared" si="2"/>
        <v>0</v>
      </c>
      <c r="J48" s="108" t="e">
        <f ca="1">IF(_xlfn.SINGLE(CenaCelkemVypocet)=0,"",I48/_xlfn.SINGLE(CenaCelkemVypocet)*100)</f>
        <v>#NAME?</v>
      </c>
    </row>
    <row r="49" spans="1:10" ht="25.5" customHeight="1" x14ac:dyDescent="0.2">
      <c r="A49" s="90">
        <v>3</v>
      </c>
      <c r="B49" s="109" t="s">
        <v>71</v>
      </c>
      <c r="C49" s="235" t="s">
        <v>72</v>
      </c>
      <c r="D49" s="235"/>
      <c r="E49" s="235"/>
      <c r="F49" s="110">
        <f>'SO 02 02 Pol'!AE109</f>
        <v>0</v>
      </c>
      <c r="G49" s="103">
        <f>'SO 02 02 Pol'!AF109</f>
        <v>0</v>
      </c>
      <c r="H49" s="103">
        <f t="shared" si="1"/>
        <v>0</v>
      </c>
      <c r="I49" s="103">
        <f t="shared" si="2"/>
        <v>0</v>
      </c>
      <c r="J49" s="104" t="e">
        <f ca="1">IF(_xlfn.SINGLE(CenaCelkemVypocet)=0,"",I49/_xlfn.SINGLE(CenaCelkemVypocet)*100)</f>
        <v>#NAME?</v>
      </c>
    </row>
    <row r="50" spans="1:10" ht="25.5" customHeight="1" x14ac:dyDescent="0.2">
      <c r="A50" s="90">
        <v>2</v>
      </c>
      <c r="B50" s="105" t="s">
        <v>73</v>
      </c>
      <c r="C50" s="236" t="s">
        <v>74</v>
      </c>
      <c r="D50" s="236"/>
      <c r="E50" s="236"/>
      <c r="F50" s="106">
        <f>'SO 03 3.0 Pol'!AE135+'SO 03 3.1 Pol'!AE37+'SO 03 3.2 Pol'!AE39+'SO 03 3.3 Pol'!AE44</f>
        <v>0</v>
      </c>
      <c r="G50" s="107">
        <f>'SO 03 3.0 Pol'!AF135+'SO 03 3.1 Pol'!AF37+'SO 03 3.2 Pol'!AF39+'SO 03 3.3 Pol'!AF44</f>
        <v>0</v>
      </c>
      <c r="H50" s="107">
        <f t="shared" si="1"/>
        <v>0</v>
      </c>
      <c r="I50" s="107">
        <f t="shared" si="2"/>
        <v>0</v>
      </c>
      <c r="J50" s="108" t="e">
        <f ca="1">IF(_xlfn.SINGLE(CenaCelkemVypocet)=0,"",I50/_xlfn.SINGLE(CenaCelkemVypocet)*100)</f>
        <v>#NAME?</v>
      </c>
    </row>
    <row r="51" spans="1:10" ht="25.5" customHeight="1" x14ac:dyDescent="0.2">
      <c r="A51" s="90">
        <v>3</v>
      </c>
      <c r="B51" s="109" t="s">
        <v>75</v>
      </c>
      <c r="C51" s="235" t="s">
        <v>76</v>
      </c>
      <c r="D51" s="235"/>
      <c r="E51" s="235"/>
      <c r="F51" s="110">
        <f>'SO 03 3.0 Pol'!AE135</f>
        <v>0</v>
      </c>
      <c r="G51" s="103">
        <f>'SO 03 3.0 Pol'!AF135</f>
        <v>0</v>
      </c>
      <c r="H51" s="103">
        <f t="shared" si="1"/>
        <v>0</v>
      </c>
      <c r="I51" s="103">
        <f t="shared" si="2"/>
        <v>0</v>
      </c>
      <c r="J51" s="104" t="e">
        <f ca="1">IF(_xlfn.SINGLE(CenaCelkemVypocet)=0,"",I51/_xlfn.SINGLE(CenaCelkemVypocet)*100)</f>
        <v>#NAME?</v>
      </c>
    </row>
    <row r="52" spans="1:10" ht="25.5" customHeight="1" x14ac:dyDescent="0.2">
      <c r="A52" s="90">
        <v>3</v>
      </c>
      <c r="B52" s="109" t="s">
        <v>77</v>
      </c>
      <c r="C52" s="235" t="s">
        <v>78</v>
      </c>
      <c r="D52" s="235"/>
      <c r="E52" s="235"/>
      <c r="F52" s="110">
        <f>'SO 03 3.1 Pol'!AE37</f>
        <v>0</v>
      </c>
      <c r="G52" s="103">
        <f>'SO 03 3.1 Pol'!AF37</f>
        <v>0</v>
      </c>
      <c r="H52" s="103">
        <f t="shared" si="1"/>
        <v>0</v>
      </c>
      <c r="I52" s="103">
        <f t="shared" si="2"/>
        <v>0</v>
      </c>
      <c r="J52" s="104" t="e">
        <f ca="1">IF(_xlfn.SINGLE(CenaCelkemVypocet)=0,"",I52/_xlfn.SINGLE(CenaCelkemVypocet)*100)</f>
        <v>#NAME?</v>
      </c>
    </row>
    <row r="53" spans="1:10" ht="25.5" customHeight="1" x14ac:dyDescent="0.2">
      <c r="A53" s="90">
        <v>3</v>
      </c>
      <c r="B53" s="109" t="s">
        <v>79</v>
      </c>
      <c r="C53" s="235" t="s">
        <v>80</v>
      </c>
      <c r="D53" s="235"/>
      <c r="E53" s="235"/>
      <c r="F53" s="110">
        <f>'SO 03 3.2 Pol'!AE39</f>
        <v>0</v>
      </c>
      <c r="G53" s="103">
        <f>'SO 03 3.2 Pol'!AF39</f>
        <v>0</v>
      </c>
      <c r="H53" s="103">
        <f t="shared" si="1"/>
        <v>0</v>
      </c>
      <c r="I53" s="103">
        <f t="shared" si="2"/>
        <v>0</v>
      </c>
      <c r="J53" s="104" t="e">
        <f ca="1">IF(_xlfn.SINGLE(CenaCelkemVypocet)=0,"",I53/_xlfn.SINGLE(CenaCelkemVypocet)*100)</f>
        <v>#NAME?</v>
      </c>
    </row>
    <row r="54" spans="1:10" ht="25.5" customHeight="1" x14ac:dyDescent="0.2">
      <c r="A54" s="90">
        <v>3</v>
      </c>
      <c r="B54" s="109" t="s">
        <v>81</v>
      </c>
      <c r="C54" s="235" t="s">
        <v>82</v>
      </c>
      <c r="D54" s="235"/>
      <c r="E54" s="235"/>
      <c r="F54" s="110">
        <f>'SO 03 3.3 Pol'!AE44</f>
        <v>0</v>
      </c>
      <c r="G54" s="103">
        <f>'SO 03 3.3 Pol'!AF44</f>
        <v>0</v>
      </c>
      <c r="H54" s="103">
        <f t="shared" si="1"/>
        <v>0</v>
      </c>
      <c r="I54" s="103">
        <f t="shared" si="2"/>
        <v>0</v>
      </c>
      <c r="J54" s="104" t="e">
        <f ca="1">IF(_xlfn.SINGLE(CenaCelkemVypocet)=0,"",I54/_xlfn.SINGLE(CenaCelkemVypocet)*100)</f>
        <v>#NAME?</v>
      </c>
    </row>
    <row r="55" spans="1:10" ht="25.5" customHeight="1" x14ac:dyDescent="0.2">
      <c r="A55" s="90">
        <v>2</v>
      </c>
      <c r="B55" s="105" t="s">
        <v>83</v>
      </c>
      <c r="C55" s="236" t="s">
        <v>84</v>
      </c>
      <c r="D55" s="236"/>
      <c r="E55" s="236"/>
      <c r="F55" s="106">
        <f>'SO 04 4.0 Pol'!AE86+'SO 04 4.1 Pol'!AE39</f>
        <v>0</v>
      </c>
      <c r="G55" s="107">
        <f>'SO 04 4.0 Pol'!AF86+'SO 04 4.1 Pol'!AF39</f>
        <v>0</v>
      </c>
      <c r="H55" s="107">
        <f t="shared" si="1"/>
        <v>0</v>
      </c>
      <c r="I55" s="107">
        <f t="shared" si="2"/>
        <v>0</v>
      </c>
      <c r="J55" s="108" t="e">
        <f ca="1">IF(_xlfn.SINGLE(CenaCelkemVypocet)=0,"",I55/_xlfn.SINGLE(CenaCelkemVypocet)*100)</f>
        <v>#NAME?</v>
      </c>
    </row>
    <row r="56" spans="1:10" ht="25.5" customHeight="1" x14ac:dyDescent="0.2">
      <c r="A56" s="90">
        <v>3</v>
      </c>
      <c r="B56" s="109" t="s">
        <v>85</v>
      </c>
      <c r="C56" s="235" t="s">
        <v>86</v>
      </c>
      <c r="D56" s="235"/>
      <c r="E56" s="235"/>
      <c r="F56" s="110">
        <f>'SO 04 4.0 Pol'!AE86</f>
        <v>0</v>
      </c>
      <c r="G56" s="103">
        <f>'SO 04 4.0 Pol'!AF86</f>
        <v>0</v>
      </c>
      <c r="H56" s="103">
        <f t="shared" si="1"/>
        <v>0</v>
      </c>
      <c r="I56" s="103">
        <f t="shared" si="2"/>
        <v>0</v>
      </c>
      <c r="J56" s="104" t="e">
        <f ca="1">IF(_xlfn.SINGLE(CenaCelkemVypocet)=0,"",I56/_xlfn.SINGLE(CenaCelkemVypocet)*100)</f>
        <v>#NAME?</v>
      </c>
    </row>
    <row r="57" spans="1:10" ht="25.5" customHeight="1" x14ac:dyDescent="0.2">
      <c r="A57" s="90">
        <v>3</v>
      </c>
      <c r="B57" s="109" t="s">
        <v>87</v>
      </c>
      <c r="C57" s="235" t="s">
        <v>88</v>
      </c>
      <c r="D57" s="235"/>
      <c r="E57" s="235"/>
      <c r="F57" s="110">
        <f>'SO 04 4.1 Pol'!AE39</f>
        <v>0</v>
      </c>
      <c r="G57" s="103">
        <f>'SO 04 4.1 Pol'!AF39</f>
        <v>0</v>
      </c>
      <c r="H57" s="103">
        <f t="shared" si="1"/>
        <v>0</v>
      </c>
      <c r="I57" s="103">
        <f t="shared" si="2"/>
        <v>0</v>
      </c>
      <c r="J57" s="104" t="e">
        <f ca="1">IF(_xlfn.SINGLE(CenaCelkemVypocet)=0,"",I57/_xlfn.SINGLE(CenaCelkemVypocet)*100)</f>
        <v>#NAME?</v>
      </c>
    </row>
    <row r="58" spans="1:10" ht="25.5" customHeight="1" x14ac:dyDescent="0.2">
      <c r="A58" s="90">
        <v>2</v>
      </c>
      <c r="B58" s="105" t="s">
        <v>89</v>
      </c>
      <c r="C58" s="236" t="s">
        <v>90</v>
      </c>
      <c r="D58" s="236"/>
      <c r="E58" s="236"/>
      <c r="F58" s="106">
        <f>'SO 05 5.0 Pol'!AE91+'SO 05 5.1 Pol'!AE50</f>
        <v>0</v>
      </c>
      <c r="G58" s="107">
        <f>'SO 05 5.0 Pol'!AF91+'SO 05 5.1 Pol'!AF50</f>
        <v>0</v>
      </c>
      <c r="H58" s="107">
        <f t="shared" si="1"/>
        <v>0</v>
      </c>
      <c r="I58" s="107">
        <f t="shared" si="2"/>
        <v>0</v>
      </c>
      <c r="J58" s="108" t="e">
        <f ca="1">IF(_xlfn.SINGLE(CenaCelkemVypocet)=0,"",I58/_xlfn.SINGLE(CenaCelkemVypocet)*100)</f>
        <v>#NAME?</v>
      </c>
    </row>
    <row r="59" spans="1:10" ht="25.5" customHeight="1" x14ac:dyDescent="0.2">
      <c r="A59" s="90">
        <v>3</v>
      </c>
      <c r="B59" s="109" t="s">
        <v>91</v>
      </c>
      <c r="C59" s="235" t="s">
        <v>92</v>
      </c>
      <c r="D59" s="235"/>
      <c r="E59" s="235"/>
      <c r="F59" s="110">
        <f>'SO 05 5.0 Pol'!AE91</f>
        <v>0</v>
      </c>
      <c r="G59" s="103">
        <f>'SO 05 5.0 Pol'!AF91</f>
        <v>0</v>
      </c>
      <c r="H59" s="103">
        <f t="shared" si="1"/>
        <v>0</v>
      </c>
      <c r="I59" s="103">
        <f t="shared" si="2"/>
        <v>0</v>
      </c>
      <c r="J59" s="104" t="e">
        <f ca="1">IF(_xlfn.SINGLE(CenaCelkemVypocet)=0,"",I59/_xlfn.SINGLE(CenaCelkemVypocet)*100)</f>
        <v>#NAME?</v>
      </c>
    </row>
    <row r="60" spans="1:10" ht="25.5" customHeight="1" x14ac:dyDescent="0.2">
      <c r="A60" s="90">
        <v>3</v>
      </c>
      <c r="B60" s="109" t="s">
        <v>93</v>
      </c>
      <c r="C60" s="235" t="s">
        <v>94</v>
      </c>
      <c r="D60" s="235"/>
      <c r="E60" s="235"/>
      <c r="F60" s="110">
        <f>'SO 05 5.1 Pol'!AE50</f>
        <v>0</v>
      </c>
      <c r="G60" s="103">
        <f>'SO 05 5.1 Pol'!AF50</f>
        <v>0</v>
      </c>
      <c r="H60" s="103">
        <f t="shared" si="1"/>
        <v>0</v>
      </c>
      <c r="I60" s="103">
        <f t="shared" si="2"/>
        <v>0</v>
      </c>
      <c r="J60" s="104" t="e">
        <f ca="1">IF(_xlfn.SINGLE(CenaCelkemVypocet)=0,"",I60/_xlfn.SINGLE(CenaCelkemVypocet)*100)</f>
        <v>#NAME?</v>
      </c>
    </row>
    <row r="61" spans="1:10" ht="25.5" customHeight="1" x14ac:dyDescent="0.2">
      <c r="A61" s="90">
        <v>2</v>
      </c>
      <c r="B61" s="105" t="s">
        <v>95</v>
      </c>
      <c r="C61" s="236" t="s">
        <v>96</v>
      </c>
      <c r="D61" s="236"/>
      <c r="E61" s="236"/>
      <c r="F61" s="106">
        <f>'SO 06 6.0 Pol'!AE46+'SO 06 6.1 Pol'!AE59</f>
        <v>0</v>
      </c>
      <c r="G61" s="107">
        <f>'SO 06 6.0 Pol'!AF46+'SO 06 6.1 Pol'!AF59</f>
        <v>0</v>
      </c>
      <c r="H61" s="107">
        <f t="shared" si="1"/>
        <v>0</v>
      </c>
      <c r="I61" s="107">
        <f t="shared" si="2"/>
        <v>0</v>
      </c>
      <c r="J61" s="108" t="e">
        <f ca="1">IF(_xlfn.SINGLE(CenaCelkemVypocet)=0,"",I61/_xlfn.SINGLE(CenaCelkemVypocet)*100)</f>
        <v>#NAME?</v>
      </c>
    </row>
    <row r="62" spans="1:10" ht="25.5" customHeight="1" x14ac:dyDescent="0.2">
      <c r="A62" s="90">
        <v>3</v>
      </c>
      <c r="B62" s="109" t="s">
        <v>97</v>
      </c>
      <c r="C62" s="235" t="s">
        <v>98</v>
      </c>
      <c r="D62" s="235"/>
      <c r="E62" s="235"/>
      <c r="F62" s="110">
        <f>'SO 06 6.0 Pol'!AE46</f>
        <v>0</v>
      </c>
      <c r="G62" s="103">
        <f>'SO 06 6.0 Pol'!AF46</f>
        <v>0</v>
      </c>
      <c r="H62" s="103">
        <f t="shared" si="1"/>
        <v>0</v>
      </c>
      <c r="I62" s="103">
        <f t="shared" si="2"/>
        <v>0</v>
      </c>
      <c r="J62" s="104" t="e">
        <f ca="1">IF(_xlfn.SINGLE(CenaCelkemVypocet)=0,"",I62/_xlfn.SINGLE(CenaCelkemVypocet)*100)</f>
        <v>#NAME?</v>
      </c>
    </row>
    <row r="63" spans="1:10" ht="25.5" customHeight="1" x14ac:dyDescent="0.2">
      <c r="A63" s="90">
        <v>3</v>
      </c>
      <c r="B63" s="109" t="s">
        <v>99</v>
      </c>
      <c r="C63" s="235" t="s">
        <v>100</v>
      </c>
      <c r="D63" s="235"/>
      <c r="E63" s="235"/>
      <c r="F63" s="110">
        <f>'SO 06 6.1 Pol'!AE59</f>
        <v>0</v>
      </c>
      <c r="G63" s="103">
        <f>'SO 06 6.1 Pol'!AF59</f>
        <v>0</v>
      </c>
      <c r="H63" s="103">
        <f t="shared" si="1"/>
        <v>0</v>
      </c>
      <c r="I63" s="103">
        <f t="shared" si="2"/>
        <v>0</v>
      </c>
      <c r="J63" s="104" t="e">
        <f ca="1">IF(_xlfn.SINGLE(CenaCelkemVypocet)=0,"",I63/_xlfn.SINGLE(CenaCelkemVypocet)*100)</f>
        <v>#NAME?</v>
      </c>
    </row>
    <row r="64" spans="1:10" ht="25.5" customHeight="1" x14ac:dyDescent="0.2">
      <c r="A64" s="90">
        <v>2</v>
      </c>
      <c r="B64" s="105" t="s">
        <v>101</v>
      </c>
      <c r="C64" s="236" t="s">
        <v>102</v>
      </c>
      <c r="D64" s="236"/>
      <c r="E64" s="236"/>
      <c r="F64" s="106">
        <f>'SO 08 8 Pol'!AE88</f>
        <v>0</v>
      </c>
      <c r="G64" s="107">
        <f>'SO 08 8 Pol'!AF88</f>
        <v>0</v>
      </c>
      <c r="H64" s="107">
        <f t="shared" si="1"/>
        <v>0</v>
      </c>
      <c r="I64" s="107">
        <f t="shared" si="2"/>
        <v>0</v>
      </c>
      <c r="J64" s="108" t="e">
        <f ca="1">IF(_xlfn.SINGLE(CenaCelkemVypocet)=0,"",I64/_xlfn.SINGLE(CenaCelkemVypocet)*100)</f>
        <v>#NAME?</v>
      </c>
    </row>
    <row r="65" spans="1:10" ht="25.5" customHeight="1" x14ac:dyDescent="0.2">
      <c r="A65" s="90">
        <v>3</v>
      </c>
      <c r="B65" s="109" t="s">
        <v>103</v>
      </c>
      <c r="C65" s="235" t="s">
        <v>104</v>
      </c>
      <c r="D65" s="235"/>
      <c r="E65" s="235"/>
      <c r="F65" s="110">
        <f>'SO 08 8 Pol'!AE88</f>
        <v>0</v>
      </c>
      <c r="G65" s="103">
        <f>'SO 08 8 Pol'!AF88</f>
        <v>0</v>
      </c>
      <c r="H65" s="103">
        <f t="shared" si="1"/>
        <v>0</v>
      </c>
      <c r="I65" s="103">
        <f t="shared" si="2"/>
        <v>0</v>
      </c>
      <c r="J65" s="104" t="e">
        <f ca="1">IF(_xlfn.SINGLE(CenaCelkemVypocet)=0,"",I65/_xlfn.SINGLE(CenaCelkemVypocet)*100)</f>
        <v>#NAME?</v>
      </c>
    </row>
    <row r="66" spans="1:10" ht="25.5" customHeight="1" x14ac:dyDescent="0.2">
      <c r="A66" s="90"/>
      <c r="B66" s="237" t="s">
        <v>105</v>
      </c>
      <c r="C66" s="238"/>
      <c r="D66" s="238"/>
      <c r="E66" s="239"/>
      <c r="F66" s="111">
        <f>SUMIF(A39:A65,"=1",F39:F65)</f>
        <v>0</v>
      </c>
      <c r="G66" s="112">
        <f>SUMIF(A39:A65,"=1",G39:G65)</f>
        <v>0</v>
      </c>
      <c r="H66" s="112">
        <f>SUMIF(A39:A65,"=1",H39:H65)</f>
        <v>0</v>
      </c>
      <c r="I66" s="112">
        <f>SUMIF(A39:A65,"=1",I39:I65)</f>
        <v>0</v>
      </c>
      <c r="J66" s="113" t="e">
        <f ca="1">SUMIF(A39:A65,"=1",J39:J65)</f>
        <v>#NAME?</v>
      </c>
    </row>
    <row r="70" spans="1:10" ht="15.75" x14ac:dyDescent="0.25">
      <c r="B70" s="122" t="s">
        <v>107</v>
      </c>
    </row>
    <row r="72" spans="1:10" ht="25.5" customHeight="1" x14ac:dyDescent="0.2">
      <c r="A72" s="124"/>
      <c r="B72" s="127" t="s">
        <v>18</v>
      </c>
      <c r="C72" s="127" t="s">
        <v>6</v>
      </c>
      <c r="D72" s="128"/>
      <c r="E72" s="128"/>
      <c r="F72" s="129" t="s">
        <v>108</v>
      </c>
      <c r="G72" s="129"/>
      <c r="H72" s="129"/>
      <c r="I72" s="129" t="s">
        <v>31</v>
      </c>
      <c r="J72" s="129" t="s">
        <v>0</v>
      </c>
    </row>
    <row r="73" spans="1:10" ht="36.75" customHeight="1" x14ac:dyDescent="0.2">
      <c r="A73" s="125"/>
      <c r="B73" s="130" t="s">
        <v>67</v>
      </c>
      <c r="C73" s="240" t="s">
        <v>109</v>
      </c>
      <c r="D73" s="241"/>
      <c r="E73" s="241"/>
      <c r="F73" s="136" t="s">
        <v>26</v>
      </c>
      <c r="G73" s="137"/>
      <c r="H73" s="137"/>
      <c r="I73" s="137">
        <f>'SO 08 8 Pol'!G8</f>
        <v>0</v>
      </c>
      <c r="J73" s="134" t="str">
        <f>IF(I103=0,"",I73/I103*100)</f>
        <v/>
      </c>
    </row>
    <row r="74" spans="1:10" ht="36.75" customHeight="1" x14ac:dyDescent="0.2">
      <c r="A74" s="125"/>
      <c r="B74" s="130" t="s">
        <v>67</v>
      </c>
      <c r="C74" s="240" t="s">
        <v>110</v>
      </c>
      <c r="D74" s="241"/>
      <c r="E74" s="241"/>
      <c r="F74" s="136" t="s">
        <v>26</v>
      </c>
      <c r="G74" s="137"/>
      <c r="H74" s="137"/>
      <c r="I74" s="137">
        <f>'01 002 Pol'!G8+'01 003 Pol'!G8+'01 004 Pol'!G8+'01 005 Pol'!G8+'SO 01 1 Pol'!G25+'SO 02 02 Pol'!G8+'SO 02 02 Pol'!G68+'SO 02 02 Pol'!G80+'SO 03 3.0 Pol'!G8+'SO 03 3.1 Pol'!G8+'SO 03 3.1 Pol'!G26+'SO 03 3.2 Pol'!G8+'SO 03 3.3 Pol'!G8+'SO 04 4.0 Pol'!G8+'SO 04 4.1 Pol'!G8+'SO 05 5.0 Pol'!G8+'SO 05 5.1 Pol'!G8+'SO 06 6.0 Pol'!G8+'SO 06 6.1 Pol'!G8</f>
        <v>0</v>
      </c>
      <c r="J74" s="134" t="str">
        <f>IF(I103=0,"",I74/I103*100)</f>
        <v/>
      </c>
    </row>
    <row r="75" spans="1:10" ht="36.75" customHeight="1" x14ac:dyDescent="0.2">
      <c r="A75" s="125"/>
      <c r="B75" s="130" t="s">
        <v>111</v>
      </c>
      <c r="C75" s="240" t="s">
        <v>112</v>
      </c>
      <c r="D75" s="241"/>
      <c r="E75" s="241"/>
      <c r="F75" s="136" t="s">
        <v>26</v>
      </c>
      <c r="G75" s="137"/>
      <c r="H75" s="137"/>
      <c r="I75" s="137">
        <f>'SO 08 8 Pol'!G21</f>
        <v>0</v>
      </c>
      <c r="J75" s="134" t="str">
        <f>IF(I103=0,"",I75/I103*100)</f>
        <v/>
      </c>
    </row>
    <row r="76" spans="1:10" ht="36.75" customHeight="1" x14ac:dyDescent="0.2">
      <c r="A76" s="125"/>
      <c r="B76" s="130" t="s">
        <v>111</v>
      </c>
      <c r="C76" s="240" t="s">
        <v>113</v>
      </c>
      <c r="D76" s="241"/>
      <c r="E76" s="241"/>
      <c r="F76" s="136" t="s">
        <v>26</v>
      </c>
      <c r="G76" s="137"/>
      <c r="H76" s="137"/>
      <c r="I76" s="137">
        <f>'SO 02 02 Pol'!G28+'SO 02 02 Pol'!G49+'SO 02 02 Pol'!G63</f>
        <v>0</v>
      </c>
      <c r="J76" s="134" t="str">
        <f>IF(I103=0,"",I76/I103*100)</f>
        <v/>
      </c>
    </row>
    <row r="77" spans="1:10" ht="36.75" customHeight="1" x14ac:dyDescent="0.2">
      <c r="A77" s="125"/>
      <c r="B77" s="130" t="s">
        <v>111</v>
      </c>
      <c r="C77" s="240" t="s">
        <v>114</v>
      </c>
      <c r="D77" s="241"/>
      <c r="E77" s="241"/>
      <c r="F77" s="136" t="s">
        <v>26</v>
      </c>
      <c r="G77" s="137"/>
      <c r="H77" s="137"/>
      <c r="I77" s="137">
        <f>'SO 03 3.3 Pol'!G27</f>
        <v>0</v>
      </c>
      <c r="J77" s="134" t="str">
        <f>IF(I103=0,"",I77/I103*100)</f>
        <v/>
      </c>
    </row>
    <row r="78" spans="1:10" ht="36.75" customHeight="1" x14ac:dyDescent="0.2">
      <c r="A78" s="125"/>
      <c r="B78" s="130" t="s">
        <v>115</v>
      </c>
      <c r="C78" s="240" t="s">
        <v>116</v>
      </c>
      <c r="D78" s="241"/>
      <c r="E78" s="241"/>
      <c r="F78" s="136" t="s">
        <v>26</v>
      </c>
      <c r="G78" s="137"/>
      <c r="H78" s="137"/>
      <c r="I78" s="137">
        <f>'SO 08 8 Pol'!G34</f>
        <v>0</v>
      </c>
      <c r="J78" s="134" t="str">
        <f>IF(I103=0,"",I78/I103*100)</f>
        <v/>
      </c>
    </row>
    <row r="79" spans="1:10" ht="36.75" customHeight="1" x14ac:dyDescent="0.2">
      <c r="A79" s="125"/>
      <c r="B79" s="130" t="s">
        <v>115</v>
      </c>
      <c r="C79" s="240" t="s">
        <v>117</v>
      </c>
      <c r="D79" s="241"/>
      <c r="E79" s="241"/>
      <c r="F79" s="136" t="s">
        <v>26</v>
      </c>
      <c r="G79" s="137"/>
      <c r="H79" s="137"/>
      <c r="I79" s="137">
        <f>'01 002 Pol'!G53+'01 004 Pol'!G47+'SO 02 02 Pol'!G32</f>
        <v>0</v>
      </c>
      <c r="J79" s="134" t="str">
        <f>IF(I103=0,"",I79/I103*100)</f>
        <v/>
      </c>
    </row>
    <row r="80" spans="1:10" ht="36.75" customHeight="1" x14ac:dyDescent="0.2">
      <c r="A80" s="125"/>
      <c r="B80" s="130" t="s">
        <v>118</v>
      </c>
      <c r="C80" s="240" t="s">
        <v>119</v>
      </c>
      <c r="D80" s="241"/>
      <c r="E80" s="241"/>
      <c r="F80" s="136" t="s">
        <v>26</v>
      </c>
      <c r="G80" s="137"/>
      <c r="H80" s="137"/>
      <c r="I80" s="137">
        <f>'SO 03 3.2 Pol'!G26</f>
        <v>0</v>
      </c>
      <c r="J80" s="134" t="str">
        <f>IF(I103=0,"",I80/I103*100)</f>
        <v/>
      </c>
    </row>
    <row r="81" spans="1:10" ht="36.75" customHeight="1" x14ac:dyDescent="0.2">
      <c r="A81" s="125"/>
      <c r="B81" s="130" t="s">
        <v>120</v>
      </c>
      <c r="C81" s="240" t="s">
        <v>121</v>
      </c>
      <c r="D81" s="241"/>
      <c r="E81" s="241"/>
      <c r="F81" s="136" t="s">
        <v>26</v>
      </c>
      <c r="G81" s="137"/>
      <c r="H81" s="137"/>
      <c r="I81" s="137">
        <f>'SO 03 3.2 Pol'!G32</f>
        <v>0</v>
      </c>
      <c r="J81" s="134" t="str">
        <f>IF(I103=0,"",I81/I103*100)</f>
        <v/>
      </c>
    </row>
    <row r="82" spans="1:10" ht="36.75" customHeight="1" x14ac:dyDescent="0.2">
      <c r="A82" s="125"/>
      <c r="B82" s="130" t="s">
        <v>122</v>
      </c>
      <c r="C82" s="240" t="s">
        <v>123</v>
      </c>
      <c r="D82" s="241"/>
      <c r="E82" s="241"/>
      <c r="F82" s="136" t="s">
        <v>26</v>
      </c>
      <c r="G82" s="137"/>
      <c r="H82" s="137"/>
      <c r="I82" s="137">
        <f>'01 002 Pol'!G58+'01 003 Pol'!G19+'01 004 Pol'!G52+'01 005 Pol'!G19+'SO 02 02 Pol'!G34+'SO 02 02 Pol'!G73+'SO 02 02 Pol'!G104</f>
        <v>0</v>
      </c>
      <c r="J82" s="134" t="str">
        <f>IF(I103=0,"",I82/I103*100)</f>
        <v/>
      </c>
    </row>
    <row r="83" spans="1:10" ht="36.75" customHeight="1" x14ac:dyDescent="0.2">
      <c r="A83" s="125"/>
      <c r="B83" s="130" t="s">
        <v>122</v>
      </c>
      <c r="C83" s="240" t="s">
        <v>124</v>
      </c>
      <c r="D83" s="241"/>
      <c r="E83" s="241"/>
      <c r="F83" s="136" t="s">
        <v>26</v>
      </c>
      <c r="G83" s="137"/>
      <c r="H83" s="137"/>
      <c r="I83" s="137">
        <f>'SO 08 8 Pol'!G41</f>
        <v>0</v>
      </c>
      <c r="J83" s="134" t="str">
        <f>IF(I103=0,"",I83/I103*100)</f>
        <v/>
      </c>
    </row>
    <row r="84" spans="1:10" ht="36.75" customHeight="1" x14ac:dyDescent="0.2">
      <c r="A84" s="125"/>
      <c r="B84" s="130" t="s">
        <v>125</v>
      </c>
      <c r="C84" s="240" t="s">
        <v>126</v>
      </c>
      <c r="D84" s="241"/>
      <c r="E84" s="241"/>
      <c r="F84" s="136" t="s">
        <v>26</v>
      </c>
      <c r="G84" s="137"/>
      <c r="H84" s="137"/>
      <c r="I84" s="137">
        <f>'SO 08 8 Pol'!G50</f>
        <v>0</v>
      </c>
      <c r="J84" s="134" t="str">
        <f>IF(I103=0,"",I84/I103*100)</f>
        <v/>
      </c>
    </row>
    <row r="85" spans="1:10" ht="36.75" customHeight="1" x14ac:dyDescent="0.2">
      <c r="A85" s="125"/>
      <c r="B85" s="130" t="s">
        <v>103</v>
      </c>
      <c r="C85" s="240" t="s">
        <v>127</v>
      </c>
      <c r="D85" s="241"/>
      <c r="E85" s="241"/>
      <c r="F85" s="136" t="s">
        <v>26</v>
      </c>
      <c r="G85" s="137"/>
      <c r="H85" s="137"/>
      <c r="I85" s="137">
        <f>'01 002 Pol'!G73+'01 004 Pol'!G64</f>
        <v>0</v>
      </c>
      <c r="J85" s="134" t="str">
        <f>IF(I103=0,"",I85/I103*100)</f>
        <v/>
      </c>
    </row>
    <row r="86" spans="1:10" ht="36.75" customHeight="1" x14ac:dyDescent="0.2">
      <c r="A86" s="125"/>
      <c r="B86" s="130" t="s">
        <v>103</v>
      </c>
      <c r="C86" s="240" t="s">
        <v>110</v>
      </c>
      <c r="D86" s="241"/>
      <c r="E86" s="241"/>
      <c r="F86" s="136" t="s">
        <v>26</v>
      </c>
      <c r="G86" s="137"/>
      <c r="H86" s="137"/>
      <c r="I86" s="137">
        <f>'SO 08 8 Pol'!G65</f>
        <v>0</v>
      </c>
      <c r="J86" s="134" t="str">
        <f>IF(I103=0,"",I86/I103*100)</f>
        <v/>
      </c>
    </row>
    <row r="87" spans="1:10" ht="36.75" customHeight="1" x14ac:dyDescent="0.2">
      <c r="A87" s="125"/>
      <c r="B87" s="130" t="s">
        <v>128</v>
      </c>
      <c r="C87" s="240" t="s">
        <v>129</v>
      </c>
      <c r="D87" s="241"/>
      <c r="E87" s="241"/>
      <c r="F87" s="136" t="s">
        <v>26</v>
      </c>
      <c r="G87" s="137"/>
      <c r="H87" s="137"/>
      <c r="I87" s="137">
        <f>'SO 05 5.0 Pol'!G24</f>
        <v>0</v>
      </c>
      <c r="J87" s="134" t="str">
        <f>IF(I103=0,"",I87/I103*100)</f>
        <v/>
      </c>
    </row>
    <row r="88" spans="1:10" ht="36.75" customHeight="1" x14ac:dyDescent="0.2">
      <c r="A88" s="125"/>
      <c r="B88" s="130" t="s">
        <v>130</v>
      </c>
      <c r="C88" s="240" t="s">
        <v>131</v>
      </c>
      <c r="D88" s="241"/>
      <c r="E88" s="241"/>
      <c r="F88" s="136" t="s">
        <v>26</v>
      </c>
      <c r="G88" s="137"/>
      <c r="H88" s="137"/>
      <c r="I88" s="137">
        <f>'SO 03 3.0 Pol'!G38+'SO 03 3.1 Pol'!G16+'SO 04 4.0 Pol'!G24+'SO 04 4.0 Pol'!G74+'SO 04 4.1 Pol'!G23+'SO 05 5.1 Pol'!G24+'SO 06 6.0 Pol'!G24+'SO 06 6.1 Pol'!G22+'SO 06 6.1 Pol'!G46</f>
        <v>0</v>
      </c>
      <c r="J88" s="134" t="str">
        <f>IF(I103=0,"",I88/I103*100)</f>
        <v/>
      </c>
    </row>
    <row r="89" spans="1:10" ht="36.75" customHeight="1" x14ac:dyDescent="0.2">
      <c r="A89" s="125"/>
      <c r="B89" s="130" t="s">
        <v>132</v>
      </c>
      <c r="C89" s="240" t="s">
        <v>133</v>
      </c>
      <c r="D89" s="241"/>
      <c r="E89" s="241"/>
      <c r="F89" s="136" t="s">
        <v>26</v>
      </c>
      <c r="G89" s="137"/>
      <c r="H89" s="137"/>
      <c r="I89" s="137">
        <f>'SO 03 3.0 Pol'!G63+'SO 04 4.0 Pol'!G31</f>
        <v>0</v>
      </c>
      <c r="J89" s="134" t="str">
        <f>IF(I103=0,"",I89/I103*100)</f>
        <v/>
      </c>
    </row>
    <row r="90" spans="1:10" ht="36.75" customHeight="1" x14ac:dyDescent="0.2">
      <c r="A90" s="125"/>
      <c r="B90" s="130" t="s">
        <v>134</v>
      </c>
      <c r="C90" s="240" t="s">
        <v>135</v>
      </c>
      <c r="D90" s="241"/>
      <c r="E90" s="241"/>
      <c r="F90" s="136" t="s">
        <v>26</v>
      </c>
      <c r="G90" s="137"/>
      <c r="H90" s="137"/>
      <c r="I90" s="137">
        <f>'01 002 Pol'!G81+'01 003 Pol'!G23+'01 004 Pol'!G72+'01 005 Pol'!G23+'SO 01 1 Pol'!G18+'SO 01 1 Pol'!G54+'SO 02 02 Pol'!G52+'SO 02 02 Pol'!G71</f>
        <v>0</v>
      </c>
      <c r="J90" s="134" t="str">
        <f>IF(I103=0,"",I90/I103*100)</f>
        <v/>
      </c>
    </row>
    <row r="91" spans="1:10" ht="36.75" customHeight="1" x14ac:dyDescent="0.2">
      <c r="A91" s="125"/>
      <c r="B91" s="130" t="s">
        <v>134</v>
      </c>
      <c r="C91" s="240" t="s">
        <v>136</v>
      </c>
      <c r="D91" s="241"/>
      <c r="E91" s="241"/>
      <c r="F91" s="136" t="s">
        <v>26</v>
      </c>
      <c r="G91" s="137"/>
      <c r="H91" s="137"/>
      <c r="I91" s="137">
        <f>'SO 08 8 Pol'!G78</f>
        <v>0</v>
      </c>
      <c r="J91" s="134" t="str">
        <f>IF(I103=0,"",I91/I103*100)</f>
        <v/>
      </c>
    </row>
    <row r="92" spans="1:10" ht="36.75" customHeight="1" x14ac:dyDescent="0.2">
      <c r="A92" s="125"/>
      <c r="B92" s="130" t="s">
        <v>137</v>
      </c>
      <c r="C92" s="240" t="s">
        <v>138</v>
      </c>
      <c r="D92" s="241"/>
      <c r="E92" s="241"/>
      <c r="F92" s="136" t="s">
        <v>26</v>
      </c>
      <c r="G92" s="137"/>
      <c r="H92" s="137"/>
      <c r="I92" s="137">
        <f>'SO 03 3.0 Pol'!G124</f>
        <v>0</v>
      </c>
      <c r="J92" s="134" t="str">
        <f>IF(I103=0,"",I92/I103*100)</f>
        <v/>
      </c>
    </row>
    <row r="93" spans="1:10" ht="36.75" customHeight="1" x14ac:dyDescent="0.2">
      <c r="A93" s="125"/>
      <c r="B93" s="130" t="s">
        <v>139</v>
      </c>
      <c r="C93" s="240" t="s">
        <v>140</v>
      </c>
      <c r="D93" s="241"/>
      <c r="E93" s="241"/>
      <c r="F93" s="136" t="s">
        <v>26</v>
      </c>
      <c r="G93" s="137"/>
      <c r="H93" s="137"/>
      <c r="I93" s="137">
        <f>'SO 01 1 Pol'!G8</f>
        <v>0</v>
      </c>
      <c r="J93" s="134" t="str">
        <f>IF(I103=0,"",I93/I103*100)</f>
        <v/>
      </c>
    </row>
    <row r="94" spans="1:10" ht="36.75" customHeight="1" x14ac:dyDescent="0.2">
      <c r="A94" s="125"/>
      <c r="B94" s="130" t="s">
        <v>141</v>
      </c>
      <c r="C94" s="240" t="s">
        <v>142</v>
      </c>
      <c r="D94" s="241"/>
      <c r="E94" s="241"/>
      <c r="F94" s="136" t="s">
        <v>26</v>
      </c>
      <c r="G94" s="137"/>
      <c r="H94" s="137"/>
      <c r="I94" s="137">
        <f>'SO 03 3.0 Pol'!G127+'SO 03 3.1 Pol'!G29+'SO 03 3.2 Pol'!G36+'SO 03 3.3 Pol'!G32+'SO 04 4.0 Pol'!G78+'SO 04 4.1 Pol'!G31+'SO 05 5.0 Pol'!G83+'SO 05 5.1 Pol'!G42+'SO 06 6.0 Pol'!G42+'SO 06 6.1 Pol'!G43</f>
        <v>0</v>
      </c>
      <c r="J94" s="134" t="str">
        <f>IF(I103=0,"",I94/I103*100)</f>
        <v/>
      </c>
    </row>
    <row r="95" spans="1:10" ht="36.75" customHeight="1" x14ac:dyDescent="0.2">
      <c r="A95" s="125"/>
      <c r="B95" s="130" t="s">
        <v>143</v>
      </c>
      <c r="C95" s="240" t="s">
        <v>144</v>
      </c>
      <c r="D95" s="241"/>
      <c r="E95" s="241"/>
      <c r="F95" s="136" t="s">
        <v>26</v>
      </c>
      <c r="G95" s="137"/>
      <c r="H95" s="137"/>
      <c r="I95" s="137">
        <f>'01 002 Pol'!G98+'01 004 Pol'!G89+'SO 01 1 Pol'!G45</f>
        <v>0</v>
      </c>
      <c r="J95" s="134" t="str">
        <f>IF(I103=0,"",I95/I103*100)</f>
        <v/>
      </c>
    </row>
    <row r="96" spans="1:10" ht="36.75" customHeight="1" x14ac:dyDescent="0.2">
      <c r="A96" s="125"/>
      <c r="B96" s="130" t="s">
        <v>145</v>
      </c>
      <c r="C96" s="240" t="s">
        <v>146</v>
      </c>
      <c r="D96" s="241"/>
      <c r="E96" s="241"/>
      <c r="F96" s="136" t="s">
        <v>26</v>
      </c>
      <c r="G96" s="137"/>
      <c r="H96" s="137"/>
      <c r="I96" s="137">
        <f>'01 002 Pol'!G110+'01 003 Pol'!G27+'01 004 Pol'!G99+'01 005 Pol'!G27+'SO 02 02 Pol'!G77+'SO 02 02 Pol'!G89</f>
        <v>0</v>
      </c>
      <c r="J96" s="134" t="str">
        <f>IF(I103=0,"",I96/I103*100)</f>
        <v/>
      </c>
    </row>
    <row r="97" spans="1:10" ht="36.75" customHeight="1" x14ac:dyDescent="0.2">
      <c r="A97" s="125"/>
      <c r="B97" s="130" t="s">
        <v>147</v>
      </c>
      <c r="C97" s="240" t="s">
        <v>148</v>
      </c>
      <c r="D97" s="241"/>
      <c r="E97" s="241"/>
      <c r="F97" s="136" t="s">
        <v>26</v>
      </c>
      <c r="G97" s="137"/>
      <c r="H97" s="137"/>
      <c r="I97" s="137">
        <f>'01 001 Pol'!G8</f>
        <v>0</v>
      </c>
      <c r="J97" s="134" t="str">
        <f>IF(I103=0,"",I97/I103*100)</f>
        <v/>
      </c>
    </row>
    <row r="98" spans="1:10" ht="36.75" customHeight="1" x14ac:dyDescent="0.2">
      <c r="A98" s="125"/>
      <c r="B98" s="130" t="s">
        <v>149</v>
      </c>
      <c r="C98" s="240" t="s">
        <v>150</v>
      </c>
      <c r="D98" s="241"/>
      <c r="E98" s="241"/>
      <c r="F98" s="136" t="s">
        <v>26</v>
      </c>
      <c r="G98" s="137"/>
      <c r="H98" s="137"/>
      <c r="I98" s="137">
        <f>'01 001 Pol'!G37</f>
        <v>0</v>
      </c>
      <c r="J98" s="134" t="str">
        <f>IF(I103=0,"",I98/I103*100)</f>
        <v/>
      </c>
    </row>
    <row r="99" spans="1:10" ht="36.75" customHeight="1" x14ac:dyDescent="0.2">
      <c r="A99" s="125"/>
      <c r="B99" s="130" t="s">
        <v>151</v>
      </c>
      <c r="C99" s="240" t="s">
        <v>152</v>
      </c>
      <c r="D99" s="241"/>
      <c r="E99" s="241"/>
      <c r="F99" s="136" t="s">
        <v>27</v>
      </c>
      <c r="G99" s="137"/>
      <c r="H99" s="137"/>
      <c r="I99" s="137">
        <f>'SO 08 8 Pol'!G59</f>
        <v>0</v>
      </c>
      <c r="J99" s="134" t="str">
        <f>IF(I103=0,"",I99/I103*100)</f>
        <v/>
      </c>
    </row>
    <row r="100" spans="1:10" ht="36.75" customHeight="1" x14ac:dyDescent="0.2">
      <c r="A100" s="125"/>
      <c r="B100" s="130" t="s">
        <v>153</v>
      </c>
      <c r="C100" s="240" t="s">
        <v>154</v>
      </c>
      <c r="D100" s="241"/>
      <c r="E100" s="241"/>
      <c r="F100" s="136" t="s">
        <v>28</v>
      </c>
      <c r="G100" s="137"/>
      <c r="H100" s="137"/>
      <c r="I100" s="137">
        <f>'SO 03 3.3 Pol'!G34</f>
        <v>0</v>
      </c>
      <c r="J100" s="134" t="str">
        <f>IF(I103=0,"",I100/I103*100)</f>
        <v/>
      </c>
    </row>
    <row r="101" spans="1:10" ht="36.75" customHeight="1" x14ac:dyDescent="0.2">
      <c r="A101" s="125"/>
      <c r="B101" s="130" t="s">
        <v>155</v>
      </c>
      <c r="C101" s="240" t="s">
        <v>156</v>
      </c>
      <c r="D101" s="241"/>
      <c r="E101" s="241"/>
      <c r="F101" s="136" t="s">
        <v>28</v>
      </c>
      <c r="G101" s="137"/>
      <c r="H101" s="137"/>
      <c r="I101" s="137">
        <f>'SO 03 3.3 Pol'!G37</f>
        <v>0</v>
      </c>
      <c r="J101" s="134" t="str">
        <f>IF(I103=0,"",I101/I103*100)</f>
        <v/>
      </c>
    </row>
    <row r="102" spans="1:10" ht="36.75" customHeight="1" x14ac:dyDescent="0.2">
      <c r="A102" s="125"/>
      <c r="B102" s="130" t="s">
        <v>157</v>
      </c>
      <c r="C102" s="240" t="s">
        <v>29</v>
      </c>
      <c r="D102" s="241"/>
      <c r="E102" s="241"/>
      <c r="F102" s="136" t="s">
        <v>157</v>
      </c>
      <c r="G102" s="137"/>
      <c r="H102" s="137"/>
      <c r="I102" s="137">
        <f>'SO 01 1 Pol'!G56+'SO 02 02 Pol'!G92+'SO 03 3.0 Pol'!G130+'SO 03 3.1 Pol'!G32+'SO 04 4.0 Pol'!G81+'SO 04 4.1 Pol'!G34+'SO 05 5.0 Pol'!G86+'SO 05 5.1 Pol'!G45+'SO 06 6.0 Pol'!G37+'SO 06 6.1 Pol'!G38</f>
        <v>0</v>
      </c>
      <c r="J102" s="134" t="str">
        <f>IF(I103=0,"",I102/I103*100)</f>
        <v/>
      </c>
    </row>
    <row r="103" spans="1:10" ht="25.5" customHeight="1" x14ac:dyDescent="0.2">
      <c r="A103" s="126"/>
      <c r="B103" s="131" t="s">
        <v>1</v>
      </c>
      <c r="C103" s="132"/>
      <c r="D103" s="133"/>
      <c r="E103" s="133"/>
      <c r="F103" s="138"/>
      <c r="G103" s="139"/>
      <c r="H103" s="139"/>
      <c r="I103" s="139">
        <f>SUM(I73:I102)</f>
        <v>0</v>
      </c>
      <c r="J103" s="135">
        <f>SUM(J73:J102)</f>
        <v>0</v>
      </c>
    </row>
    <row r="104" spans="1:10" x14ac:dyDescent="0.2">
      <c r="F104" s="88"/>
      <c r="G104" s="88"/>
      <c r="H104" s="88"/>
      <c r="I104" s="88"/>
      <c r="J104" s="89"/>
    </row>
    <row r="105" spans="1:10" x14ac:dyDescent="0.2">
      <c r="F105" s="88"/>
      <c r="G105" s="88"/>
      <c r="H105" s="88"/>
      <c r="I105" s="88"/>
      <c r="J105" s="89"/>
    </row>
    <row r="106" spans="1:10" x14ac:dyDescent="0.2">
      <c r="F106" s="88"/>
      <c r="G106" s="88"/>
      <c r="H106" s="88"/>
      <c r="I106" s="88"/>
      <c r="J106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00:E100"/>
    <mergeCell ref="C101:E101"/>
    <mergeCell ref="C102:E102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C65:E65"/>
    <mergeCell ref="B66:E66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53</v>
      </c>
      <c r="C3" s="265" t="s">
        <v>54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55</v>
      </c>
      <c r="C4" s="268" t="s">
        <v>56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147</v>
      </c>
      <c r="C8" s="181" t="s">
        <v>148</v>
      </c>
      <c r="D8" s="163"/>
      <c r="E8" s="164"/>
      <c r="F8" s="165"/>
      <c r="G8" s="166">
        <f>SUMIF(AG9:AG36,"&lt;&gt;NOR",G9:G36)</f>
        <v>0</v>
      </c>
      <c r="H8" s="160"/>
      <c r="I8" s="160">
        <f>SUM(I9:I36)</f>
        <v>0</v>
      </c>
      <c r="J8" s="160"/>
      <c r="K8" s="160">
        <f>SUM(K9:K36)</f>
        <v>0</v>
      </c>
      <c r="L8" s="160"/>
      <c r="M8" s="160">
        <f>SUM(M9:M36)</f>
        <v>0</v>
      </c>
      <c r="N8" s="160"/>
      <c r="O8" s="160">
        <f>SUM(O9:O36)</f>
        <v>0</v>
      </c>
      <c r="P8" s="160"/>
      <c r="Q8" s="160">
        <f>SUM(Q9:Q36)</f>
        <v>0</v>
      </c>
      <c r="R8" s="160"/>
      <c r="S8" s="160"/>
      <c r="T8" s="160"/>
      <c r="U8" s="160"/>
      <c r="V8" s="160">
        <f>SUM(V9:V36)</f>
        <v>0</v>
      </c>
      <c r="W8" s="160"/>
      <c r="X8" s="160"/>
      <c r="AG8" t="s">
        <v>185</v>
      </c>
    </row>
    <row r="9" spans="1:60" outlineLevel="1" x14ac:dyDescent="0.2">
      <c r="A9" s="167">
        <v>1</v>
      </c>
      <c r="B9" s="168" t="s">
        <v>186</v>
      </c>
      <c r="C9" s="182" t="s">
        <v>187</v>
      </c>
      <c r="D9" s="169" t="s">
        <v>188</v>
      </c>
      <c r="E9" s="170">
        <v>1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189</v>
      </c>
      <c r="T9" s="158" t="s">
        <v>190</v>
      </c>
      <c r="U9" s="158">
        <v>0</v>
      </c>
      <c r="V9" s="158">
        <f>ROUND(E9*U9,2)</f>
        <v>0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0" t="s">
        <v>193</v>
      </c>
      <c r="D10" s="261"/>
      <c r="E10" s="261"/>
      <c r="F10" s="261"/>
      <c r="G10" s="261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194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62" t="s">
        <v>195</v>
      </c>
      <c r="D11" s="263"/>
      <c r="E11" s="263"/>
      <c r="F11" s="263"/>
      <c r="G11" s="263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194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62" t="s">
        <v>196</v>
      </c>
      <c r="D12" s="263"/>
      <c r="E12" s="263"/>
      <c r="F12" s="263"/>
      <c r="G12" s="263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194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7">
        <v>2</v>
      </c>
      <c r="B13" s="168" t="s">
        <v>197</v>
      </c>
      <c r="C13" s="182" t="s">
        <v>198</v>
      </c>
      <c r="D13" s="169" t="s">
        <v>188</v>
      </c>
      <c r="E13" s="170">
        <v>1</v>
      </c>
      <c r="F13" s="171"/>
      <c r="G13" s="172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189</v>
      </c>
      <c r="T13" s="158" t="s">
        <v>190</v>
      </c>
      <c r="U13" s="158">
        <v>0</v>
      </c>
      <c r="V13" s="158">
        <f>ROUND(E13*U13,2)</f>
        <v>0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60" t="s">
        <v>193</v>
      </c>
      <c r="D14" s="261"/>
      <c r="E14" s="261"/>
      <c r="F14" s="261"/>
      <c r="G14" s="261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194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62" t="s">
        <v>199</v>
      </c>
      <c r="D15" s="263"/>
      <c r="E15" s="263"/>
      <c r="F15" s="263"/>
      <c r="G15" s="263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194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3</v>
      </c>
      <c r="B16" s="168" t="s">
        <v>200</v>
      </c>
      <c r="C16" s="182" t="s">
        <v>201</v>
      </c>
      <c r="D16" s="169" t="s">
        <v>188</v>
      </c>
      <c r="E16" s="170">
        <v>1</v>
      </c>
      <c r="F16" s="171"/>
      <c r="G16" s="172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189</v>
      </c>
      <c r="T16" s="158" t="s">
        <v>190</v>
      </c>
      <c r="U16" s="158">
        <v>0</v>
      </c>
      <c r="V16" s="158">
        <f>ROUND(E16*U16,2)</f>
        <v>0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192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60" t="s">
        <v>193</v>
      </c>
      <c r="D17" s="261"/>
      <c r="E17" s="261"/>
      <c r="F17" s="261"/>
      <c r="G17" s="261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194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62" t="s">
        <v>202</v>
      </c>
      <c r="D18" s="263"/>
      <c r="E18" s="263"/>
      <c r="F18" s="263"/>
      <c r="G18" s="263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194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7">
        <v>4</v>
      </c>
      <c r="B19" s="168" t="s">
        <v>203</v>
      </c>
      <c r="C19" s="182" t="s">
        <v>204</v>
      </c>
      <c r="D19" s="169" t="s">
        <v>188</v>
      </c>
      <c r="E19" s="170">
        <v>1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189</v>
      </c>
      <c r="T19" s="158" t="s">
        <v>190</v>
      </c>
      <c r="U19" s="158">
        <v>0</v>
      </c>
      <c r="V19" s="158">
        <f>ROUND(E19*U19,2)</f>
        <v>0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192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60" t="s">
        <v>193</v>
      </c>
      <c r="D20" s="261"/>
      <c r="E20" s="261"/>
      <c r="F20" s="261"/>
      <c r="G20" s="261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194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62" t="s">
        <v>205</v>
      </c>
      <c r="D21" s="263"/>
      <c r="E21" s="263"/>
      <c r="F21" s="263"/>
      <c r="G21" s="263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194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62" t="s">
        <v>206</v>
      </c>
      <c r="D22" s="263"/>
      <c r="E22" s="263"/>
      <c r="F22" s="263"/>
      <c r="G22" s="263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194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62" t="s">
        <v>207</v>
      </c>
      <c r="D23" s="263"/>
      <c r="E23" s="263"/>
      <c r="F23" s="263"/>
      <c r="G23" s="263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194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7">
        <v>5</v>
      </c>
      <c r="B24" s="168" t="s">
        <v>208</v>
      </c>
      <c r="C24" s="182" t="s">
        <v>209</v>
      </c>
      <c r="D24" s="169" t="s">
        <v>188</v>
      </c>
      <c r="E24" s="170">
        <v>1</v>
      </c>
      <c r="F24" s="171"/>
      <c r="G24" s="172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189</v>
      </c>
      <c r="T24" s="158" t="s">
        <v>190</v>
      </c>
      <c r="U24" s="158">
        <v>0</v>
      </c>
      <c r="V24" s="158">
        <f>ROUND(E24*U24,2)</f>
        <v>0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60" t="s">
        <v>193</v>
      </c>
      <c r="D25" s="261"/>
      <c r="E25" s="261"/>
      <c r="F25" s="261"/>
      <c r="G25" s="261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194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56"/>
      <c r="B26" s="157"/>
      <c r="C26" s="262" t="s">
        <v>210</v>
      </c>
      <c r="D26" s="263"/>
      <c r="E26" s="263"/>
      <c r="F26" s="263"/>
      <c r="G26" s="263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194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3" t="str">
        <f>C26</f>
        <v>Dokumentace přechodného dopravního značení včetně projednání s orgány a zajištění stanovení dočasného dopravního značení."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7">
        <v>6</v>
      </c>
      <c r="B27" s="168" t="s">
        <v>211</v>
      </c>
      <c r="C27" s="182" t="s">
        <v>212</v>
      </c>
      <c r="D27" s="169" t="s">
        <v>188</v>
      </c>
      <c r="E27" s="170">
        <v>1</v>
      </c>
      <c r="F27" s="171"/>
      <c r="G27" s="172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189</v>
      </c>
      <c r="T27" s="158" t="s">
        <v>190</v>
      </c>
      <c r="U27" s="158">
        <v>0</v>
      </c>
      <c r="V27" s="158">
        <f>ROUND(E27*U27,2)</f>
        <v>0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60" t="s">
        <v>193</v>
      </c>
      <c r="D28" s="261"/>
      <c r="E28" s="261"/>
      <c r="F28" s="261"/>
      <c r="G28" s="261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194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33.75" outlineLevel="1" x14ac:dyDescent="0.2">
      <c r="A29" s="156"/>
      <c r="B29" s="157"/>
      <c r="C29" s="262" t="s">
        <v>213</v>
      </c>
      <c r="D29" s="263"/>
      <c r="E29" s="263"/>
      <c r="F29" s="263"/>
      <c r="G29" s="263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194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3" t="str">
        <f>C29</f>
        <v>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</v>
      </c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62" t="s">
        <v>214</v>
      </c>
      <c r="D30" s="263"/>
      <c r="E30" s="263"/>
      <c r="F30" s="263"/>
      <c r="G30" s="263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194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7">
        <v>7</v>
      </c>
      <c r="B31" s="168" t="s">
        <v>215</v>
      </c>
      <c r="C31" s="182" t="s">
        <v>216</v>
      </c>
      <c r="D31" s="169" t="s">
        <v>188</v>
      </c>
      <c r="E31" s="170">
        <v>1</v>
      </c>
      <c r="F31" s="171"/>
      <c r="G31" s="172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8"/>
      <c r="S31" s="158" t="s">
        <v>189</v>
      </c>
      <c r="T31" s="158" t="s">
        <v>190</v>
      </c>
      <c r="U31" s="158">
        <v>0</v>
      </c>
      <c r="V31" s="158">
        <f>ROUND(E31*U31,2)</f>
        <v>0</v>
      </c>
      <c r="W31" s="158"/>
      <c r="X31" s="158" t="s">
        <v>191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192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60" t="s">
        <v>193</v>
      </c>
      <c r="D32" s="261"/>
      <c r="E32" s="261"/>
      <c r="F32" s="261"/>
      <c r="G32" s="261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194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62" t="s">
        <v>217</v>
      </c>
      <c r="D33" s="263"/>
      <c r="E33" s="263"/>
      <c r="F33" s="263"/>
      <c r="G33" s="263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194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7">
        <v>8</v>
      </c>
      <c r="B34" s="168" t="s">
        <v>218</v>
      </c>
      <c r="C34" s="182" t="s">
        <v>219</v>
      </c>
      <c r="D34" s="169" t="s">
        <v>188</v>
      </c>
      <c r="E34" s="170">
        <v>1</v>
      </c>
      <c r="F34" s="171"/>
      <c r="G34" s="172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220</v>
      </c>
      <c r="T34" s="158" t="s">
        <v>190</v>
      </c>
      <c r="U34" s="158">
        <v>0</v>
      </c>
      <c r="V34" s="158">
        <f>ROUND(E34*U34,2)</f>
        <v>0</v>
      </c>
      <c r="W34" s="158"/>
      <c r="X34" s="158" t="s">
        <v>191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192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60" t="s">
        <v>193</v>
      </c>
      <c r="D35" s="261"/>
      <c r="E35" s="261"/>
      <c r="F35" s="261"/>
      <c r="G35" s="261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194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62" t="s">
        <v>221</v>
      </c>
      <c r="D36" s="263"/>
      <c r="E36" s="263"/>
      <c r="F36" s="263"/>
      <c r="G36" s="263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194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1" t="s">
        <v>184</v>
      </c>
      <c r="B37" s="162" t="s">
        <v>149</v>
      </c>
      <c r="C37" s="181" t="s">
        <v>150</v>
      </c>
      <c r="D37" s="163"/>
      <c r="E37" s="164"/>
      <c r="F37" s="165"/>
      <c r="G37" s="166">
        <f>SUMIF(AG38:AG41,"&lt;&gt;NOR",G38:G41)</f>
        <v>0</v>
      </c>
      <c r="H37" s="160"/>
      <c r="I37" s="160">
        <f>SUM(I38:I41)</f>
        <v>0</v>
      </c>
      <c r="J37" s="160"/>
      <c r="K37" s="160">
        <f>SUM(K38:K41)</f>
        <v>0</v>
      </c>
      <c r="L37" s="160"/>
      <c r="M37" s="160">
        <f>SUM(M38:M41)</f>
        <v>0</v>
      </c>
      <c r="N37" s="160"/>
      <c r="O37" s="160">
        <f>SUM(O38:O41)</f>
        <v>0</v>
      </c>
      <c r="P37" s="160"/>
      <c r="Q37" s="160">
        <f>SUM(Q38:Q41)</f>
        <v>0</v>
      </c>
      <c r="R37" s="160"/>
      <c r="S37" s="160"/>
      <c r="T37" s="160"/>
      <c r="U37" s="160"/>
      <c r="V37" s="160">
        <f>SUM(V38:V41)</f>
        <v>0</v>
      </c>
      <c r="W37" s="160"/>
      <c r="X37" s="160"/>
      <c r="AG37" t="s">
        <v>185</v>
      </c>
    </row>
    <row r="38" spans="1:60" ht="22.5" outlineLevel="1" x14ac:dyDescent="0.2">
      <c r="A38" s="174">
        <v>9</v>
      </c>
      <c r="B38" s="175" t="s">
        <v>222</v>
      </c>
      <c r="C38" s="183" t="s">
        <v>223</v>
      </c>
      <c r="D38" s="176" t="s">
        <v>188</v>
      </c>
      <c r="E38" s="177">
        <v>1</v>
      </c>
      <c r="F38" s="178"/>
      <c r="G38" s="179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189</v>
      </c>
      <c r="T38" s="158" t="s">
        <v>190</v>
      </c>
      <c r="U38" s="158">
        <v>0</v>
      </c>
      <c r="V38" s="158">
        <f>ROUND(E38*U38,2)</f>
        <v>0</v>
      </c>
      <c r="W38" s="158"/>
      <c r="X38" s="158" t="s">
        <v>191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192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7">
        <v>10</v>
      </c>
      <c r="B39" s="168" t="s">
        <v>224</v>
      </c>
      <c r="C39" s="182" t="s">
        <v>225</v>
      </c>
      <c r="D39" s="169" t="s">
        <v>188</v>
      </c>
      <c r="E39" s="170">
        <v>1</v>
      </c>
      <c r="F39" s="171"/>
      <c r="G39" s="172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189</v>
      </c>
      <c r="T39" s="158" t="s">
        <v>190</v>
      </c>
      <c r="U39" s="158">
        <v>0</v>
      </c>
      <c r="V39" s="158">
        <f>ROUND(E39*U39,2)</f>
        <v>0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192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0" t="s">
        <v>193</v>
      </c>
      <c r="D40" s="261"/>
      <c r="E40" s="261"/>
      <c r="F40" s="261"/>
      <c r="G40" s="261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194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2" t="s">
        <v>226</v>
      </c>
      <c r="D41" s="263"/>
      <c r="E41" s="263"/>
      <c r="F41" s="263"/>
      <c r="G41" s="263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194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171</v>
      </c>
    </row>
    <row r="43" spans="1:60" x14ac:dyDescent="0.2">
      <c r="A43" s="152"/>
      <c r="B43" s="153" t="s">
        <v>31</v>
      </c>
      <c r="C43" s="185"/>
      <c r="D43" s="154"/>
      <c r="E43" s="155"/>
      <c r="F43" s="155"/>
      <c r="G43" s="180">
        <f>G8+G37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227</v>
      </c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3"/>
      <c r="B45" s="4"/>
      <c r="C45" s="18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46" t="s">
        <v>228</v>
      </c>
      <c r="B46" s="246"/>
      <c r="C46" s="24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48"/>
      <c r="B47" s="249"/>
      <c r="C47" s="250"/>
      <c r="D47" s="249"/>
      <c r="E47" s="249"/>
      <c r="F47" s="249"/>
      <c r="G47" s="25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229</v>
      </c>
    </row>
    <row r="48" spans="1:60" x14ac:dyDescent="0.2">
      <c r="A48" s="252"/>
      <c r="B48" s="253"/>
      <c r="C48" s="254"/>
      <c r="D48" s="253"/>
      <c r="E48" s="253"/>
      <c r="F48" s="253"/>
      <c r="G48" s="25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52"/>
      <c r="B49" s="253"/>
      <c r="C49" s="254"/>
      <c r="D49" s="253"/>
      <c r="E49" s="253"/>
      <c r="F49" s="253"/>
      <c r="G49" s="25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52"/>
      <c r="B50" s="253"/>
      <c r="C50" s="254"/>
      <c r="D50" s="253"/>
      <c r="E50" s="253"/>
      <c r="F50" s="253"/>
      <c r="G50" s="25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6"/>
      <c r="B51" s="257"/>
      <c r="C51" s="258"/>
      <c r="D51" s="257"/>
      <c r="E51" s="257"/>
      <c r="F51" s="257"/>
      <c r="G51" s="25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18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C53" s="186"/>
      <c r="D53" s="10"/>
      <c r="AG53" t="s">
        <v>230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C36:G36"/>
    <mergeCell ref="C40:G40"/>
    <mergeCell ref="C29:G29"/>
    <mergeCell ref="C30:G30"/>
    <mergeCell ref="C32:G32"/>
    <mergeCell ref="C33:G33"/>
    <mergeCell ref="C35:G35"/>
    <mergeCell ref="A1:G1"/>
    <mergeCell ref="C2:G2"/>
    <mergeCell ref="C3:G3"/>
    <mergeCell ref="C4:G4"/>
    <mergeCell ref="C15:G15"/>
    <mergeCell ref="A46:C46"/>
    <mergeCell ref="A47:G51"/>
    <mergeCell ref="C10:G10"/>
    <mergeCell ref="C11:G11"/>
    <mergeCell ref="C12:G12"/>
    <mergeCell ref="C14:G14"/>
    <mergeCell ref="C22:G22"/>
    <mergeCell ref="C17:G17"/>
    <mergeCell ref="C18:G18"/>
    <mergeCell ref="C20:G20"/>
    <mergeCell ref="C21:G21"/>
    <mergeCell ref="C41:G41"/>
    <mergeCell ref="C23:G23"/>
    <mergeCell ref="C25:G25"/>
    <mergeCell ref="C26:G26"/>
    <mergeCell ref="C28:G2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53</v>
      </c>
      <c r="C3" s="265" t="s">
        <v>54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57</v>
      </c>
      <c r="C4" s="268" t="s">
        <v>58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SUMIF(AG9:AG52,"&lt;&gt;NOR",G9:G52)</f>
        <v>0</v>
      </c>
      <c r="H8" s="160"/>
      <c r="I8" s="160">
        <f>SUM(I9:I52)</f>
        <v>0</v>
      </c>
      <c r="J8" s="160"/>
      <c r="K8" s="160">
        <f>SUM(K9:K52)</f>
        <v>0</v>
      </c>
      <c r="L8" s="160"/>
      <c r="M8" s="160">
        <f>SUM(M9:M52)</f>
        <v>0</v>
      </c>
      <c r="N8" s="160"/>
      <c r="O8" s="160">
        <f>SUM(O9:O52)</f>
        <v>10.039999999999999</v>
      </c>
      <c r="P8" s="160"/>
      <c r="Q8" s="160">
        <f>SUM(Q9:Q52)</f>
        <v>1.76</v>
      </c>
      <c r="R8" s="160"/>
      <c r="S8" s="160"/>
      <c r="T8" s="160"/>
      <c r="U8" s="160"/>
      <c r="V8" s="160">
        <f>SUM(V9:V52)</f>
        <v>42.95</v>
      </c>
      <c r="W8" s="160"/>
      <c r="X8" s="160"/>
      <c r="AG8" t="s">
        <v>185</v>
      </c>
    </row>
    <row r="9" spans="1:60" outlineLevel="1" x14ac:dyDescent="0.2">
      <c r="A9" s="167">
        <v>1</v>
      </c>
      <c r="B9" s="168" t="s">
        <v>231</v>
      </c>
      <c r="C9" s="182" t="s">
        <v>232</v>
      </c>
      <c r="D9" s="169" t="s">
        <v>233</v>
      </c>
      <c r="E9" s="170">
        <v>8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0.22</v>
      </c>
      <c r="Q9" s="158">
        <f>ROUND(E9*P9,2)</f>
        <v>1.76</v>
      </c>
      <c r="R9" s="158"/>
      <c r="S9" s="158" t="s">
        <v>234</v>
      </c>
      <c r="T9" s="158" t="s">
        <v>234</v>
      </c>
      <c r="U9" s="158">
        <v>0.375</v>
      </c>
      <c r="V9" s="158">
        <f>ROUND(E9*U9,2)</f>
        <v>3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189" t="s">
        <v>235</v>
      </c>
      <c r="D10" s="187"/>
      <c r="E10" s="18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236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103</v>
      </c>
      <c r="D11" s="187"/>
      <c r="E11" s="188">
        <v>8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236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7">
        <v>2</v>
      </c>
      <c r="B12" s="168" t="s">
        <v>237</v>
      </c>
      <c r="C12" s="182" t="s">
        <v>238</v>
      </c>
      <c r="D12" s="169" t="s">
        <v>239</v>
      </c>
      <c r="E12" s="170">
        <v>15</v>
      </c>
      <c r="F12" s="171"/>
      <c r="G12" s="17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234</v>
      </c>
      <c r="T12" s="158" t="s">
        <v>234</v>
      </c>
      <c r="U12" s="158">
        <v>0.81799999999999995</v>
      </c>
      <c r="V12" s="158">
        <f>ROUND(E12*U12,2)</f>
        <v>12.27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 x14ac:dyDescent="0.2">
      <c r="A13" s="156"/>
      <c r="B13" s="157"/>
      <c r="C13" s="189" t="s">
        <v>240</v>
      </c>
      <c r="D13" s="187"/>
      <c r="E13" s="18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236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241</v>
      </c>
      <c r="D14" s="187"/>
      <c r="E14" s="188">
        <v>15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236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7">
        <v>3</v>
      </c>
      <c r="B15" s="168" t="s">
        <v>242</v>
      </c>
      <c r="C15" s="182" t="s">
        <v>243</v>
      </c>
      <c r="D15" s="169" t="s">
        <v>239</v>
      </c>
      <c r="E15" s="170">
        <v>5.4</v>
      </c>
      <c r="F15" s="171"/>
      <c r="G15" s="172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234</v>
      </c>
      <c r="T15" s="158" t="s">
        <v>234</v>
      </c>
      <c r="U15" s="158">
        <v>1.7629999999999999</v>
      </c>
      <c r="V15" s="158">
        <f>ROUND(E15*U15,2)</f>
        <v>9.52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56"/>
      <c r="B16" s="157"/>
      <c r="C16" s="189" t="s">
        <v>244</v>
      </c>
      <c r="D16" s="187"/>
      <c r="E16" s="18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236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245</v>
      </c>
      <c r="D17" s="187"/>
      <c r="E17" s="188">
        <v>5.4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7">
        <v>4</v>
      </c>
      <c r="B18" s="168" t="s">
        <v>246</v>
      </c>
      <c r="C18" s="182" t="s">
        <v>247</v>
      </c>
      <c r="D18" s="169" t="s">
        <v>239</v>
      </c>
      <c r="E18" s="170">
        <v>10.8</v>
      </c>
      <c r="F18" s="171"/>
      <c r="G18" s="172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0.39</v>
      </c>
      <c r="V18" s="158">
        <f>ROUND(E18*U18,2)</f>
        <v>4.21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56"/>
      <c r="B19" s="157"/>
      <c r="C19" s="189" t="s">
        <v>248</v>
      </c>
      <c r="D19" s="187"/>
      <c r="E19" s="18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236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249</v>
      </c>
      <c r="D20" s="187"/>
      <c r="E20" s="188">
        <v>10.8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7">
        <v>5</v>
      </c>
      <c r="B21" s="168" t="s">
        <v>250</v>
      </c>
      <c r="C21" s="182" t="s">
        <v>251</v>
      </c>
      <c r="D21" s="169" t="s">
        <v>239</v>
      </c>
      <c r="E21" s="170">
        <v>20.8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1.0999999999999999E-2</v>
      </c>
      <c r="V21" s="158">
        <f>ROUND(E21*U21,2)</f>
        <v>0.23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56"/>
      <c r="B22" s="157"/>
      <c r="C22" s="189" t="s">
        <v>252</v>
      </c>
      <c r="D22" s="187"/>
      <c r="E22" s="18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56"/>
      <c r="B23" s="157"/>
      <c r="C23" s="189" t="s">
        <v>253</v>
      </c>
      <c r="D23" s="187"/>
      <c r="E23" s="18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236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254</v>
      </c>
      <c r="D24" s="187"/>
      <c r="E24" s="18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236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255</v>
      </c>
      <c r="D25" s="187"/>
      <c r="E25" s="18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236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256</v>
      </c>
      <c r="D26" s="187"/>
      <c r="E26" s="188">
        <v>20.8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236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7">
        <v>6</v>
      </c>
      <c r="B27" s="168" t="s">
        <v>257</v>
      </c>
      <c r="C27" s="182" t="s">
        <v>258</v>
      </c>
      <c r="D27" s="169" t="s">
        <v>259</v>
      </c>
      <c r="E27" s="170">
        <v>34.32</v>
      </c>
      <c r="F27" s="171"/>
      <c r="G27" s="172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234</v>
      </c>
      <c r="T27" s="158" t="s">
        <v>234</v>
      </c>
      <c r="U27" s="158">
        <v>0</v>
      </c>
      <c r="V27" s="158">
        <f>ROUND(E27*U27,2)</f>
        <v>0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189" t="s">
        <v>260</v>
      </c>
      <c r="D28" s="187"/>
      <c r="E28" s="18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236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261</v>
      </c>
      <c r="D29" s="187"/>
      <c r="E29" s="188">
        <v>34.32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236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7">
        <v>7</v>
      </c>
      <c r="B30" s="168" t="s">
        <v>262</v>
      </c>
      <c r="C30" s="182" t="s">
        <v>263</v>
      </c>
      <c r="D30" s="169" t="s">
        <v>233</v>
      </c>
      <c r="E30" s="170">
        <v>40</v>
      </c>
      <c r="F30" s="171"/>
      <c r="G30" s="172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0</v>
      </c>
      <c r="O30" s="158">
        <f>ROUND(E30*N30,2)</f>
        <v>0</v>
      </c>
      <c r="P30" s="158">
        <v>0</v>
      </c>
      <c r="Q30" s="158">
        <f>ROUND(E30*P30,2)</f>
        <v>0</v>
      </c>
      <c r="R30" s="158"/>
      <c r="S30" s="158" t="s">
        <v>234</v>
      </c>
      <c r="T30" s="158" t="s">
        <v>234</v>
      </c>
      <c r="U30" s="158">
        <v>0.17699999999999999</v>
      </c>
      <c r="V30" s="158">
        <f>ROUND(E30*U30,2)</f>
        <v>7.08</v>
      </c>
      <c r="W30" s="158"/>
      <c r="X30" s="158" t="s">
        <v>191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192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189" t="s">
        <v>264</v>
      </c>
      <c r="D31" s="187"/>
      <c r="E31" s="18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236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265</v>
      </c>
      <c r="D32" s="187"/>
      <c r="E32" s="188">
        <v>40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236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7">
        <v>8</v>
      </c>
      <c r="B33" s="168" t="s">
        <v>266</v>
      </c>
      <c r="C33" s="182" t="s">
        <v>267</v>
      </c>
      <c r="D33" s="169" t="s">
        <v>239</v>
      </c>
      <c r="E33" s="170">
        <v>6</v>
      </c>
      <c r="F33" s="171"/>
      <c r="G33" s="172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1.67</v>
      </c>
      <c r="O33" s="158">
        <f>ROUND(E33*N33,2)</f>
        <v>10.02</v>
      </c>
      <c r="P33" s="158">
        <v>0</v>
      </c>
      <c r="Q33" s="158">
        <f>ROUND(E33*P33,2)</f>
        <v>0</v>
      </c>
      <c r="R33" s="158" t="s">
        <v>268</v>
      </c>
      <c r="S33" s="158" t="s">
        <v>234</v>
      </c>
      <c r="T33" s="158" t="s">
        <v>234</v>
      </c>
      <c r="U33" s="158">
        <v>0</v>
      </c>
      <c r="V33" s="158">
        <f>ROUND(E33*U33,2)</f>
        <v>0</v>
      </c>
      <c r="W33" s="158"/>
      <c r="X33" s="158" t="s">
        <v>269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270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271</v>
      </c>
      <c r="D34" s="187"/>
      <c r="E34" s="18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236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125</v>
      </c>
      <c r="D35" s="187"/>
      <c r="E35" s="188">
        <v>6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236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7">
        <v>9</v>
      </c>
      <c r="B36" s="168" t="s">
        <v>272</v>
      </c>
      <c r="C36" s="182" t="s">
        <v>273</v>
      </c>
      <c r="D36" s="169" t="s">
        <v>233</v>
      </c>
      <c r="E36" s="170">
        <v>40</v>
      </c>
      <c r="F36" s="171"/>
      <c r="G36" s="172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8"/>
      <c r="S36" s="158" t="s">
        <v>234</v>
      </c>
      <c r="T36" s="158" t="s">
        <v>234</v>
      </c>
      <c r="U36" s="158">
        <v>2.1000000000000001E-2</v>
      </c>
      <c r="V36" s="158">
        <f>ROUND(E36*U36,2)</f>
        <v>0.84</v>
      </c>
      <c r="W36" s="158"/>
      <c r="X36" s="158" t="s">
        <v>191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274</v>
      </c>
      <c r="D37" s="187"/>
      <c r="E37" s="18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236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265</v>
      </c>
      <c r="D38" s="187"/>
      <c r="E38" s="188">
        <v>40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236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7">
        <v>10</v>
      </c>
      <c r="B39" s="168" t="s">
        <v>275</v>
      </c>
      <c r="C39" s="182" t="s">
        <v>276</v>
      </c>
      <c r="D39" s="169" t="s">
        <v>277</v>
      </c>
      <c r="E39" s="170">
        <v>1.4</v>
      </c>
      <c r="F39" s="171"/>
      <c r="G39" s="172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1E-3</v>
      </c>
      <c r="O39" s="158">
        <f>ROUND(E39*N39,2)</f>
        <v>0</v>
      </c>
      <c r="P39" s="158">
        <v>0</v>
      </c>
      <c r="Q39" s="158">
        <f>ROUND(E39*P39,2)</f>
        <v>0</v>
      </c>
      <c r="R39" s="158" t="s">
        <v>268</v>
      </c>
      <c r="S39" s="158" t="s">
        <v>234</v>
      </c>
      <c r="T39" s="158" t="s">
        <v>234</v>
      </c>
      <c r="U39" s="158">
        <v>0</v>
      </c>
      <c r="V39" s="158">
        <f>ROUND(E39*U39,2)</f>
        <v>0</v>
      </c>
      <c r="W39" s="158"/>
      <c r="X39" s="158" t="s">
        <v>269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270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278</v>
      </c>
      <c r="D40" s="187"/>
      <c r="E40" s="18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236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9" t="s">
        <v>279</v>
      </c>
      <c r="D41" s="187"/>
      <c r="E41" s="188">
        <v>1.4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236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7">
        <v>11</v>
      </c>
      <c r="B42" s="168" t="s">
        <v>280</v>
      </c>
      <c r="C42" s="182" t="s">
        <v>281</v>
      </c>
      <c r="D42" s="169" t="s">
        <v>233</v>
      </c>
      <c r="E42" s="170">
        <v>26</v>
      </c>
      <c r="F42" s="171"/>
      <c r="G42" s="172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234</v>
      </c>
      <c r="T42" s="158" t="s">
        <v>234</v>
      </c>
      <c r="U42" s="158">
        <v>1.7999999999999999E-2</v>
      </c>
      <c r="V42" s="158">
        <f>ROUND(E42*U42,2)</f>
        <v>0.47</v>
      </c>
      <c r="W42" s="158"/>
      <c r="X42" s="158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282</v>
      </c>
      <c r="D43" s="187"/>
      <c r="E43" s="18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236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9" t="s">
        <v>283</v>
      </c>
      <c r="D44" s="187"/>
      <c r="E44" s="188">
        <v>26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236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4">
        <v>12</v>
      </c>
      <c r="B45" s="175" t="s">
        <v>284</v>
      </c>
      <c r="C45" s="183" t="s">
        <v>285</v>
      </c>
      <c r="D45" s="176" t="s">
        <v>233</v>
      </c>
      <c r="E45" s="177">
        <v>40</v>
      </c>
      <c r="F45" s="178"/>
      <c r="G45" s="179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234</v>
      </c>
      <c r="T45" s="158" t="s">
        <v>234</v>
      </c>
      <c r="U45" s="158">
        <v>5.1999999999999998E-2</v>
      </c>
      <c r="V45" s="158">
        <f>ROUND(E45*U45,2)</f>
        <v>2.08</v>
      </c>
      <c r="W45" s="158"/>
      <c r="X45" s="158" t="s">
        <v>191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192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13</v>
      </c>
      <c r="B46" s="175" t="s">
        <v>286</v>
      </c>
      <c r="C46" s="183" t="s">
        <v>287</v>
      </c>
      <c r="D46" s="176" t="s">
        <v>233</v>
      </c>
      <c r="E46" s="177">
        <v>40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234</v>
      </c>
      <c r="T46" s="158" t="s">
        <v>234</v>
      </c>
      <c r="U46" s="158">
        <v>1.4999999999999999E-2</v>
      </c>
      <c r="V46" s="158">
        <f>ROUND(E46*U46,2)</f>
        <v>0.6</v>
      </c>
      <c r="W46" s="158"/>
      <c r="X46" s="158" t="s">
        <v>191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192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4">
        <v>14</v>
      </c>
      <c r="B47" s="175" t="s">
        <v>288</v>
      </c>
      <c r="C47" s="183" t="s">
        <v>289</v>
      </c>
      <c r="D47" s="176" t="s">
        <v>233</v>
      </c>
      <c r="E47" s="177">
        <v>40</v>
      </c>
      <c r="F47" s="178"/>
      <c r="G47" s="179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234</v>
      </c>
      <c r="T47" s="158" t="s">
        <v>234</v>
      </c>
      <c r="U47" s="158">
        <v>4.4999999999999997E-3</v>
      </c>
      <c r="V47" s="158">
        <f>ROUND(E47*U47,2)</f>
        <v>0.18</v>
      </c>
      <c r="W47" s="158"/>
      <c r="X47" s="158" t="s">
        <v>191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192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7">
        <v>15</v>
      </c>
      <c r="B48" s="168" t="s">
        <v>290</v>
      </c>
      <c r="C48" s="182" t="s">
        <v>291</v>
      </c>
      <c r="D48" s="169" t="s">
        <v>233</v>
      </c>
      <c r="E48" s="170">
        <v>2</v>
      </c>
      <c r="F48" s="171"/>
      <c r="G48" s="172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9.4000000000000004E-3</v>
      </c>
      <c r="O48" s="158">
        <f>ROUND(E48*N48,2)</f>
        <v>0.02</v>
      </c>
      <c r="P48" s="158">
        <v>0</v>
      </c>
      <c r="Q48" s="158">
        <f>ROUND(E48*P48,2)</f>
        <v>0</v>
      </c>
      <c r="R48" s="158"/>
      <c r="S48" s="158" t="s">
        <v>234</v>
      </c>
      <c r="T48" s="158" t="s">
        <v>234</v>
      </c>
      <c r="U48" s="158">
        <v>0.86399999999999999</v>
      </c>
      <c r="V48" s="158">
        <f>ROUND(E48*U48,2)</f>
        <v>1.73</v>
      </c>
      <c r="W48" s="158"/>
      <c r="X48" s="158" t="s">
        <v>191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192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60" t="s">
        <v>292</v>
      </c>
      <c r="D49" s="261"/>
      <c r="E49" s="261"/>
      <c r="F49" s="261"/>
      <c r="G49" s="261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194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7">
        <v>16</v>
      </c>
      <c r="B50" s="168" t="s">
        <v>293</v>
      </c>
      <c r="C50" s="182" t="s">
        <v>294</v>
      </c>
      <c r="D50" s="169" t="s">
        <v>233</v>
      </c>
      <c r="E50" s="170">
        <v>2</v>
      </c>
      <c r="F50" s="171"/>
      <c r="G50" s="172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234</v>
      </c>
      <c r="T50" s="158" t="s">
        <v>234</v>
      </c>
      <c r="U50" s="158">
        <v>0.371</v>
      </c>
      <c r="V50" s="158">
        <f>ROUND(E50*U50,2)</f>
        <v>0.74</v>
      </c>
      <c r="W50" s="158"/>
      <c r="X50" s="158" t="s">
        <v>191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295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60" t="s">
        <v>292</v>
      </c>
      <c r="D51" s="261"/>
      <c r="E51" s="261"/>
      <c r="F51" s="261"/>
      <c r="G51" s="261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194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296</v>
      </c>
      <c r="D52" s="187"/>
      <c r="E52" s="188">
        <v>2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236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1" t="s">
        <v>184</v>
      </c>
      <c r="B53" s="162" t="s">
        <v>115</v>
      </c>
      <c r="C53" s="181" t="s">
        <v>117</v>
      </c>
      <c r="D53" s="163"/>
      <c r="E53" s="164"/>
      <c r="F53" s="165"/>
      <c r="G53" s="166">
        <f>SUMIF(AG54:AG57,"&lt;&gt;NOR",G54:G57)</f>
        <v>0</v>
      </c>
      <c r="H53" s="160"/>
      <c r="I53" s="160">
        <f>SUM(I54:I57)</f>
        <v>0</v>
      </c>
      <c r="J53" s="160"/>
      <c r="K53" s="160">
        <f>SUM(K54:K57)</f>
        <v>0</v>
      </c>
      <c r="L53" s="160"/>
      <c r="M53" s="160">
        <f>SUM(M54:M57)</f>
        <v>0</v>
      </c>
      <c r="N53" s="160"/>
      <c r="O53" s="160">
        <f>SUM(O54:O57)</f>
        <v>0</v>
      </c>
      <c r="P53" s="160"/>
      <c r="Q53" s="160">
        <f>SUM(Q54:Q57)</f>
        <v>0</v>
      </c>
      <c r="R53" s="160"/>
      <c r="S53" s="160"/>
      <c r="T53" s="160"/>
      <c r="U53" s="160"/>
      <c r="V53" s="160">
        <f>SUM(V54:V57)</f>
        <v>1.3</v>
      </c>
      <c r="W53" s="160"/>
      <c r="X53" s="160"/>
      <c r="AG53" t="s">
        <v>185</v>
      </c>
    </row>
    <row r="54" spans="1:60" ht="22.5" outlineLevel="1" x14ac:dyDescent="0.2">
      <c r="A54" s="167">
        <v>17</v>
      </c>
      <c r="B54" s="168" t="s">
        <v>297</v>
      </c>
      <c r="C54" s="182" t="s">
        <v>298</v>
      </c>
      <c r="D54" s="169" t="s">
        <v>239</v>
      </c>
      <c r="E54" s="170">
        <v>0.9</v>
      </c>
      <c r="F54" s="171"/>
      <c r="G54" s="172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158" t="s">
        <v>234</v>
      </c>
      <c r="T54" s="158" t="s">
        <v>234</v>
      </c>
      <c r="U54" s="158">
        <v>1.4490000000000001</v>
      </c>
      <c r="V54" s="158">
        <f>ROUND(E54*U54,2)</f>
        <v>1.3</v>
      </c>
      <c r="W54" s="158"/>
      <c r="X54" s="158" t="s">
        <v>191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192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9" t="s">
        <v>299</v>
      </c>
      <c r="D55" s="187"/>
      <c r="E55" s="18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236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9" t="s">
        <v>300</v>
      </c>
      <c r="D56" s="187"/>
      <c r="E56" s="18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236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9" t="s">
        <v>301</v>
      </c>
      <c r="D57" s="187"/>
      <c r="E57" s="188">
        <v>0.9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236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1" t="s">
        <v>184</v>
      </c>
      <c r="B58" s="162" t="s">
        <v>122</v>
      </c>
      <c r="C58" s="181" t="s">
        <v>123</v>
      </c>
      <c r="D58" s="163"/>
      <c r="E58" s="164"/>
      <c r="F58" s="165"/>
      <c r="G58" s="166">
        <f>SUMIF(AG59:AG72,"&lt;&gt;NOR",G59:G72)</f>
        <v>0</v>
      </c>
      <c r="H58" s="160"/>
      <c r="I58" s="160">
        <f>SUM(I59:I72)</f>
        <v>0</v>
      </c>
      <c r="J58" s="160"/>
      <c r="K58" s="160">
        <f>SUM(K59:K72)</f>
        <v>0</v>
      </c>
      <c r="L58" s="160"/>
      <c r="M58" s="160">
        <f>SUM(M59:M72)</f>
        <v>0</v>
      </c>
      <c r="N58" s="160"/>
      <c r="O58" s="160">
        <f>SUM(O59:O72)</f>
        <v>22.07</v>
      </c>
      <c r="P58" s="160"/>
      <c r="Q58" s="160">
        <f>SUM(Q59:Q72)</f>
        <v>0</v>
      </c>
      <c r="R58" s="160"/>
      <c r="S58" s="160"/>
      <c r="T58" s="160"/>
      <c r="U58" s="160"/>
      <c r="V58" s="160">
        <f>SUM(V59:V72)</f>
        <v>9.52</v>
      </c>
      <c r="W58" s="160"/>
      <c r="X58" s="160"/>
      <c r="AG58" t="s">
        <v>185</v>
      </c>
    </row>
    <row r="59" spans="1:60" outlineLevel="1" x14ac:dyDescent="0.2">
      <c r="A59" s="167">
        <v>18</v>
      </c>
      <c r="B59" s="168" t="s">
        <v>302</v>
      </c>
      <c r="C59" s="182" t="s">
        <v>303</v>
      </c>
      <c r="D59" s="169" t="s">
        <v>233</v>
      </c>
      <c r="E59" s="170">
        <v>52</v>
      </c>
      <c r="F59" s="171"/>
      <c r="G59" s="172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0.27994000000000002</v>
      </c>
      <c r="O59" s="158">
        <f>ROUND(E59*N59,2)</f>
        <v>14.56</v>
      </c>
      <c r="P59" s="158">
        <v>0</v>
      </c>
      <c r="Q59" s="158">
        <f>ROUND(E59*P59,2)</f>
        <v>0</v>
      </c>
      <c r="R59" s="158"/>
      <c r="S59" s="158" t="s">
        <v>234</v>
      </c>
      <c r="T59" s="158" t="s">
        <v>234</v>
      </c>
      <c r="U59" s="158">
        <v>2.5999999999999999E-2</v>
      </c>
      <c r="V59" s="158">
        <f>ROUND(E59*U59,2)</f>
        <v>1.35</v>
      </c>
      <c r="W59" s="158"/>
      <c r="X59" s="158" t="s">
        <v>191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192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9" t="s">
        <v>304</v>
      </c>
      <c r="D60" s="187"/>
      <c r="E60" s="18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236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9" t="s">
        <v>305</v>
      </c>
      <c r="D61" s="187"/>
      <c r="E61" s="18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236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9" t="s">
        <v>306</v>
      </c>
      <c r="D62" s="187"/>
      <c r="E62" s="188">
        <v>52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236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67">
        <v>19</v>
      </c>
      <c r="B63" s="168" t="s">
        <v>307</v>
      </c>
      <c r="C63" s="182" t="s">
        <v>308</v>
      </c>
      <c r="D63" s="169" t="s">
        <v>233</v>
      </c>
      <c r="E63" s="170">
        <v>26</v>
      </c>
      <c r="F63" s="171"/>
      <c r="G63" s="172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0.18462999999999999</v>
      </c>
      <c r="O63" s="158">
        <f>ROUND(E63*N63,2)</f>
        <v>4.8</v>
      </c>
      <c r="P63" s="158">
        <v>0</v>
      </c>
      <c r="Q63" s="158">
        <f>ROUND(E63*P63,2)</f>
        <v>0</v>
      </c>
      <c r="R63" s="158"/>
      <c r="S63" s="158" t="s">
        <v>234</v>
      </c>
      <c r="T63" s="158" t="s">
        <v>234</v>
      </c>
      <c r="U63" s="158">
        <v>6.4000000000000001E-2</v>
      </c>
      <c r="V63" s="158">
        <f>ROUND(E63*U63,2)</f>
        <v>1.66</v>
      </c>
      <c r="W63" s="158"/>
      <c r="X63" s="158" t="s">
        <v>191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192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9" t="s">
        <v>309</v>
      </c>
      <c r="D64" s="187"/>
      <c r="E64" s="18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236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283</v>
      </c>
      <c r="D65" s="187"/>
      <c r="E65" s="188">
        <v>26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236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7">
        <v>20</v>
      </c>
      <c r="B66" s="168" t="s">
        <v>310</v>
      </c>
      <c r="C66" s="182" t="s">
        <v>311</v>
      </c>
      <c r="D66" s="169" t="s">
        <v>239</v>
      </c>
      <c r="E66" s="170">
        <v>5</v>
      </c>
      <c r="F66" s="171"/>
      <c r="G66" s="172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234</v>
      </c>
      <c r="T66" s="158" t="s">
        <v>234</v>
      </c>
      <c r="U66" s="158">
        <v>0.96</v>
      </c>
      <c r="V66" s="158">
        <f>ROUND(E66*U66,2)</f>
        <v>4.8</v>
      </c>
      <c r="W66" s="158"/>
      <c r="X66" s="158" t="s">
        <v>191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56"/>
      <c r="B67" s="157"/>
      <c r="C67" s="189" t="s">
        <v>312</v>
      </c>
      <c r="D67" s="187"/>
      <c r="E67" s="18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236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9" t="s">
        <v>122</v>
      </c>
      <c r="D68" s="187"/>
      <c r="E68" s="188">
        <v>5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236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21</v>
      </c>
      <c r="B69" s="175" t="s">
        <v>313</v>
      </c>
      <c r="C69" s="183" t="s">
        <v>314</v>
      </c>
      <c r="D69" s="176" t="s">
        <v>233</v>
      </c>
      <c r="E69" s="177">
        <v>26</v>
      </c>
      <c r="F69" s="178"/>
      <c r="G69" s="179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5.0000000000000001E-4</v>
      </c>
      <c r="O69" s="158">
        <f>ROUND(E69*N69,2)</f>
        <v>0.01</v>
      </c>
      <c r="P69" s="158">
        <v>0</v>
      </c>
      <c r="Q69" s="158">
        <f>ROUND(E69*P69,2)</f>
        <v>0</v>
      </c>
      <c r="R69" s="158"/>
      <c r="S69" s="158" t="s">
        <v>234</v>
      </c>
      <c r="T69" s="158" t="s">
        <v>234</v>
      </c>
      <c r="U69" s="158">
        <v>2E-3</v>
      </c>
      <c r="V69" s="158">
        <f>ROUND(E69*U69,2)</f>
        <v>0.05</v>
      </c>
      <c r="W69" s="158"/>
      <c r="X69" s="158" t="s">
        <v>191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192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67">
        <v>22</v>
      </c>
      <c r="B70" s="168" t="s">
        <v>315</v>
      </c>
      <c r="C70" s="182" t="s">
        <v>316</v>
      </c>
      <c r="D70" s="169" t="s">
        <v>233</v>
      </c>
      <c r="E70" s="170">
        <v>26</v>
      </c>
      <c r="F70" s="171"/>
      <c r="G70" s="172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0.10373</v>
      </c>
      <c r="O70" s="158">
        <f>ROUND(E70*N70,2)</f>
        <v>2.7</v>
      </c>
      <c r="P70" s="158">
        <v>0</v>
      </c>
      <c r="Q70" s="158">
        <f>ROUND(E70*P70,2)</f>
        <v>0</v>
      </c>
      <c r="R70" s="158"/>
      <c r="S70" s="158" t="s">
        <v>234</v>
      </c>
      <c r="T70" s="158" t="s">
        <v>234</v>
      </c>
      <c r="U70" s="158">
        <v>6.4000000000000001E-2</v>
      </c>
      <c r="V70" s="158">
        <f>ROUND(E70*U70,2)</f>
        <v>1.66</v>
      </c>
      <c r="W70" s="158"/>
      <c r="X70" s="158" t="s">
        <v>191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192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9" t="s">
        <v>317</v>
      </c>
      <c r="D71" s="187"/>
      <c r="E71" s="18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236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9" t="s">
        <v>283</v>
      </c>
      <c r="D72" s="187"/>
      <c r="E72" s="188">
        <v>26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236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161" t="s">
        <v>184</v>
      </c>
      <c r="B73" s="162" t="s">
        <v>103</v>
      </c>
      <c r="C73" s="181" t="s">
        <v>127</v>
      </c>
      <c r="D73" s="163"/>
      <c r="E73" s="164"/>
      <c r="F73" s="165"/>
      <c r="G73" s="166">
        <f>SUMIF(AG74:AG80,"&lt;&gt;NOR",G74:G80)</f>
        <v>0</v>
      </c>
      <c r="H73" s="160"/>
      <c r="I73" s="160">
        <f>SUM(I74:I80)</f>
        <v>0</v>
      </c>
      <c r="J73" s="160"/>
      <c r="K73" s="160">
        <f>SUM(K74:K80)</f>
        <v>0</v>
      </c>
      <c r="L73" s="160"/>
      <c r="M73" s="160">
        <f>SUM(M74:M80)</f>
        <v>0</v>
      </c>
      <c r="N73" s="160"/>
      <c r="O73" s="160">
        <f>SUM(O74:O80)</f>
        <v>0</v>
      </c>
      <c r="P73" s="160"/>
      <c r="Q73" s="160">
        <f>SUM(Q74:Q80)</f>
        <v>0</v>
      </c>
      <c r="R73" s="160"/>
      <c r="S73" s="160"/>
      <c r="T73" s="160"/>
      <c r="U73" s="160"/>
      <c r="V73" s="160">
        <f>SUM(V74:V80)</f>
        <v>3.4000000000000004</v>
      </c>
      <c r="W73" s="160"/>
      <c r="X73" s="160"/>
      <c r="AG73" t="s">
        <v>185</v>
      </c>
    </row>
    <row r="74" spans="1:60" ht="22.5" outlineLevel="1" x14ac:dyDescent="0.2">
      <c r="A74" s="167">
        <v>23</v>
      </c>
      <c r="B74" s="168" t="s">
        <v>318</v>
      </c>
      <c r="C74" s="182" t="s">
        <v>319</v>
      </c>
      <c r="D74" s="169" t="s">
        <v>239</v>
      </c>
      <c r="E74" s="170">
        <v>2.25</v>
      </c>
      <c r="F74" s="171"/>
      <c r="G74" s="172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234</v>
      </c>
      <c r="T74" s="158" t="s">
        <v>234</v>
      </c>
      <c r="U74" s="158">
        <v>1.3029999999999999</v>
      </c>
      <c r="V74" s="158">
        <f>ROUND(E74*U74,2)</f>
        <v>2.93</v>
      </c>
      <c r="W74" s="158"/>
      <c r="X74" s="158" t="s">
        <v>191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192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56"/>
      <c r="B75" s="157"/>
      <c r="C75" s="189" t="s">
        <v>320</v>
      </c>
      <c r="D75" s="187"/>
      <c r="E75" s="18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236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9" t="s">
        <v>321</v>
      </c>
      <c r="D76" s="187"/>
      <c r="E76" s="18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236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9" t="s">
        <v>322</v>
      </c>
      <c r="D77" s="187"/>
      <c r="E77" s="188">
        <v>2.25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236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7">
        <v>24</v>
      </c>
      <c r="B78" s="168" t="s">
        <v>323</v>
      </c>
      <c r="C78" s="182" t="s">
        <v>324</v>
      </c>
      <c r="D78" s="169" t="s">
        <v>325</v>
      </c>
      <c r="E78" s="170">
        <v>18</v>
      </c>
      <c r="F78" s="171"/>
      <c r="G78" s="172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6.0000000000000002E-5</v>
      </c>
      <c r="O78" s="158">
        <f>ROUND(E78*N78,2)</f>
        <v>0</v>
      </c>
      <c r="P78" s="158">
        <v>0</v>
      </c>
      <c r="Q78" s="158">
        <f>ROUND(E78*P78,2)</f>
        <v>0</v>
      </c>
      <c r="R78" s="158"/>
      <c r="S78" s="158" t="s">
        <v>234</v>
      </c>
      <c r="T78" s="158" t="s">
        <v>234</v>
      </c>
      <c r="U78" s="158">
        <v>2.5999999999999999E-2</v>
      </c>
      <c r="V78" s="158">
        <f>ROUND(E78*U78,2)</f>
        <v>0.47</v>
      </c>
      <c r="W78" s="158"/>
      <c r="X78" s="158" t="s">
        <v>191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192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9" t="s">
        <v>326</v>
      </c>
      <c r="D79" s="187"/>
      <c r="E79" s="18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236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9" t="s">
        <v>327</v>
      </c>
      <c r="D80" s="187"/>
      <c r="E80" s="188">
        <v>18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236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1" t="s">
        <v>184</v>
      </c>
      <c r="B81" s="162" t="s">
        <v>134</v>
      </c>
      <c r="C81" s="181" t="s">
        <v>135</v>
      </c>
      <c r="D81" s="163"/>
      <c r="E81" s="164"/>
      <c r="F81" s="165"/>
      <c r="G81" s="166">
        <f>SUMIF(AG82:AG97,"&lt;&gt;NOR",G82:G97)</f>
        <v>0</v>
      </c>
      <c r="H81" s="160"/>
      <c r="I81" s="160">
        <f>SUM(I82:I97)</f>
        <v>0</v>
      </c>
      <c r="J81" s="160"/>
      <c r="K81" s="160">
        <f>SUM(K82:K97)</f>
        <v>0</v>
      </c>
      <c r="L81" s="160"/>
      <c r="M81" s="160">
        <f>SUM(M82:M97)</f>
        <v>0</v>
      </c>
      <c r="N81" s="160"/>
      <c r="O81" s="160">
        <f>SUM(O82:O97)</f>
        <v>0.02</v>
      </c>
      <c r="P81" s="160"/>
      <c r="Q81" s="160">
        <f>SUM(Q82:Q97)</f>
        <v>0</v>
      </c>
      <c r="R81" s="160"/>
      <c r="S81" s="160"/>
      <c r="T81" s="160"/>
      <c r="U81" s="160"/>
      <c r="V81" s="160">
        <f>SUM(V82:V97)</f>
        <v>0.93</v>
      </c>
      <c r="W81" s="160"/>
      <c r="X81" s="160"/>
      <c r="AG81" t="s">
        <v>185</v>
      </c>
    </row>
    <row r="82" spans="1:60" ht="22.5" outlineLevel="1" x14ac:dyDescent="0.2">
      <c r="A82" s="167">
        <v>25</v>
      </c>
      <c r="B82" s="168" t="s">
        <v>328</v>
      </c>
      <c r="C82" s="182" t="s">
        <v>329</v>
      </c>
      <c r="D82" s="169" t="s">
        <v>325</v>
      </c>
      <c r="E82" s="170">
        <v>25</v>
      </c>
      <c r="F82" s="171"/>
      <c r="G82" s="172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6.0999999999999997E-4</v>
      </c>
      <c r="O82" s="158">
        <f>ROUND(E82*N82,2)</f>
        <v>0.02</v>
      </c>
      <c r="P82" s="158">
        <v>0</v>
      </c>
      <c r="Q82" s="158">
        <f>ROUND(E82*P82,2)</f>
        <v>0</v>
      </c>
      <c r="R82" s="158"/>
      <c r="S82" s="158" t="s">
        <v>189</v>
      </c>
      <c r="T82" s="158" t="s">
        <v>190</v>
      </c>
      <c r="U82" s="158">
        <v>0</v>
      </c>
      <c r="V82" s="158">
        <f>ROUND(E82*U82,2)</f>
        <v>0</v>
      </c>
      <c r="W82" s="158"/>
      <c r="X82" s="158" t="s">
        <v>191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189" t="s">
        <v>330</v>
      </c>
      <c r="D83" s="187"/>
      <c r="E83" s="18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236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9" t="s">
        <v>331</v>
      </c>
      <c r="D84" s="187"/>
      <c r="E84" s="188">
        <v>25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236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7">
        <v>26</v>
      </c>
      <c r="B85" s="168" t="s">
        <v>332</v>
      </c>
      <c r="C85" s="182" t="s">
        <v>333</v>
      </c>
      <c r="D85" s="169" t="s">
        <v>325</v>
      </c>
      <c r="E85" s="170">
        <v>25</v>
      </c>
      <c r="F85" s="171"/>
      <c r="G85" s="172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8"/>
      <c r="S85" s="158" t="s">
        <v>234</v>
      </c>
      <c r="T85" s="158" t="s">
        <v>234</v>
      </c>
      <c r="U85" s="158">
        <v>3.6999999999999998E-2</v>
      </c>
      <c r="V85" s="158">
        <f>ROUND(E85*U85,2)</f>
        <v>0.93</v>
      </c>
      <c r="W85" s="158"/>
      <c r="X85" s="158" t="s">
        <v>191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192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9" t="s">
        <v>334</v>
      </c>
      <c r="D86" s="187"/>
      <c r="E86" s="18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236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9" t="s">
        <v>331</v>
      </c>
      <c r="D87" s="187"/>
      <c r="E87" s="188">
        <v>25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236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7">
        <v>27</v>
      </c>
      <c r="B88" s="168" t="s">
        <v>335</v>
      </c>
      <c r="C88" s="182" t="s">
        <v>336</v>
      </c>
      <c r="D88" s="169" t="s">
        <v>325</v>
      </c>
      <c r="E88" s="170">
        <v>18</v>
      </c>
      <c r="F88" s="171"/>
      <c r="G88" s="172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220</v>
      </c>
      <c r="T88" s="158" t="s">
        <v>190</v>
      </c>
      <c r="U88" s="158">
        <v>0</v>
      </c>
      <c r="V88" s="158">
        <f>ROUND(E88*U88,2)</f>
        <v>0</v>
      </c>
      <c r="W88" s="158"/>
      <c r="X88" s="158" t="s">
        <v>191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192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9" t="s">
        <v>326</v>
      </c>
      <c r="D89" s="187"/>
      <c r="E89" s="18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236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9" t="s">
        <v>327</v>
      </c>
      <c r="D90" s="187"/>
      <c r="E90" s="188">
        <v>18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236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7">
        <v>28</v>
      </c>
      <c r="B91" s="168" t="s">
        <v>337</v>
      </c>
      <c r="C91" s="182" t="s">
        <v>338</v>
      </c>
      <c r="D91" s="169" t="s">
        <v>325</v>
      </c>
      <c r="E91" s="170">
        <v>18</v>
      </c>
      <c r="F91" s="171"/>
      <c r="G91" s="172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8"/>
      <c r="S91" s="158" t="s">
        <v>220</v>
      </c>
      <c r="T91" s="158" t="s">
        <v>190</v>
      </c>
      <c r="U91" s="158">
        <v>0</v>
      </c>
      <c r="V91" s="158">
        <f>ROUND(E91*U91,2)</f>
        <v>0</v>
      </c>
      <c r="W91" s="158"/>
      <c r="X91" s="158" t="s">
        <v>191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192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189" t="s">
        <v>339</v>
      </c>
      <c r="D92" s="187"/>
      <c r="E92" s="18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236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9" t="s">
        <v>326</v>
      </c>
      <c r="D93" s="187"/>
      <c r="E93" s="18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236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9" t="s">
        <v>327</v>
      </c>
      <c r="D94" s="187"/>
      <c r="E94" s="188">
        <v>18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236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7">
        <v>29</v>
      </c>
      <c r="B95" s="168" t="s">
        <v>340</v>
      </c>
      <c r="C95" s="182" t="s">
        <v>341</v>
      </c>
      <c r="D95" s="169" t="s">
        <v>342</v>
      </c>
      <c r="E95" s="170">
        <v>2</v>
      </c>
      <c r="F95" s="171"/>
      <c r="G95" s="172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8"/>
      <c r="S95" s="158" t="s">
        <v>220</v>
      </c>
      <c r="T95" s="158" t="s">
        <v>190</v>
      </c>
      <c r="U95" s="158">
        <v>0</v>
      </c>
      <c r="V95" s="158">
        <f>ROUND(E95*U95,2)</f>
        <v>0</v>
      </c>
      <c r="W95" s="158"/>
      <c r="X95" s="158" t="s">
        <v>191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192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9" t="s">
        <v>343</v>
      </c>
      <c r="D96" s="187"/>
      <c r="E96" s="18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236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9" t="s">
        <v>111</v>
      </c>
      <c r="D97" s="187"/>
      <c r="E97" s="188">
        <v>2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236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x14ac:dyDescent="0.2">
      <c r="A98" s="161" t="s">
        <v>184</v>
      </c>
      <c r="B98" s="162" t="s">
        <v>143</v>
      </c>
      <c r="C98" s="181" t="s">
        <v>144</v>
      </c>
      <c r="D98" s="163"/>
      <c r="E98" s="164"/>
      <c r="F98" s="165"/>
      <c r="G98" s="166">
        <f>SUMIF(AG99:AG109,"&lt;&gt;NOR",G99:G109)</f>
        <v>0</v>
      </c>
      <c r="H98" s="160"/>
      <c r="I98" s="160">
        <f>SUM(I99:I109)</f>
        <v>0</v>
      </c>
      <c r="J98" s="160"/>
      <c r="K98" s="160">
        <f>SUM(K99:K109)</f>
        <v>0</v>
      </c>
      <c r="L98" s="160"/>
      <c r="M98" s="160">
        <f>SUM(M99:M109)</f>
        <v>0</v>
      </c>
      <c r="N98" s="160"/>
      <c r="O98" s="160">
        <f>SUM(O99:O109)</f>
        <v>0</v>
      </c>
      <c r="P98" s="160"/>
      <c r="Q98" s="160">
        <f>SUM(Q99:Q109)</f>
        <v>0</v>
      </c>
      <c r="R98" s="160"/>
      <c r="S98" s="160"/>
      <c r="T98" s="160"/>
      <c r="U98" s="160"/>
      <c r="V98" s="160">
        <f>SUM(V99:V109)</f>
        <v>0.86</v>
      </c>
      <c r="W98" s="160"/>
      <c r="X98" s="160"/>
      <c r="AG98" t="s">
        <v>185</v>
      </c>
    </row>
    <row r="99" spans="1:60" outlineLevel="1" x14ac:dyDescent="0.2">
      <c r="A99" s="167">
        <v>30</v>
      </c>
      <c r="B99" s="168" t="s">
        <v>344</v>
      </c>
      <c r="C99" s="182" t="s">
        <v>345</v>
      </c>
      <c r="D99" s="169" t="s">
        <v>259</v>
      </c>
      <c r="E99" s="170">
        <v>1.76</v>
      </c>
      <c r="F99" s="171"/>
      <c r="G99" s="172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234</v>
      </c>
      <c r="T99" s="158" t="s">
        <v>234</v>
      </c>
      <c r="U99" s="158">
        <v>0.49</v>
      </c>
      <c r="V99" s="158">
        <f>ROUND(E99*U99,2)</f>
        <v>0.86</v>
      </c>
      <c r="W99" s="158"/>
      <c r="X99" s="158" t="s">
        <v>191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192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260" t="s">
        <v>346</v>
      </c>
      <c r="D100" s="261"/>
      <c r="E100" s="261"/>
      <c r="F100" s="261"/>
      <c r="G100" s="261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194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9" t="s">
        <v>347</v>
      </c>
      <c r="D101" s="187"/>
      <c r="E101" s="18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236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9" t="s">
        <v>348</v>
      </c>
      <c r="D102" s="187"/>
      <c r="E102" s="188">
        <v>1.76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236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67">
        <v>31</v>
      </c>
      <c r="B103" s="168" t="s">
        <v>349</v>
      </c>
      <c r="C103" s="182" t="s">
        <v>350</v>
      </c>
      <c r="D103" s="169" t="s">
        <v>259</v>
      </c>
      <c r="E103" s="170">
        <v>15.84</v>
      </c>
      <c r="F103" s="171"/>
      <c r="G103" s="172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234</v>
      </c>
      <c r="T103" s="158" t="s">
        <v>234</v>
      </c>
      <c r="U103" s="158">
        <v>0</v>
      </c>
      <c r="V103" s="158">
        <f>ROUND(E103*U103,2)</f>
        <v>0</v>
      </c>
      <c r="W103" s="158"/>
      <c r="X103" s="158" t="s">
        <v>191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192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9" t="s">
        <v>351</v>
      </c>
      <c r="D104" s="187"/>
      <c r="E104" s="18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236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9" t="s">
        <v>352</v>
      </c>
      <c r="D105" s="187"/>
      <c r="E105" s="18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236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9" t="s">
        <v>353</v>
      </c>
      <c r="D106" s="187"/>
      <c r="E106" s="188">
        <v>15.84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236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67">
        <v>32</v>
      </c>
      <c r="B107" s="168" t="s">
        <v>354</v>
      </c>
      <c r="C107" s="182" t="s">
        <v>355</v>
      </c>
      <c r="D107" s="169" t="s">
        <v>259</v>
      </c>
      <c r="E107" s="170">
        <v>1.76</v>
      </c>
      <c r="F107" s="171"/>
      <c r="G107" s="172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234</v>
      </c>
      <c r="T107" s="158" t="s">
        <v>234</v>
      </c>
      <c r="U107" s="158">
        <v>0</v>
      </c>
      <c r="V107" s="158">
        <f>ROUND(E107*U107,2)</f>
        <v>0</v>
      </c>
      <c r="W107" s="158"/>
      <c r="X107" s="158" t="s">
        <v>191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192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9" t="s">
        <v>356</v>
      </c>
      <c r="D108" s="187"/>
      <c r="E108" s="18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236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9" t="s">
        <v>348</v>
      </c>
      <c r="D109" s="187"/>
      <c r="E109" s="188">
        <v>1.76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236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61" t="s">
        <v>184</v>
      </c>
      <c r="B110" s="162" t="s">
        <v>145</v>
      </c>
      <c r="C110" s="181" t="s">
        <v>146</v>
      </c>
      <c r="D110" s="163"/>
      <c r="E110" s="164"/>
      <c r="F110" s="165"/>
      <c r="G110" s="166">
        <f>SUMIF(AG111:AG111,"&lt;&gt;NOR",G111:G111)</f>
        <v>0</v>
      </c>
      <c r="H110" s="160"/>
      <c r="I110" s="160">
        <f>SUM(I111:I111)</f>
        <v>0</v>
      </c>
      <c r="J110" s="160"/>
      <c r="K110" s="160">
        <f>SUM(K111:K111)</f>
        <v>0</v>
      </c>
      <c r="L110" s="160"/>
      <c r="M110" s="160">
        <f>SUM(M111:M111)</f>
        <v>0</v>
      </c>
      <c r="N110" s="160"/>
      <c r="O110" s="160">
        <f>SUM(O111:O111)</f>
        <v>0</v>
      </c>
      <c r="P110" s="160"/>
      <c r="Q110" s="160">
        <f>SUM(Q111:Q111)</f>
        <v>0</v>
      </c>
      <c r="R110" s="160"/>
      <c r="S110" s="160"/>
      <c r="T110" s="160"/>
      <c r="U110" s="160"/>
      <c r="V110" s="160">
        <f>SUM(V111:V111)</f>
        <v>0.23</v>
      </c>
      <c r="W110" s="160"/>
      <c r="X110" s="160"/>
      <c r="AG110" t="s">
        <v>185</v>
      </c>
    </row>
    <row r="111" spans="1:60" ht="22.5" outlineLevel="1" x14ac:dyDescent="0.2">
      <c r="A111" s="167">
        <v>33</v>
      </c>
      <c r="B111" s="168" t="s">
        <v>357</v>
      </c>
      <c r="C111" s="182" t="s">
        <v>358</v>
      </c>
      <c r="D111" s="169" t="s">
        <v>259</v>
      </c>
      <c r="E111" s="170">
        <v>14.597</v>
      </c>
      <c r="F111" s="171"/>
      <c r="G111" s="172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8">
        <v>0</v>
      </c>
      <c r="O111" s="158">
        <f>ROUND(E111*N111,2)</f>
        <v>0</v>
      </c>
      <c r="P111" s="158">
        <v>0</v>
      </c>
      <c r="Q111" s="158">
        <f>ROUND(E111*P111,2)</f>
        <v>0</v>
      </c>
      <c r="R111" s="158"/>
      <c r="S111" s="158" t="s">
        <v>234</v>
      </c>
      <c r="T111" s="158" t="s">
        <v>234</v>
      </c>
      <c r="U111" s="158">
        <v>1.6E-2</v>
      </c>
      <c r="V111" s="158">
        <f>ROUND(E111*U111,2)</f>
        <v>0.23</v>
      </c>
      <c r="W111" s="158"/>
      <c r="X111" s="158" t="s">
        <v>191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192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3"/>
      <c r="B112" s="4"/>
      <c r="C112" s="184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v>15</v>
      </c>
      <c r="AF112">
        <v>21</v>
      </c>
      <c r="AG112" t="s">
        <v>171</v>
      </c>
    </row>
    <row r="113" spans="1:33" x14ac:dyDescent="0.2">
      <c r="A113" s="152"/>
      <c r="B113" s="153" t="s">
        <v>31</v>
      </c>
      <c r="C113" s="185"/>
      <c r="D113" s="154"/>
      <c r="E113" s="155"/>
      <c r="F113" s="155"/>
      <c r="G113" s="180">
        <f>G8+G53+G58+G73+G81+G98+G110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227</v>
      </c>
    </row>
    <row r="114" spans="1:33" x14ac:dyDescent="0.2">
      <c r="A114" s="3"/>
      <c r="B114" s="4"/>
      <c r="C114" s="184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3"/>
      <c r="B115" s="4"/>
      <c r="C115" s="184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246" t="s">
        <v>228</v>
      </c>
      <c r="B116" s="246"/>
      <c r="C116" s="24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G117" t="s">
        <v>229</v>
      </c>
    </row>
    <row r="118" spans="1:33" x14ac:dyDescent="0.2">
      <c r="A118" s="252"/>
      <c r="B118" s="253"/>
      <c r="C118" s="254"/>
      <c r="D118" s="253"/>
      <c r="E118" s="253"/>
      <c r="F118" s="253"/>
      <c r="G118" s="25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">
      <c r="A119" s="252"/>
      <c r="B119" s="253"/>
      <c r="C119" s="254"/>
      <c r="D119" s="253"/>
      <c r="E119" s="253"/>
      <c r="F119" s="253"/>
      <c r="G119" s="25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252"/>
      <c r="B120" s="253"/>
      <c r="C120" s="254"/>
      <c r="D120" s="253"/>
      <c r="E120" s="253"/>
      <c r="F120" s="253"/>
      <c r="G120" s="25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A121" s="256"/>
      <c r="B121" s="257"/>
      <c r="C121" s="258"/>
      <c r="D121" s="257"/>
      <c r="E121" s="257"/>
      <c r="F121" s="257"/>
      <c r="G121" s="25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">
      <c r="A122" s="3"/>
      <c r="B122" s="4"/>
      <c r="C122" s="184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">
      <c r="C123" s="186"/>
      <c r="D123" s="10"/>
      <c r="AG123" t="s">
        <v>230</v>
      </c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17:G121"/>
    <mergeCell ref="C49:G49"/>
    <mergeCell ref="C51:G51"/>
    <mergeCell ref="C100:G100"/>
    <mergeCell ref="A1:G1"/>
    <mergeCell ref="C2:G2"/>
    <mergeCell ref="C3:G3"/>
    <mergeCell ref="C4:G4"/>
    <mergeCell ref="A116:C11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53</v>
      </c>
      <c r="C3" s="265" t="s">
        <v>54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59</v>
      </c>
      <c r="C4" s="268" t="s">
        <v>60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11.240000000000002</v>
      </c>
      <c r="W8" s="160"/>
      <c r="X8" s="160"/>
      <c r="AG8" t="s">
        <v>185</v>
      </c>
    </row>
    <row r="9" spans="1:60" ht="22.5" outlineLevel="1" x14ac:dyDescent="0.2">
      <c r="A9" s="167">
        <v>1</v>
      </c>
      <c r="B9" s="168" t="s">
        <v>237</v>
      </c>
      <c r="C9" s="182" t="s">
        <v>238</v>
      </c>
      <c r="D9" s="169" t="s">
        <v>239</v>
      </c>
      <c r="E9" s="170">
        <v>13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234</v>
      </c>
      <c r="T9" s="158" t="s">
        <v>234</v>
      </c>
      <c r="U9" s="158">
        <v>0.81799999999999995</v>
      </c>
      <c r="V9" s="158">
        <f>ROUND(E9*U9,2)</f>
        <v>10.63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189" t="s">
        <v>359</v>
      </c>
      <c r="D10" s="187"/>
      <c r="E10" s="18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236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360</v>
      </c>
      <c r="D11" s="187"/>
      <c r="E11" s="188">
        <v>13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236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7">
        <v>2</v>
      </c>
      <c r="B12" s="168" t="s">
        <v>250</v>
      </c>
      <c r="C12" s="182" t="s">
        <v>251</v>
      </c>
      <c r="D12" s="169" t="s">
        <v>239</v>
      </c>
      <c r="E12" s="170">
        <v>13</v>
      </c>
      <c r="F12" s="171"/>
      <c r="G12" s="17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234</v>
      </c>
      <c r="T12" s="158" t="s">
        <v>234</v>
      </c>
      <c r="U12" s="158">
        <v>1.0999999999999999E-2</v>
      </c>
      <c r="V12" s="158">
        <f>ROUND(E12*U12,2)</f>
        <v>0.14000000000000001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9" t="s">
        <v>361</v>
      </c>
      <c r="D13" s="187"/>
      <c r="E13" s="18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236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360</v>
      </c>
      <c r="D14" s="187"/>
      <c r="E14" s="188">
        <v>13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236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7">
        <v>3</v>
      </c>
      <c r="B15" s="168" t="s">
        <v>257</v>
      </c>
      <c r="C15" s="182" t="s">
        <v>258</v>
      </c>
      <c r="D15" s="169" t="s">
        <v>259</v>
      </c>
      <c r="E15" s="170">
        <v>21.45</v>
      </c>
      <c r="F15" s="171"/>
      <c r="G15" s="172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234</v>
      </c>
      <c r="T15" s="158" t="s">
        <v>234</v>
      </c>
      <c r="U15" s="158">
        <v>0</v>
      </c>
      <c r="V15" s="158">
        <f>ROUND(E15*U15,2)</f>
        <v>0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362</v>
      </c>
      <c r="D16" s="187"/>
      <c r="E16" s="18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236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363</v>
      </c>
      <c r="D17" s="187"/>
      <c r="E17" s="188">
        <v>21.45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4</v>
      </c>
      <c r="B18" s="175" t="s">
        <v>280</v>
      </c>
      <c r="C18" s="183" t="s">
        <v>281</v>
      </c>
      <c r="D18" s="176" t="s">
        <v>233</v>
      </c>
      <c r="E18" s="177">
        <v>26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1.7999999999999999E-2</v>
      </c>
      <c r="V18" s="158">
        <f>ROUND(E18*U18,2)</f>
        <v>0.47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1" t="s">
        <v>184</v>
      </c>
      <c r="B19" s="162" t="s">
        <v>122</v>
      </c>
      <c r="C19" s="181" t="s">
        <v>123</v>
      </c>
      <c r="D19" s="163"/>
      <c r="E19" s="164"/>
      <c r="F19" s="165"/>
      <c r="G19" s="166">
        <f>SUMIF(AG20:AG22,"&lt;&gt;NOR",G20:G22)</f>
        <v>0</v>
      </c>
      <c r="H19" s="160"/>
      <c r="I19" s="160">
        <f>SUM(I20:I22)</f>
        <v>0</v>
      </c>
      <c r="J19" s="160"/>
      <c r="K19" s="160">
        <f>SUM(K20:K22)</f>
        <v>0</v>
      </c>
      <c r="L19" s="160"/>
      <c r="M19" s="160">
        <f>SUM(M20:M22)</f>
        <v>0</v>
      </c>
      <c r="N19" s="160"/>
      <c r="O19" s="160">
        <f>SUM(O20:O22)</f>
        <v>24.58</v>
      </c>
      <c r="P19" s="160"/>
      <c r="Q19" s="160">
        <f>SUM(Q20:Q22)</f>
        <v>0</v>
      </c>
      <c r="R19" s="160"/>
      <c r="S19" s="160"/>
      <c r="T19" s="160"/>
      <c r="U19" s="160"/>
      <c r="V19" s="160">
        <f>SUM(V20:V22)</f>
        <v>1.4</v>
      </c>
      <c r="W19" s="160"/>
      <c r="X19" s="160"/>
      <c r="AG19" t="s">
        <v>185</v>
      </c>
    </row>
    <row r="20" spans="1:60" outlineLevel="1" x14ac:dyDescent="0.2">
      <c r="A20" s="167">
        <v>5</v>
      </c>
      <c r="B20" s="168" t="s">
        <v>364</v>
      </c>
      <c r="C20" s="182" t="s">
        <v>365</v>
      </c>
      <c r="D20" s="169" t="s">
        <v>233</v>
      </c>
      <c r="E20" s="170">
        <v>52</v>
      </c>
      <c r="F20" s="171"/>
      <c r="G20" s="172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0.47260000000000002</v>
      </c>
      <c r="O20" s="158">
        <f>ROUND(E20*N20,2)</f>
        <v>24.58</v>
      </c>
      <c r="P20" s="158">
        <v>0</v>
      </c>
      <c r="Q20" s="158">
        <f>ROUND(E20*P20,2)</f>
        <v>0</v>
      </c>
      <c r="R20" s="158"/>
      <c r="S20" s="158" t="s">
        <v>234</v>
      </c>
      <c r="T20" s="158" t="s">
        <v>234</v>
      </c>
      <c r="U20" s="158">
        <v>2.7E-2</v>
      </c>
      <c r="V20" s="158">
        <f>ROUND(E20*U20,2)</f>
        <v>1.4</v>
      </c>
      <c r="W20" s="158"/>
      <c r="X20" s="158" t="s">
        <v>191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192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56"/>
      <c r="B21" s="157"/>
      <c r="C21" s="189" t="s">
        <v>366</v>
      </c>
      <c r="D21" s="187"/>
      <c r="E21" s="18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236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306</v>
      </c>
      <c r="D22" s="187"/>
      <c r="E22" s="188">
        <v>52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1" t="s">
        <v>184</v>
      </c>
      <c r="B23" s="162" t="s">
        <v>134</v>
      </c>
      <c r="C23" s="181" t="s">
        <v>135</v>
      </c>
      <c r="D23" s="163"/>
      <c r="E23" s="164"/>
      <c r="F23" s="165"/>
      <c r="G23" s="166">
        <f>SUMIF(AG24:AG26,"&lt;&gt;NOR",G24:G26)</f>
        <v>0</v>
      </c>
      <c r="H23" s="160"/>
      <c r="I23" s="160">
        <f>SUM(I24:I26)</f>
        <v>0</v>
      </c>
      <c r="J23" s="160"/>
      <c r="K23" s="160">
        <f>SUM(K24:K26)</f>
        <v>0</v>
      </c>
      <c r="L23" s="160"/>
      <c r="M23" s="160">
        <f>SUM(M24:M26)</f>
        <v>0</v>
      </c>
      <c r="N23" s="160"/>
      <c r="O23" s="160">
        <f>SUM(O24:O26)</f>
        <v>0.01</v>
      </c>
      <c r="P23" s="160"/>
      <c r="Q23" s="160">
        <f>SUM(Q24:Q26)</f>
        <v>0</v>
      </c>
      <c r="R23" s="160"/>
      <c r="S23" s="160"/>
      <c r="T23" s="160"/>
      <c r="U23" s="160"/>
      <c r="V23" s="160">
        <f>SUM(V24:V26)</f>
        <v>2.44</v>
      </c>
      <c r="W23" s="160"/>
      <c r="X23" s="160"/>
      <c r="AG23" t="s">
        <v>185</v>
      </c>
    </row>
    <row r="24" spans="1:60" outlineLevel="1" x14ac:dyDescent="0.2">
      <c r="A24" s="167">
        <v>6</v>
      </c>
      <c r="B24" s="168" t="s">
        <v>367</v>
      </c>
      <c r="C24" s="182" t="s">
        <v>368</v>
      </c>
      <c r="D24" s="169" t="s">
        <v>233</v>
      </c>
      <c r="E24" s="170">
        <v>26</v>
      </c>
      <c r="F24" s="171"/>
      <c r="G24" s="172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5.0000000000000001E-4</v>
      </c>
      <c r="O24" s="158">
        <f>ROUND(E24*N24,2)</f>
        <v>0.01</v>
      </c>
      <c r="P24" s="158">
        <v>0</v>
      </c>
      <c r="Q24" s="158">
        <f>ROUND(E24*P24,2)</f>
        <v>0</v>
      </c>
      <c r="R24" s="158"/>
      <c r="S24" s="158" t="s">
        <v>234</v>
      </c>
      <c r="T24" s="158" t="s">
        <v>234</v>
      </c>
      <c r="U24" s="158">
        <v>9.4E-2</v>
      </c>
      <c r="V24" s="158">
        <f>ROUND(E24*U24,2)</f>
        <v>2.44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369</v>
      </c>
      <c r="D25" s="187"/>
      <c r="E25" s="18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236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283</v>
      </c>
      <c r="D26" s="187"/>
      <c r="E26" s="188">
        <v>26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236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1" t="s">
        <v>184</v>
      </c>
      <c r="B27" s="162" t="s">
        <v>145</v>
      </c>
      <c r="C27" s="181" t="s">
        <v>146</v>
      </c>
      <c r="D27" s="163"/>
      <c r="E27" s="164"/>
      <c r="F27" s="165"/>
      <c r="G27" s="166">
        <f>SUMIF(AG28:AG28,"&lt;&gt;NOR",G28:G28)</f>
        <v>0</v>
      </c>
      <c r="H27" s="160"/>
      <c r="I27" s="160">
        <f>SUM(I28:I28)</f>
        <v>0</v>
      </c>
      <c r="J27" s="160"/>
      <c r="K27" s="160">
        <f>SUM(K28:K28)</f>
        <v>0</v>
      </c>
      <c r="L27" s="160"/>
      <c r="M27" s="160">
        <f>SUM(M28:M28)</f>
        <v>0</v>
      </c>
      <c r="N27" s="160"/>
      <c r="O27" s="160">
        <f>SUM(O28:O28)</f>
        <v>0</v>
      </c>
      <c r="P27" s="160"/>
      <c r="Q27" s="160">
        <f>SUM(Q28:Q28)</f>
        <v>0</v>
      </c>
      <c r="R27" s="160"/>
      <c r="S27" s="160"/>
      <c r="T27" s="160"/>
      <c r="U27" s="160"/>
      <c r="V27" s="160">
        <f>SUM(V28:V28)</f>
        <v>0.39</v>
      </c>
      <c r="W27" s="160"/>
      <c r="X27" s="160"/>
      <c r="AG27" t="s">
        <v>185</v>
      </c>
    </row>
    <row r="28" spans="1:60" ht="22.5" outlineLevel="1" x14ac:dyDescent="0.2">
      <c r="A28" s="167">
        <v>7</v>
      </c>
      <c r="B28" s="168" t="s">
        <v>357</v>
      </c>
      <c r="C28" s="182" t="s">
        <v>358</v>
      </c>
      <c r="D28" s="169" t="s">
        <v>259</v>
      </c>
      <c r="E28" s="170">
        <v>24.587</v>
      </c>
      <c r="F28" s="171"/>
      <c r="G28" s="172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1.6E-2</v>
      </c>
      <c r="V28" s="158">
        <f>ROUND(E28*U28,2)</f>
        <v>0.39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171</v>
      </c>
    </row>
    <row r="30" spans="1:60" x14ac:dyDescent="0.2">
      <c r="A30" s="152"/>
      <c r="B30" s="153" t="s">
        <v>31</v>
      </c>
      <c r="C30" s="185"/>
      <c r="D30" s="154"/>
      <c r="E30" s="155"/>
      <c r="F30" s="155"/>
      <c r="G30" s="180">
        <f>G8+G19+G23+G27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227</v>
      </c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46" t="s">
        <v>228</v>
      </c>
      <c r="B33" s="246"/>
      <c r="C33" s="24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48"/>
      <c r="B34" s="249"/>
      <c r="C34" s="250"/>
      <c r="D34" s="249"/>
      <c r="E34" s="249"/>
      <c r="F34" s="249"/>
      <c r="G34" s="25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229</v>
      </c>
    </row>
    <row r="35" spans="1:33" x14ac:dyDescent="0.2">
      <c r="A35" s="252"/>
      <c r="B35" s="253"/>
      <c r="C35" s="254"/>
      <c r="D35" s="253"/>
      <c r="E35" s="253"/>
      <c r="F35" s="253"/>
      <c r="G35" s="25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52"/>
      <c r="B36" s="253"/>
      <c r="C36" s="254"/>
      <c r="D36" s="253"/>
      <c r="E36" s="253"/>
      <c r="F36" s="253"/>
      <c r="G36" s="25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52"/>
      <c r="B37" s="253"/>
      <c r="C37" s="254"/>
      <c r="D37" s="253"/>
      <c r="E37" s="253"/>
      <c r="F37" s="253"/>
      <c r="G37" s="25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56"/>
      <c r="B38" s="257"/>
      <c r="C38" s="258"/>
      <c r="D38" s="257"/>
      <c r="E38" s="257"/>
      <c r="F38" s="257"/>
      <c r="G38" s="25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C40" s="186"/>
      <c r="D40" s="10"/>
      <c r="AG40" t="s">
        <v>230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53</v>
      </c>
      <c r="C3" s="265" t="s">
        <v>54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61</v>
      </c>
      <c r="C4" s="268" t="s">
        <v>62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SUMIF(AG9:AG46,"&lt;&gt;NOR",G9:G46)</f>
        <v>0</v>
      </c>
      <c r="H8" s="160"/>
      <c r="I8" s="160">
        <f>SUM(I9:I46)</f>
        <v>0</v>
      </c>
      <c r="J8" s="160"/>
      <c r="K8" s="160">
        <f>SUM(K9:K46)</f>
        <v>0</v>
      </c>
      <c r="L8" s="160"/>
      <c r="M8" s="160">
        <f>SUM(M9:M46)</f>
        <v>0</v>
      </c>
      <c r="N8" s="160"/>
      <c r="O8" s="160">
        <f>SUM(O9:O46)</f>
        <v>3.76</v>
      </c>
      <c r="P8" s="160"/>
      <c r="Q8" s="160">
        <f>SUM(Q9:Q46)</f>
        <v>1.76</v>
      </c>
      <c r="R8" s="160"/>
      <c r="S8" s="160"/>
      <c r="T8" s="160"/>
      <c r="U8" s="160"/>
      <c r="V8" s="160">
        <f>SUM(V9:V46)</f>
        <v>36.9</v>
      </c>
      <c r="W8" s="160"/>
      <c r="X8" s="160"/>
      <c r="AG8" t="s">
        <v>185</v>
      </c>
    </row>
    <row r="9" spans="1:60" outlineLevel="1" x14ac:dyDescent="0.2">
      <c r="A9" s="167">
        <v>1</v>
      </c>
      <c r="B9" s="168" t="s">
        <v>231</v>
      </c>
      <c r="C9" s="182" t="s">
        <v>232</v>
      </c>
      <c r="D9" s="169" t="s">
        <v>233</v>
      </c>
      <c r="E9" s="170">
        <v>8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0.22</v>
      </c>
      <c r="Q9" s="158">
        <f>ROUND(E9*P9,2)</f>
        <v>1.76</v>
      </c>
      <c r="R9" s="158"/>
      <c r="S9" s="158" t="s">
        <v>234</v>
      </c>
      <c r="T9" s="158" t="s">
        <v>234</v>
      </c>
      <c r="U9" s="158">
        <v>0.375</v>
      </c>
      <c r="V9" s="158">
        <f>ROUND(E9*U9,2)</f>
        <v>3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189" t="s">
        <v>235</v>
      </c>
      <c r="D10" s="187"/>
      <c r="E10" s="18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236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103</v>
      </c>
      <c r="D11" s="187"/>
      <c r="E11" s="188">
        <v>8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236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7">
        <v>2</v>
      </c>
      <c r="B12" s="168" t="s">
        <v>237</v>
      </c>
      <c r="C12" s="182" t="s">
        <v>238</v>
      </c>
      <c r="D12" s="169" t="s">
        <v>239</v>
      </c>
      <c r="E12" s="170">
        <v>15</v>
      </c>
      <c r="F12" s="171"/>
      <c r="G12" s="17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234</v>
      </c>
      <c r="T12" s="158" t="s">
        <v>234</v>
      </c>
      <c r="U12" s="158">
        <v>0.81799999999999995</v>
      </c>
      <c r="V12" s="158">
        <f>ROUND(E12*U12,2)</f>
        <v>12.27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9" t="s">
        <v>370</v>
      </c>
      <c r="D13" s="187"/>
      <c r="E13" s="18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236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241</v>
      </c>
      <c r="D14" s="187"/>
      <c r="E14" s="188">
        <v>15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236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7">
        <v>3</v>
      </c>
      <c r="B15" s="168" t="s">
        <v>242</v>
      </c>
      <c r="C15" s="182" t="s">
        <v>243</v>
      </c>
      <c r="D15" s="169" t="s">
        <v>239</v>
      </c>
      <c r="E15" s="170">
        <v>6.6</v>
      </c>
      <c r="F15" s="171"/>
      <c r="G15" s="172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234</v>
      </c>
      <c r="T15" s="158" t="s">
        <v>234</v>
      </c>
      <c r="U15" s="158">
        <v>1.7629999999999999</v>
      </c>
      <c r="V15" s="158">
        <f>ROUND(E15*U15,2)</f>
        <v>11.64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56"/>
      <c r="B16" s="157"/>
      <c r="C16" s="189" t="s">
        <v>371</v>
      </c>
      <c r="D16" s="187"/>
      <c r="E16" s="18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236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372</v>
      </c>
      <c r="D17" s="187"/>
      <c r="E17" s="188">
        <v>6.6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7">
        <v>4</v>
      </c>
      <c r="B18" s="168" t="s">
        <v>246</v>
      </c>
      <c r="C18" s="182" t="s">
        <v>247</v>
      </c>
      <c r="D18" s="169" t="s">
        <v>239</v>
      </c>
      <c r="E18" s="170">
        <v>13.2</v>
      </c>
      <c r="F18" s="171"/>
      <c r="G18" s="172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0.39</v>
      </c>
      <c r="V18" s="158">
        <f>ROUND(E18*U18,2)</f>
        <v>5.15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56"/>
      <c r="B19" s="157"/>
      <c r="C19" s="189" t="s">
        <v>373</v>
      </c>
      <c r="D19" s="187"/>
      <c r="E19" s="18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236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374</v>
      </c>
      <c r="D20" s="187"/>
      <c r="E20" s="188">
        <v>13.2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7">
        <v>5</v>
      </c>
      <c r="B21" s="168" t="s">
        <v>250</v>
      </c>
      <c r="C21" s="182" t="s">
        <v>251</v>
      </c>
      <c r="D21" s="169" t="s">
        <v>239</v>
      </c>
      <c r="E21" s="170">
        <v>28.2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1.0999999999999999E-2</v>
      </c>
      <c r="V21" s="158">
        <f>ROUND(E21*U21,2)</f>
        <v>0.31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56"/>
      <c r="B22" s="157"/>
      <c r="C22" s="189" t="s">
        <v>252</v>
      </c>
      <c r="D22" s="187"/>
      <c r="E22" s="18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56"/>
      <c r="B23" s="157"/>
      <c r="C23" s="189" t="s">
        <v>375</v>
      </c>
      <c r="D23" s="187"/>
      <c r="E23" s="18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236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254</v>
      </c>
      <c r="D24" s="187"/>
      <c r="E24" s="18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236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376</v>
      </c>
      <c r="D25" s="187"/>
      <c r="E25" s="188">
        <v>28.2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236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7">
        <v>6</v>
      </c>
      <c r="B26" s="168" t="s">
        <v>257</v>
      </c>
      <c r="C26" s="182" t="s">
        <v>258</v>
      </c>
      <c r="D26" s="169" t="s">
        <v>259</v>
      </c>
      <c r="E26" s="170">
        <v>46.53</v>
      </c>
      <c r="F26" s="171"/>
      <c r="G26" s="172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234</v>
      </c>
      <c r="T26" s="158" t="s">
        <v>234</v>
      </c>
      <c r="U26" s="158">
        <v>0</v>
      </c>
      <c r="V26" s="158">
        <f>ROUND(E26*U26,2)</f>
        <v>0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192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56"/>
      <c r="B27" s="157"/>
      <c r="C27" s="189" t="s">
        <v>377</v>
      </c>
      <c r="D27" s="187"/>
      <c r="E27" s="18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236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378</v>
      </c>
      <c r="D28" s="187"/>
      <c r="E28" s="188">
        <v>46.53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236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67">
        <v>7</v>
      </c>
      <c r="B29" s="168" t="s">
        <v>262</v>
      </c>
      <c r="C29" s="182" t="s">
        <v>263</v>
      </c>
      <c r="D29" s="169" t="s">
        <v>233</v>
      </c>
      <c r="E29" s="170">
        <v>15</v>
      </c>
      <c r="F29" s="171"/>
      <c r="G29" s="172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234</v>
      </c>
      <c r="T29" s="158" t="s">
        <v>234</v>
      </c>
      <c r="U29" s="158">
        <v>0.17699999999999999</v>
      </c>
      <c r="V29" s="158">
        <f>ROUND(E29*U29,2)</f>
        <v>2.66</v>
      </c>
      <c r="W29" s="158"/>
      <c r="X29" s="158" t="s">
        <v>191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192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189" t="s">
        <v>379</v>
      </c>
      <c r="D30" s="187"/>
      <c r="E30" s="18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236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241</v>
      </c>
      <c r="D31" s="187"/>
      <c r="E31" s="188">
        <v>15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236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7">
        <v>8</v>
      </c>
      <c r="B32" s="168" t="s">
        <v>266</v>
      </c>
      <c r="C32" s="182" t="s">
        <v>267</v>
      </c>
      <c r="D32" s="169" t="s">
        <v>239</v>
      </c>
      <c r="E32" s="170">
        <v>2.25</v>
      </c>
      <c r="F32" s="171"/>
      <c r="G32" s="172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1.67</v>
      </c>
      <c r="O32" s="158">
        <f>ROUND(E32*N32,2)</f>
        <v>3.76</v>
      </c>
      <c r="P32" s="158">
        <v>0</v>
      </c>
      <c r="Q32" s="158">
        <f>ROUND(E32*P32,2)</f>
        <v>0</v>
      </c>
      <c r="R32" s="158" t="s">
        <v>268</v>
      </c>
      <c r="S32" s="158" t="s">
        <v>234</v>
      </c>
      <c r="T32" s="158" t="s">
        <v>234</v>
      </c>
      <c r="U32" s="158">
        <v>0</v>
      </c>
      <c r="V32" s="158">
        <f>ROUND(E32*U32,2)</f>
        <v>0</v>
      </c>
      <c r="W32" s="158"/>
      <c r="X32" s="158" t="s">
        <v>269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270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380</v>
      </c>
      <c r="D33" s="187"/>
      <c r="E33" s="18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236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322</v>
      </c>
      <c r="D34" s="187"/>
      <c r="E34" s="188">
        <v>2.25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236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7">
        <v>9</v>
      </c>
      <c r="B35" s="168" t="s">
        <v>272</v>
      </c>
      <c r="C35" s="182" t="s">
        <v>273</v>
      </c>
      <c r="D35" s="169" t="s">
        <v>233</v>
      </c>
      <c r="E35" s="170">
        <v>15</v>
      </c>
      <c r="F35" s="171"/>
      <c r="G35" s="172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234</v>
      </c>
      <c r="T35" s="158" t="s">
        <v>234</v>
      </c>
      <c r="U35" s="158">
        <v>2.1000000000000001E-2</v>
      </c>
      <c r="V35" s="158">
        <f>ROUND(E35*U35,2)</f>
        <v>0.32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381</v>
      </c>
      <c r="D36" s="187"/>
      <c r="E36" s="18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236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241</v>
      </c>
      <c r="D37" s="187"/>
      <c r="E37" s="188">
        <v>15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236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7">
        <v>10</v>
      </c>
      <c r="B38" s="168" t="s">
        <v>275</v>
      </c>
      <c r="C38" s="182" t="s">
        <v>276</v>
      </c>
      <c r="D38" s="169" t="s">
        <v>277</v>
      </c>
      <c r="E38" s="170">
        <v>0.52500000000000002</v>
      </c>
      <c r="F38" s="171"/>
      <c r="G38" s="172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1E-3</v>
      </c>
      <c r="O38" s="158">
        <f>ROUND(E38*N38,2)</f>
        <v>0</v>
      </c>
      <c r="P38" s="158">
        <v>0</v>
      </c>
      <c r="Q38" s="158">
        <f>ROUND(E38*P38,2)</f>
        <v>0</v>
      </c>
      <c r="R38" s="158" t="s">
        <v>268</v>
      </c>
      <c r="S38" s="158" t="s">
        <v>234</v>
      </c>
      <c r="T38" s="158" t="s">
        <v>234</v>
      </c>
      <c r="U38" s="158">
        <v>0</v>
      </c>
      <c r="V38" s="158">
        <f>ROUND(E38*U38,2)</f>
        <v>0</v>
      </c>
      <c r="W38" s="158"/>
      <c r="X38" s="158" t="s">
        <v>269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270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382</v>
      </c>
      <c r="D39" s="187"/>
      <c r="E39" s="18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236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383</v>
      </c>
      <c r="D40" s="187"/>
      <c r="E40" s="188">
        <v>0.52500000000000002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236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7">
        <v>11</v>
      </c>
      <c r="B41" s="168" t="s">
        <v>280</v>
      </c>
      <c r="C41" s="182" t="s">
        <v>384</v>
      </c>
      <c r="D41" s="169" t="s">
        <v>233</v>
      </c>
      <c r="E41" s="170">
        <v>26</v>
      </c>
      <c r="F41" s="171"/>
      <c r="G41" s="172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234</v>
      </c>
      <c r="T41" s="158" t="s">
        <v>234</v>
      </c>
      <c r="U41" s="158">
        <v>1.7999999999999999E-2</v>
      </c>
      <c r="V41" s="158">
        <f>ROUND(E41*U41,2)</f>
        <v>0.47</v>
      </c>
      <c r="W41" s="158"/>
      <c r="X41" s="158" t="s">
        <v>191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192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9" t="s">
        <v>282</v>
      </c>
      <c r="D42" s="187"/>
      <c r="E42" s="18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236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283</v>
      </c>
      <c r="D43" s="187"/>
      <c r="E43" s="188">
        <v>26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236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12</v>
      </c>
      <c r="B44" s="175" t="s">
        <v>284</v>
      </c>
      <c r="C44" s="183" t="s">
        <v>285</v>
      </c>
      <c r="D44" s="176" t="s">
        <v>233</v>
      </c>
      <c r="E44" s="177">
        <v>15</v>
      </c>
      <c r="F44" s="178"/>
      <c r="G44" s="179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234</v>
      </c>
      <c r="T44" s="158" t="s">
        <v>234</v>
      </c>
      <c r="U44" s="158">
        <v>5.1999999999999998E-2</v>
      </c>
      <c r="V44" s="158">
        <f>ROUND(E44*U44,2)</f>
        <v>0.78</v>
      </c>
      <c r="W44" s="158"/>
      <c r="X44" s="158" t="s">
        <v>191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192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13</v>
      </c>
      <c r="B45" s="175" t="s">
        <v>286</v>
      </c>
      <c r="C45" s="183" t="s">
        <v>287</v>
      </c>
      <c r="D45" s="176" t="s">
        <v>233</v>
      </c>
      <c r="E45" s="177">
        <v>15</v>
      </c>
      <c r="F45" s="178"/>
      <c r="G45" s="179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234</v>
      </c>
      <c r="T45" s="158" t="s">
        <v>234</v>
      </c>
      <c r="U45" s="158">
        <v>1.4999999999999999E-2</v>
      </c>
      <c r="V45" s="158">
        <f>ROUND(E45*U45,2)</f>
        <v>0.23</v>
      </c>
      <c r="W45" s="158"/>
      <c r="X45" s="158" t="s">
        <v>191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192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4">
        <v>14</v>
      </c>
      <c r="B46" s="175" t="s">
        <v>288</v>
      </c>
      <c r="C46" s="183" t="s">
        <v>289</v>
      </c>
      <c r="D46" s="176" t="s">
        <v>233</v>
      </c>
      <c r="E46" s="177">
        <v>15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234</v>
      </c>
      <c r="T46" s="158" t="s">
        <v>234</v>
      </c>
      <c r="U46" s="158">
        <v>4.4999999999999997E-3</v>
      </c>
      <c r="V46" s="158">
        <f>ROUND(E46*U46,2)</f>
        <v>7.0000000000000007E-2</v>
      </c>
      <c r="W46" s="158"/>
      <c r="X46" s="158" t="s">
        <v>191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192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1" t="s">
        <v>184</v>
      </c>
      <c r="B47" s="162" t="s">
        <v>115</v>
      </c>
      <c r="C47" s="181" t="s">
        <v>117</v>
      </c>
      <c r="D47" s="163"/>
      <c r="E47" s="164"/>
      <c r="F47" s="165"/>
      <c r="G47" s="166">
        <f>SUMIF(AG48:AG51,"&lt;&gt;NOR",G48:G51)</f>
        <v>0</v>
      </c>
      <c r="H47" s="160"/>
      <c r="I47" s="160">
        <f>SUM(I48:I51)</f>
        <v>0</v>
      </c>
      <c r="J47" s="160"/>
      <c r="K47" s="160">
        <f>SUM(K48:K51)</f>
        <v>0</v>
      </c>
      <c r="L47" s="160"/>
      <c r="M47" s="160">
        <f>SUM(M48:M51)</f>
        <v>0</v>
      </c>
      <c r="N47" s="160"/>
      <c r="O47" s="160">
        <f>SUM(O48:O51)</f>
        <v>0</v>
      </c>
      <c r="P47" s="160"/>
      <c r="Q47" s="160">
        <f>SUM(Q48:Q51)</f>
        <v>0</v>
      </c>
      <c r="R47" s="160"/>
      <c r="S47" s="160"/>
      <c r="T47" s="160"/>
      <c r="U47" s="160"/>
      <c r="V47" s="160">
        <f>SUM(V48:V51)</f>
        <v>1.59</v>
      </c>
      <c r="W47" s="160"/>
      <c r="X47" s="160"/>
      <c r="AG47" t="s">
        <v>185</v>
      </c>
    </row>
    <row r="48" spans="1:60" ht="22.5" outlineLevel="1" x14ac:dyDescent="0.2">
      <c r="A48" s="167">
        <v>15</v>
      </c>
      <c r="B48" s="168" t="s">
        <v>297</v>
      </c>
      <c r="C48" s="182" t="s">
        <v>298</v>
      </c>
      <c r="D48" s="169" t="s">
        <v>239</v>
      </c>
      <c r="E48" s="170">
        <v>1.1000000000000001</v>
      </c>
      <c r="F48" s="171"/>
      <c r="G48" s="172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234</v>
      </c>
      <c r="T48" s="158" t="s">
        <v>234</v>
      </c>
      <c r="U48" s="158">
        <v>1.4490000000000001</v>
      </c>
      <c r="V48" s="158">
        <f>ROUND(E48*U48,2)</f>
        <v>1.59</v>
      </c>
      <c r="W48" s="158"/>
      <c r="X48" s="158" t="s">
        <v>191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192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299</v>
      </c>
      <c r="D49" s="187"/>
      <c r="E49" s="18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236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9" t="s">
        <v>385</v>
      </c>
      <c r="D50" s="187"/>
      <c r="E50" s="18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236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9" t="s">
        <v>386</v>
      </c>
      <c r="D51" s="187"/>
      <c r="E51" s="188">
        <v>1.1000000000000001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236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1" t="s">
        <v>184</v>
      </c>
      <c r="B52" s="162" t="s">
        <v>122</v>
      </c>
      <c r="C52" s="181" t="s">
        <v>123</v>
      </c>
      <c r="D52" s="163"/>
      <c r="E52" s="164"/>
      <c r="F52" s="165"/>
      <c r="G52" s="166">
        <f>SUMIF(AG53:AG63,"&lt;&gt;NOR",G53:G63)</f>
        <v>0</v>
      </c>
      <c r="H52" s="160"/>
      <c r="I52" s="160">
        <f>SUM(I53:I63)</f>
        <v>0</v>
      </c>
      <c r="J52" s="160"/>
      <c r="K52" s="160">
        <f>SUM(K53:K63)</f>
        <v>0</v>
      </c>
      <c r="L52" s="160"/>
      <c r="M52" s="160">
        <f>SUM(M53:M63)</f>
        <v>0</v>
      </c>
      <c r="N52" s="160"/>
      <c r="O52" s="160">
        <f>SUM(O53:O63)</f>
        <v>22.07</v>
      </c>
      <c r="P52" s="160"/>
      <c r="Q52" s="160">
        <f>SUM(Q53:Q63)</f>
        <v>0</v>
      </c>
      <c r="R52" s="160"/>
      <c r="S52" s="160"/>
      <c r="T52" s="160"/>
      <c r="U52" s="160"/>
      <c r="V52" s="160">
        <f>SUM(V53:V63)</f>
        <v>4.72</v>
      </c>
      <c r="W52" s="160"/>
      <c r="X52" s="160"/>
      <c r="AG52" t="s">
        <v>185</v>
      </c>
    </row>
    <row r="53" spans="1:60" outlineLevel="1" x14ac:dyDescent="0.2">
      <c r="A53" s="167">
        <v>16</v>
      </c>
      <c r="B53" s="168" t="s">
        <v>302</v>
      </c>
      <c r="C53" s="182" t="s">
        <v>303</v>
      </c>
      <c r="D53" s="169" t="s">
        <v>233</v>
      </c>
      <c r="E53" s="170">
        <v>52</v>
      </c>
      <c r="F53" s="171"/>
      <c r="G53" s="172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0.27994000000000002</v>
      </c>
      <c r="O53" s="158">
        <f>ROUND(E53*N53,2)</f>
        <v>14.56</v>
      </c>
      <c r="P53" s="158">
        <v>0</v>
      </c>
      <c r="Q53" s="158">
        <f>ROUND(E53*P53,2)</f>
        <v>0</v>
      </c>
      <c r="R53" s="158"/>
      <c r="S53" s="158" t="s">
        <v>234</v>
      </c>
      <c r="T53" s="158" t="s">
        <v>234</v>
      </c>
      <c r="U53" s="158">
        <v>2.5999999999999999E-2</v>
      </c>
      <c r="V53" s="158">
        <f>ROUND(E53*U53,2)</f>
        <v>1.35</v>
      </c>
      <c r="W53" s="158"/>
      <c r="X53" s="158" t="s">
        <v>191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192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9" t="s">
        <v>304</v>
      </c>
      <c r="D54" s="187"/>
      <c r="E54" s="18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236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9" t="s">
        <v>305</v>
      </c>
      <c r="D55" s="187"/>
      <c r="E55" s="18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236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9" t="s">
        <v>306</v>
      </c>
      <c r="D56" s="187"/>
      <c r="E56" s="188">
        <v>52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236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67">
        <v>17</v>
      </c>
      <c r="B57" s="168" t="s">
        <v>307</v>
      </c>
      <c r="C57" s="182" t="s">
        <v>308</v>
      </c>
      <c r="D57" s="169" t="s">
        <v>233</v>
      </c>
      <c r="E57" s="170">
        <v>26</v>
      </c>
      <c r="F57" s="171"/>
      <c r="G57" s="172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0.18462999999999999</v>
      </c>
      <c r="O57" s="158">
        <f>ROUND(E57*N57,2)</f>
        <v>4.8</v>
      </c>
      <c r="P57" s="158">
        <v>0</v>
      </c>
      <c r="Q57" s="158">
        <f>ROUND(E57*P57,2)</f>
        <v>0</v>
      </c>
      <c r="R57" s="158"/>
      <c r="S57" s="158" t="s">
        <v>234</v>
      </c>
      <c r="T57" s="158" t="s">
        <v>234</v>
      </c>
      <c r="U57" s="158">
        <v>6.4000000000000001E-2</v>
      </c>
      <c r="V57" s="158">
        <f>ROUND(E57*U57,2)</f>
        <v>1.66</v>
      </c>
      <c r="W57" s="158"/>
      <c r="X57" s="158" t="s">
        <v>191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192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9" t="s">
        <v>309</v>
      </c>
      <c r="D58" s="187"/>
      <c r="E58" s="18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236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9" t="s">
        <v>283</v>
      </c>
      <c r="D59" s="187"/>
      <c r="E59" s="188">
        <v>26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236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18</v>
      </c>
      <c r="B60" s="175" t="s">
        <v>313</v>
      </c>
      <c r="C60" s="183" t="s">
        <v>314</v>
      </c>
      <c r="D60" s="176" t="s">
        <v>233</v>
      </c>
      <c r="E60" s="177">
        <v>26</v>
      </c>
      <c r="F60" s="178"/>
      <c r="G60" s="179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5.0000000000000001E-4</v>
      </c>
      <c r="O60" s="158">
        <f>ROUND(E60*N60,2)</f>
        <v>0.01</v>
      </c>
      <c r="P60" s="158">
        <v>0</v>
      </c>
      <c r="Q60" s="158">
        <f>ROUND(E60*P60,2)</f>
        <v>0</v>
      </c>
      <c r="R60" s="158"/>
      <c r="S60" s="158" t="s">
        <v>234</v>
      </c>
      <c r="T60" s="158" t="s">
        <v>234</v>
      </c>
      <c r="U60" s="158">
        <v>2E-3</v>
      </c>
      <c r="V60" s="158">
        <f>ROUND(E60*U60,2)</f>
        <v>0.05</v>
      </c>
      <c r="W60" s="158"/>
      <c r="X60" s="158" t="s">
        <v>191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192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7">
        <v>19</v>
      </c>
      <c r="B61" s="168" t="s">
        <v>315</v>
      </c>
      <c r="C61" s="182" t="s">
        <v>316</v>
      </c>
      <c r="D61" s="169" t="s">
        <v>233</v>
      </c>
      <c r="E61" s="170">
        <v>26</v>
      </c>
      <c r="F61" s="171"/>
      <c r="G61" s="172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0.10373</v>
      </c>
      <c r="O61" s="158">
        <f>ROUND(E61*N61,2)</f>
        <v>2.7</v>
      </c>
      <c r="P61" s="158">
        <v>0</v>
      </c>
      <c r="Q61" s="158">
        <f>ROUND(E61*P61,2)</f>
        <v>0</v>
      </c>
      <c r="R61" s="158"/>
      <c r="S61" s="158" t="s">
        <v>234</v>
      </c>
      <c r="T61" s="158" t="s">
        <v>234</v>
      </c>
      <c r="U61" s="158">
        <v>6.4000000000000001E-2</v>
      </c>
      <c r="V61" s="158">
        <f>ROUND(E61*U61,2)</f>
        <v>1.66</v>
      </c>
      <c r="W61" s="158"/>
      <c r="X61" s="158" t="s">
        <v>191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192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9" t="s">
        <v>317</v>
      </c>
      <c r="D62" s="187"/>
      <c r="E62" s="18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236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9" t="s">
        <v>283</v>
      </c>
      <c r="D63" s="187"/>
      <c r="E63" s="188">
        <v>26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236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1" t="s">
        <v>184</v>
      </c>
      <c r="B64" s="162" t="s">
        <v>103</v>
      </c>
      <c r="C64" s="181" t="s">
        <v>127</v>
      </c>
      <c r="D64" s="163"/>
      <c r="E64" s="164"/>
      <c r="F64" s="165"/>
      <c r="G64" s="166">
        <f>SUMIF(AG65:AG71,"&lt;&gt;NOR",G65:G71)</f>
        <v>0</v>
      </c>
      <c r="H64" s="160"/>
      <c r="I64" s="160">
        <f>SUM(I65:I71)</f>
        <v>0</v>
      </c>
      <c r="J64" s="160"/>
      <c r="K64" s="160">
        <f>SUM(K65:K71)</f>
        <v>0</v>
      </c>
      <c r="L64" s="160"/>
      <c r="M64" s="160">
        <f>SUM(M65:M71)</f>
        <v>0</v>
      </c>
      <c r="N64" s="160"/>
      <c r="O64" s="160">
        <f>SUM(O65:O71)</f>
        <v>0</v>
      </c>
      <c r="P64" s="160"/>
      <c r="Q64" s="160">
        <f>SUM(Q65:Q71)</f>
        <v>0</v>
      </c>
      <c r="R64" s="160"/>
      <c r="S64" s="160"/>
      <c r="T64" s="160"/>
      <c r="U64" s="160"/>
      <c r="V64" s="160">
        <f>SUM(V65:V71)</f>
        <v>4.1500000000000004</v>
      </c>
      <c r="W64" s="160"/>
      <c r="X64" s="160"/>
      <c r="AG64" t="s">
        <v>185</v>
      </c>
    </row>
    <row r="65" spans="1:60" ht="22.5" outlineLevel="1" x14ac:dyDescent="0.2">
      <c r="A65" s="167">
        <v>20</v>
      </c>
      <c r="B65" s="168" t="s">
        <v>318</v>
      </c>
      <c r="C65" s="182" t="s">
        <v>319</v>
      </c>
      <c r="D65" s="169" t="s">
        <v>239</v>
      </c>
      <c r="E65" s="170">
        <v>2.75</v>
      </c>
      <c r="F65" s="171"/>
      <c r="G65" s="172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234</v>
      </c>
      <c r="T65" s="158" t="s">
        <v>234</v>
      </c>
      <c r="U65" s="158">
        <v>1.3029999999999999</v>
      </c>
      <c r="V65" s="158">
        <f>ROUND(E65*U65,2)</f>
        <v>3.58</v>
      </c>
      <c r="W65" s="158"/>
      <c r="X65" s="158" t="s">
        <v>191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192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56"/>
      <c r="B66" s="157"/>
      <c r="C66" s="189" t="s">
        <v>320</v>
      </c>
      <c r="D66" s="187"/>
      <c r="E66" s="18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236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9" t="s">
        <v>387</v>
      </c>
      <c r="D67" s="187"/>
      <c r="E67" s="18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236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9" t="s">
        <v>388</v>
      </c>
      <c r="D68" s="187"/>
      <c r="E68" s="188">
        <v>2.75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236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67">
        <v>21</v>
      </c>
      <c r="B69" s="168" t="s">
        <v>323</v>
      </c>
      <c r="C69" s="182" t="s">
        <v>324</v>
      </c>
      <c r="D69" s="169" t="s">
        <v>325</v>
      </c>
      <c r="E69" s="170">
        <v>22</v>
      </c>
      <c r="F69" s="171"/>
      <c r="G69" s="172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6.0000000000000002E-5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234</v>
      </c>
      <c r="T69" s="158" t="s">
        <v>234</v>
      </c>
      <c r="U69" s="158">
        <v>2.5999999999999999E-2</v>
      </c>
      <c r="V69" s="158">
        <f>ROUND(E69*U69,2)</f>
        <v>0.56999999999999995</v>
      </c>
      <c r="W69" s="158"/>
      <c r="X69" s="158" t="s">
        <v>191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192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9" t="s">
        <v>389</v>
      </c>
      <c r="D70" s="187"/>
      <c r="E70" s="18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236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9" t="s">
        <v>390</v>
      </c>
      <c r="D71" s="187"/>
      <c r="E71" s="188">
        <v>22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236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1" t="s">
        <v>184</v>
      </c>
      <c r="B72" s="162" t="s">
        <v>134</v>
      </c>
      <c r="C72" s="181" t="s">
        <v>135</v>
      </c>
      <c r="D72" s="163"/>
      <c r="E72" s="164"/>
      <c r="F72" s="165"/>
      <c r="G72" s="166">
        <f>SUMIF(AG73:AG88,"&lt;&gt;NOR",G73:G88)</f>
        <v>0</v>
      </c>
      <c r="H72" s="160"/>
      <c r="I72" s="160">
        <f>SUM(I73:I88)</f>
        <v>0</v>
      </c>
      <c r="J72" s="160"/>
      <c r="K72" s="160">
        <f>SUM(K73:K88)</f>
        <v>0</v>
      </c>
      <c r="L72" s="160"/>
      <c r="M72" s="160">
        <f>SUM(M73:M88)</f>
        <v>0</v>
      </c>
      <c r="N72" s="160"/>
      <c r="O72" s="160">
        <f>SUM(O73:O88)</f>
        <v>0.02</v>
      </c>
      <c r="P72" s="160"/>
      <c r="Q72" s="160">
        <f>SUM(Q73:Q88)</f>
        <v>0</v>
      </c>
      <c r="R72" s="160"/>
      <c r="S72" s="160"/>
      <c r="T72" s="160"/>
      <c r="U72" s="160"/>
      <c r="V72" s="160">
        <f>SUM(V73:V88)</f>
        <v>0.93</v>
      </c>
      <c r="W72" s="160"/>
      <c r="X72" s="160"/>
      <c r="AG72" t="s">
        <v>185</v>
      </c>
    </row>
    <row r="73" spans="1:60" ht="22.5" outlineLevel="1" x14ac:dyDescent="0.2">
      <c r="A73" s="167">
        <v>22</v>
      </c>
      <c r="B73" s="168" t="s">
        <v>328</v>
      </c>
      <c r="C73" s="182" t="s">
        <v>329</v>
      </c>
      <c r="D73" s="169" t="s">
        <v>325</v>
      </c>
      <c r="E73" s="170">
        <v>25</v>
      </c>
      <c r="F73" s="171"/>
      <c r="G73" s="172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8">
        <v>6.0999999999999997E-4</v>
      </c>
      <c r="O73" s="158">
        <f>ROUND(E73*N73,2)</f>
        <v>0.02</v>
      </c>
      <c r="P73" s="158">
        <v>0</v>
      </c>
      <c r="Q73" s="158">
        <f>ROUND(E73*P73,2)</f>
        <v>0</v>
      </c>
      <c r="R73" s="158"/>
      <c r="S73" s="158" t="s">
        <v>189</v>
      </c>
      <c r="T73" s="158" t="s">
        <v>190</v>
      </c>
      <c r="U73" s="158">
        <v>0</v>
      </c>
      <c r="V73" s="158">
        <f>ROUND(E73*U73,2)</f>
        <v>0</v>
      </c>
      <c r="W73" s="158"/>
      <c r="X73" s="158" t="s">
        <v>191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192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56"/>
      <c r="B74" s="157"/>
      <c r="C74" s="189" t="s">
        <v>330</v>
      </c>
      <c r="D74" s="187"/>
      <c r="E74" s="18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236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9" t="s">
        <v>331</v>
      </c>
      <c r="D75" s="187"/>
      <c r="E75" s="188">
        <v>25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236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67">
        <v>23</v>
      </c>
      <c r="B76" s="168" t="s">
        <v>332</v>
      </c>
      <c r="C76" s="182" t="s">
        <v>333</v>
      </c>
      <c r="D76" s="169" t="s">
        <v>325</v>
      </c>
      <c r="E76" s="170">
        <v>25</v>
      </c>
      <c r="F76" s="171"/>
      <c r="G76" s="172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234</v>
      </c>
      <c r="T76" s="158" t="s">
        <v>234</v>
      </c>
      <c r="U76" s="158">
        <v>3.6999999999999998E-2</v>
      </c>
      <c r="V76" s="158">
        <f>ROUND(E76*U76,2)</f>
        <v>0.93</v>
      </c>
      <c r="W76" s="158"/>
      <c r="X76" s="158" t="s">
        <v>191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192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9" t="s">
        <v>334</v>
      </c>
      <c r="D77" s="187"/>
      <c r="E77" s="18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236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9" t="s">
        <v>331</v>
      </c>
      <c r="D78" s="187"/>
      <c r="E78" s="188">
        <v>25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236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67">
        <v>24</v>
      </c>
      <c r="B79" s="168" t="s">
        <v>335</v>
      </c>
      <c r="C79" s="182" t="s">
        <v>336</v>
      </c>
      <c r="D79" s="169" t="s">
        <v>325</v>
      </c>
      <c r="E79" s="170">
        <v>22</v>
      </c>
      <c r="F79" s="171"/>
      <c r="G79" s="172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220</v>
      </c>
      <c r="T79" s="158" t="s">
        <v>190</v>
      </c>
      <c r="U79" s="158">
        <v>0</v>
      </c>
      <c r="V79" s="158">
        <f>ROUND(E79*U79,2)</f>
        <v>0</v>
      </c>
      <c r="W79" s="158"/>
      <c r="X79" s="158" t="s">
        <v>191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192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9" t="s">
        <v>389</v>
      </c>
      <c r="D80" s="187"/>
      <c r="E80" s="18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236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9" t="s">
        <v>390</v>
      </c>
      <c r="D81" s="187"/>
      <c r="E81" s="188">
        <v>22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236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67">
        <v>25</v>
      </c>
      <c r="B82" s="168" t="s">
        <v>337</v>
      </c>
      <c r="C82" s="182" t="s">
        <v>338</v>
      </c>
      <c r="D82" s="169" t="s">
        <v>325</v>
      </c>
      <c r="E82" s="170">
        <v>22</v>
      </c>
      <c r="F82" s="171"/>
      <c r="G82" s="172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8"/>
      <c r="S82" s="158" t="s">
        <v>220</v>
      </c>
      <c r="T82" s="158" t="s">
        <v>190</v>
      </c>
      <c r="U82" s="158">
        <v>0</v>
      </c>
      <c r="V82" s="158">
        <f>ROUND(E82*U82,2)</f>
        <v>0</v>
      </c>
      <c r="W82" s="158"/>
      <c r="X82" s="158" t="s">
        <v>191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189" t="s">
        <v>339</v>
      </c>
      <c r="D83" s="187"/>
      <c r="E83" s="18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236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9" t="s">
        <v>389</v>
      </c>
      <c r="D84" s="187"/>
      <c r="E84" s="18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236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9" t="s">
        <v>390</v>
      </c>
      <c r="D85" s="187"/>
      <c r="E85" s="188">
        <v>22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236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7">
        <v>26</v>
      </c>
      <c r="B86" s="168" t="s">
        <v>340</v>
      </c>
      <c r="C86" s="182" t="s">
        <v>341</v>
      </c>
      <c r="D86" s="169" t="s">
        <v>342</v>
      </c>
      <c r="E86" s="170">
        <v>2</v>
      </c>
      <c r="F86" s="171"/>
      <c r="G86" s="172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8"/>
      <c r="S86" s="158" t="s">
        <v>220</v>
      </c>
      <c r="T86" s="158" t="s">
        <v>190</v>
      </c>
      <c r="U86" s="158">
        <v>0</v>
      </c>
      <c r="V86" s="158">
        <f>ROUND(E86*U86,2)</f>
        <v>0</v>
      </c>
      <c r="W86" s="158"/>
      <c r="X86" s="158" t="s">
        <v>191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192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9" t="s">
        <v>343</v>
      </c>
      <c r="D87" s="187"/>
      <c r="E87" s="18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236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9" t="s">
        <v>111</v>
      </c>
      <c r="D88" s="187"/>
      <c r="E88" s="188">
        <v>2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236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1" t="s">
        <v>184</v>
      </c>
      <c r="B89" s="162" t="s">
        <v>143</v>
      </c>
      <c r="C89" s="181" t="s">
        <v>144</v>
      </c>
      <c r="D89" s="163"/>
      <c r="E89" s="164"/>
      <c r="F89" s="165"/>
      <c r="G89" s="166">
        <f>SUMIF(AG90:AG98,"&lt;&gt;NOR",G90:G98)</f>
        <v>0</v>
      </c>
      <c r="H89" s="160"/>
      <c r="I89" s="160">
        <f>SUM(I90:I98)</f>
        <v>0</v>
      </c>
      <c r="J89" s="160"/>
      <c r="K89" s="160">
        <f>SUM(K90:K98)</f>
        <v>0</v>
      </c>
      <c r="L89" s="160"/>
      <c r="M89" s="160">
        <f>SUM(M90:M98)</f>
        <v>0</v>
      </c>
      <c r="N89" s="160"/>
      <c r="O89" s="160">
        <f>SUM(O90:O98)</f>
        <v>0</v>
      </c>
      <c r="P89" s="160"/>
      <c r="Q89" s="160">
        <f>SUM(Q90:Q98)</f>
        <v>0</v>
      </c>
      <c r="R89" s="160"/>
      <c r="S89" s="160"/>
      <c r="T89" s="160"/>
      <c r="U89" s="160"/>
      <c r="V89" s="160">
        <f>SUM(V90:V98)</f>
        <v>0.86</v>
      </c>
      <c r="W89" s="160"/>
      <c r="X89" s="160"/>
      <c r="AG89" t="s">
        <v>185</v>
      </c>
    </row>
    <row r="90" spans="1:60" outlineLevel="1" x14ac:dyDescent="0.2">
      <c r="A90" s="167">
        <v>27</v>
      </c>
      <c r="B90" s="168" t="s">
        <v>344</v>
      </c>
      <c r="C90" s="182" t="s">
        <v>345</v>
      </c>
      <c r="D90" s="169" t="s">
        <v>259</v>
      </c>
      <c r="E90" s="170">
        <v>1.76</v>
      </c>
      <c r="F90" s="171"/>
      <c r="G90" s="172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234</v>
      </c>
      <c r="T90" s="158" t="s">
        <v>234</v>
      </c>
      <c r="U90" s="158">
        <v>0.49</v>
      </c>
      <c r="V90" s="158">
        <f>ROUND(E90*U90,2)</f>
        <v>0.86</v>
      </c>
      <c r="W90" s="158"/>
      <c r="X90" s="158" t="s">
        <v>191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192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60" t="s">
        <v>346</v>
      </c>
      <c r="D91" s="261"/>
      <c r="E91" s="261"/>
      <c r="F91" s="261"/>
      <c r="G91" s="261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194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67">
        <v>28</v>
      </c>
      <c r="B92" s="168" t="s">
        <v>349</v>
      </c>
      <c r="C92" s="182" t="s">
        <v>350</v>
      </c>
      <c r="D92" s="169" t="s">
        <v>259</v>
      </c>
      <c r="E92" s="170">
        <v>15.84</v>
      </c>
      <c r="F92" s="171"/>
      <c r="G92" s="172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8"/>
      <c r="S92" s="158" t="s">
        <v>234</v>
      </c>
      <c r="T92" s="158" t="s">
        <v>234</v>
      </c>
      <c r="U92" s="158">
        <v>0</v>
      </c>
      <c r="V92" s="158">
        <f>ROUND(E92*U92,2)</f>
        <v>0</v>
      </c>
      <c r="W92" s="158"/>
      <c r="X92" s="158" t="s">
        <v>191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192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9" t="s">
        <v>351</v>
      </c>
      <c r="D93" s="187"/>
      <c r="E93" s="18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236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9" t="s">
        <v>352</v>
      </c>
      <c r="D94" s="187"/>
      <c r="E94" s="18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236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9" t="s">
        <v>353</v>
      </c>
      <c r="D95" s="187"/>
      <c r="E95" s="188">
        <v>15.84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236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67">
        <v>29</v>
      </c>
      <c r="B96" s="168" t="s">
        <v>354</v>
      </c>
      <c r="C96" s="182" t="s">
        <v>355</v>
      </c>
      <c r="D96" s="169" t="s">
        <v>259</v>
      </c>
      <c r="E96" s="170">
        <v>1.76</v>
      </c>
      <c r="F96" s="171"/>
      <c r="G96" s="172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8">
        <v>0</v>
      </c>
      <c r="O96" s="158">
        <f>ROUND(E96*N96,2)</f>
        <v>0</v>
      </c>
      <c r="P96" s="158">
        <v>0</v>
      </c>
      <c r="Q96" s="158">
        <f>ROUND(E96*P96,2)</f>
        <v>0</v>
      </c>
      <c r="R96" s="158"/>
      <c r="S96" s="158" t="s">
        <v>234</v>
      </c>
      <c r="T96" s="158" t="s">
        <v>234</v>
      </c>
      <c r="U96" s="158">
        <v>0</v>
      </c>
      <c r="V96" s="158">
        <f>ROUND(E96*U96,2)</f>
        <v>0</v>
      </c>
      <c r="W96" s="158"/>
      <c r="X96" s="158" t="s">
        <v>191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192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9" t="s">
        <v>356</v>
      </c>
      <c r="D97" s="187"/>
      <c r="E97" s="18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236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9" t="s">
        <v>348</v>
      </c>
      <c r="D98" s="187"/>
      <c r="E98" s="188">
        <v>1.76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236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161" t="s">
        <v>184</v>
      </c>
      <c r="B99" s="162" t="s">
        <v>145</v>
      </c>
      <c r="C99" s="181" t="s">
        <v>146</v>
      </c>
      <c r="D99" s="163"/>
      <c r="E99" s="164"/>
      <c r="F99" s="165"/>
      <c r="G99" s="166">
        <f>SUMIF(AG100:AG100,"&lt;&gt;NOR",G100:G100)</f>
        <v>0</v>
      </c>
      <c r="H99" s="160"/>
      <c r="I99" s="160">
        <f>SUM(I100:I100)</f>
        <v>0</v>
      </c>
      <c r="J99" s="160"/>
      <c r="K99" s="160">
        <f>SUM(K100:K100)</f>
        <v>0</v>
      </c>
      <c r="L99" s="160"/>
      <c r="M99" s="160">
        <f>SUM(M100:M100)</f>
        <v>0</v>
      </c>
      <c r="N99" s="160"/>
      <c r="O99" s="160">
        <f>SUM(O100:O100)</f>
        <v>0</v>
      </c>
      <c r="P99" s="160"/>
      <c r="Q99" s="160">
        <f>SUM(Q100:Q100)</f>
        <v>0</v>
      </c>
      <c r="R99" s="160"/>
      <c r="S99" s="160"/>
      <c r="T99" s="160"/>
      <c r="U99" s="160"/>
      <c r="V99" s="160">
        <f>SUM(V100:V100)</f>
        <v>0.23</v>
      </c>
      <c r="W99" s="160"/>
      <c r="X99" s="160"/>
      <c r="AG99" t="s">
        <v>185</v>
      </c>
    </row>
    <row r="100" spans="1:60" ht="22.5" outlineLevel="1" x14ac:dyDescent="0.2">
      <c r="A100" s="167">
        <v>30</v>
      </c>
      <c r="B100" s="168" t="s">
        <v>357</v>
      </c>
      <c r="C100" s="182" t="s">
        <v>358</v>
      </c>
      <c r="D100" s="169" t="s">
        <v>259</v>
      </c>
      <c r="E100" s="170">
        <v>14.574999999999999</v>
      </c>
      <c r="F100" s="171"/>
      <c r="G100" s="172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234</v>
      </c>
      <c r="T100" s="158" t="s">
        <v>234</v>
      </c>
      <c r="U100" s="158">
        <v>1.6E-2</v>
      </c>
      <c r="V100" s="158">
        <f>ROUND(E100*U100,2)</f>
        <v>0.23</v>
      </c>
      <c r="W100" s="158"/>
      <c r="X100" s="158" t="s">
        <v>191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192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3"/>
      <c r="B101" s="4"/>
      <c r="C101" s="184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171</v>
      </c>
    </row>
    <row r="102" spans="1:60" x14ac:dyDescent="0.2">
      <c r="A102" s="152"/>
      <c r="B102" s="153" t="s">
        <v>31</v>
      </c>
      <c r="C102" s="185"/>
      <c r="D102" s="154"/>
      <c r="E102" s="155"/>
      <c r="F102" s="155"/>
      <c r="G102" s="180">
        <f>G8+G47+G52+G64+G72+G89+G99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227</v>
      </c>
    </row>
    <row r="103" spans="1:60" x14ac:dyDescent="0.2">
      <c r="A103" s="3"/>
      <c r="B103" s="4"/>
      <c r="C103" s="184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60" x14ac:dyDescent="0.2">
      <c r="A104" s="3"/>
      <c r="B104" s="4"/>
      <c r="C104" s="184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60" x14ac:dyDescent="0.2">
      <c r="A105" s="246" t="s">
        <v>228</v>
      </c>
      <c r="B105" s="246"/>
      <c r="C105" s="24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60" x14ac:dyDescent="0.2">
      <c r="A106" s="248"/>
      <c r="B106" s="249"/>
      <c r="C106" s="250"/>
      <c r="D106" s="249"/>
      <c r="E106" s="249"/>
      <c r="F106" s="249"/>
      <c r="G106" s="25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G106" t="s">
        <v>229</v>
      </c>
    </row>
    <row r="107" spans="1:60" x14ac:dyDescent="0.2">
      <c r="A107" s="252"/>
      <c r="B107" s="253"/>
      <c r="C107" s="254"/>
      <c r="D107" s="253"/>
      <c r="E107" s="253"/>
      <c r="F107" s="253"/>
      <c r="G107" s="25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 x14ac:dyDescent="0.2">
      <c r="A108" s="252"/>
      <c r="B108" s="253"/>
      <c r="C108" s="254"/>
      <c r="D108" s="253"/>
      <c r="E108" s="253"/>
      <c r="F108" s="253"/>
      <c r="G108" s="25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 x14ac:dyDescent="0.2">
      <c r="A109" s="252"/>
      <c r="B109" s="253"/>
      <c r="C109" s="254"/>
      <c r="D109" s="253"/>
      <c r="E109" s="253"/>
      <c r="F109" s="253"/>
      <c r="G109" s="25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">
      <c r="A110" s="256"/>
      <c r="B110" s="257"/>
      <c r="C110" s="258"/>
      <c r="D110" s="257"/>
      <c r="E110" s="257"/>
      <c r="F110" s="257"/>
      <c r="G110" s="25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3"/>
      <c r="B111" s="4"/>
      <c r="C111" s="184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C112" s="186"/>
      <c r="D112" s="10"/>
      <c r="AG112" t="s">
        <v>230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06:G110"/>
    <mergeCell ref="C91:G91"/>
    <mergeCell ref="A1:G1"/>
    <mergeCell ref="C2:G2"/>
    <mergeCell ref="C3:G3"/>
    <mergeCell ref="C4:G4"/>
    <mergeCell ref="A105:C10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53</v>
      </c>
      <c r="C3" s="265" t="s">
        <v>54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63</v>
      </c>
      <c r="C4" s="268" t="s">
        <v>64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11.240000000000002</v>
      </c>
      <c r="W8" s="160"/>
      <c r="X8" s="160"/>
      <c r="AG8" t="s">
        <v>185</v>
      </c>
    </row>
    <row r="9" spans="1:60" ht="22.5" outlineLevel="1" x14ac:dyDescent="0.2">
      <c r="A9" s="167">
        <v>1</v>
      </c>
      <c r="B9" s="168" t="s">
        <v>237</v>
      </c>
      <c r="C9" s="182" t="s">
        <v>238</v>
      </c>
      <c r="D9" s="169" t="s">
        <v>239</v>
      </c>
      <c r="E9" s="170">
        <v>13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234</v>
      </c>
      <c r="T9" s="158" t="s">
        <v>234</v>
      </c>
      <c r="U9" s="158">
        <v>0.81799999999999995</v>
      </c>
      <c r="V9" s="158">
        <f>ROUND(E9*U9,2)</f>
        <v>10.63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189" t="s">
        <v>359</v>
      </c>
      <c r="D10" s="187"/>
      <c r="E10" s="18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236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360</v>
      </c>
      <c r="D11" s="187"/>
      <c r="E11" s="188">
        <v>13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236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7">
        <v>2</v>
      </c>
      <c r="B12" s="168" t="s">
        <v>250</v>
      </c>
      <c r="C12" s="182" t="s">
        <v>251</v>
      </c>
      <c r="D12" s="169" t="s">
        <v>239</v>
      </c>
      <c r="E12" s="170">
        <v>13</v>
      </c>
      <c r="F12" s="171"/>
      <c r="G12" s="17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234</v>
      </c>
      <c r="T12" s="158" t="s">
        <v>234</v>
      </c>
      <c r="U12" s="158">
        <v>1.0999999999999999E-2</v>
      </c>
      <c r="V12" s="158">
        <f>ROUND(E12*U12,2)</f>
        <v>0.14000000000000001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9" t="s">
        <v>361</v>
      </c>
      <c r="D13" s="187"/>
      <c r="E13" s="18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236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360</v>
      </c>
      <c r="D14" s="187"/>
      <c r="E14" s="188">
        <v>13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236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7">
        <v>3</v>
      </c>
      <c r="B15" s="168" t="s">
        <v>257</v>
      </c>
      <c r="C15" s="182" t="s">
        <v>258</v>
      </c>
      <c r="D15" s="169" t="s">
        <v>259</v>
      </c>
      <c r="E15" s="170">
        <v>21.45</v>
      </c>
      <c r="F15" s="171"/>
      <c r="G15" s="172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234</v>
      </c>
      <c r="T15" s="158" t="s">
        <v>234</v>
      </c>
      <c r="U15" s="158">
        <v>0</v>
      </c>
      <c r="V15" s="158">
        <f>ROUND(E15*U15,2)</f>
        <v>0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362</v>
      </c>
      <c r="D16" s="187"/>
      <c r="E16" s="18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236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363</v>
      </c>
      <c r="D17" s="187"/>
      <c r="E17" s="188">
        <v>21.45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4</v>
      </c>
      <c r="B18" s="175" t="s">
        <v>280</v>
      </c>
      <c r="C18" s="183" t="s">
        <v>281</v>
      </c>
      <c r="D18" s="176" t="s">
        <v>233</v>
      </c>
      <c r="E18" s="177">
        <v>26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1.7999999999999999E-2</v>
      </c>
      <c r="V18" s="158">
        <f>ROUND(E18*U18,2)</f>
        <v>0.47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1" t="s">
        <v>184</v>
      </c>
      <c r="B19" s="162" t="s">
        <v>122</v>
      </c>
      <c r="C19" s="181" t="s">
        <v>123</v>
      </c>
      <c r="D19" s="163"/>
      <c r="E19" s="164"/>
      <c r="F19" s="165"/>
      <c r="G19" s="166">
        <f>SUMIF(AG20:AG22,"&lt;&gt;NOR",G20:G22)</f>
        <v>0</v>
      </c>
      <c r="H19" s="160"/>
      <c r="I19" s="160">
        <f>SUM(I20:I22)</f>
        <v>0</v>
      </c>
      <c r="J19" s="160"/>
      <c r="K19" s="160">
        <f>SUM(K20:K22)</f>
        <v>0</v>
      </c>
      <c r="L19" s="160"/>
      <c r="M19" s="160">
        <f>SUM(M20:M22)</f>
        <v>0</v>
      </c>
      <c r="N19" s="160"/>
      <c r="O19" s="160">
        <f>SUM(O20:O22)</f>
        <v>24.58</v>
      </c>
      <c r="P19" s="160"/>
      <c r="Q19" s="160">
        <f>SUM(Q20:Q22)</f>
        <v>0</v>
      </c>
      <c r="R19" s="160"/>
      <c r="S19" s="160"/>
      <c r="T19" s="160"/>
      <c r="U19" s="160"/>
      <c r="V19" s="160">
        <f>SUM(V20:V22)</f>
        <v>1.4</v>
      </c>
      <c r="W19" s="160"/>
      <c r="X19" s="160"/>
      <c r="AG19" t="s">
        <v>185</v>
      </c>
    </row>
    <row r="20" spans="1:60" outlineLevel="1" x14ac:dyDescent="0.2">
      <c r="A20" s="167">
        <v>5</v>
      </c>
      <c r="B20" s="168" t="s">
        <v>364</v>
      </c>
      <c r="C20" s="182" t="s">
        <v>365</v>
      </c>
      <c r="D20" s="169" t="s">
        <v>233</v>
      </c>
      <c r="E20" s="170">
        <v>52</v>
      </c>
      <c r="F20" s="171"/>
      <c r="G20" s="172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0.47260000000000002</v>
      </c>
      <c r="O20" s="158">
        <f>ROUND(E20*N20,2)</f>
        <v>24.58</v>
      </c>
      <c r="P20" s="158">
        <v>0</v>
      </c>
      <c r="Q20" s="158">
        <f>ROUND(E20*P20,2)</f>
        <v>0</v>
      </c>
      <c r="R20" s="158"/>
      <c r="S20" s="158" t="s">
        <v>234</v>
      </c>
      <c r="T20" s="158" t="s">
        <v>234</v>
      </c>
      <c r="U20" s="158">
        <v>2.7E-2</v>
      </c>
      <c r="V20" s="158">
        <f>ROUND(E20*U20,2)</f>
        <v>1.4</v>
      </c>
      <c r="W20" s="158"/>
      <c r="X20" s="158" t="s">
        <v>191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192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56"/>
      <c r="B21" s="157"/>
      <c r="C21" s="189" t="s">
        <v>366</v>
      </c>
      <c r="D21" s="187"/>
      <c r="E21" s="18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236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306</v>
      </c>
      <c r="D22" s="187"/>
      <c r="E22" s="188">
        <v>52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1" t="s">
        <v>184</v>
      </c>
      <c r="B23" s="162" t="s">
        <v>134</v>
      </c>
      <c r="C23" s="181" t="s">
        <v>135</v>
      </c>
      <c r="D23" s="163"/>
      <c r="E23" s="164"/>
      <c r="F23" s="165"/>
      <c r="G23" s="166">
        <f>SUMIF(AG24:AG26,"&lt;&gt;NOR",G24:G26)</f>
        <v>0</v>
      </c>
      <c r="H23" s="160"/>
      <c r="I23" s="160">
        <f>SUM(I24:I26)</f>
        <v>0</v>
      </c>
      <c r="J23" s="160"/>
      <c r="K23" s="160">
        <f>SUM(K24:K26)</f>
        <v>0</v>
      </c>
      <c r="L23" s="160"/>
      <c r="M23" s="160">
        <f>SUM(M24:M26)</f>
        <v>0</v>
      </c>
      <c r="N23" s="160"/>
      <c r="O23" s="160">
        <f>SUM(O24:O26)</f>
        <v>0.01</v>
      </c>
      <c r="P23" s="160"/>
      <c r="Q23" s="160">
        <f>SUM(Q24:Q26)</f>
        <v>0</v>
      </c>
      <c r="R23" s="160"/>
      <c r="S23" s="160"/>
      <c r="T23" s="160"/>
      <c r="U23" s="160"/>
      <c r="V23" s="160">
        <f>SUM(V24:V26)</f>
        <v>2.44</v>
      </c>
      <c r="W23" s="160"/>
      <c r="X23" s="160"/>
      <c r="AG23" t="s">
        <v>185</v>
      </c>
    </row>
    <row r="24" spans="1:60" outlineLevel="1" x14ac:dyDescent="0.2">
      <c r="A24" s="167">
        <v>6</v>
      </c>
      <c r="B24" s="168" t="s">
        <v>367</v>
      </c>
      <c r="C24" s="182" t="s">
        <v>368</v>
      </c>
      <c r="D24" s="169" t="s">
        <v>233</v>
      </c>
      <c r="E24" s="170">
        <v>26</v>
      </c>
      <c r="F24" s="171"/>
      <c r="G24" s="172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5.0000000000000001E-4</v>
      </c>
      <c r="O24" s="158">
        <f>ROUND(E24*N24,2)</f>
        <v>0.01</v>
      </c>
      <c r="P24" s="158">
        <v>0</v>
      </c>
      <c r="Q24" s="158">
        <f>ROUND(E24*P24,2)</f>
        <v>0</v>
      </c>
      <c r="R24" s="158"/>
      <c r="S24" s="158" t="s">
        <v>234</v>
      </c>
      <c r="T24" s="158" t="s">
        <v>234</v>
      </c>
      <c r="U24" s="158">
        <v>9.4E-2</v>
      </c>
      <c r="V24" s="158">
        <f>ROUND(E24*U24,2)</f>
        <v>2.44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369</v>
      </c>
      <c r="D25" s="187"/>
      <c r="E25" s="18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236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283</v>
      </c>
      <c r="D26" s="187"/>
      <c r="E26" s="188">
        <v>26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236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1" t="s">
        <v>184</v>
      </c>
      <c r="B27" s="162" t="s">
        <v>145</v>
      </c>
      <c r="C27" s="181" t="s">
        <v>146</v>
      </c>
      <c r="D27" s="163"/>
      <c r="E27" s="164"/>
      <c r="F27" s="165"/>
      <c r="G27" s="166">
        <f>SUMIF(AG28:AG28,"&lt;&gt;NOR",G28:G28)</f>
        <v>0</v>
      </c>
      <c r="H27" s="160"/>
      <c r="I27" s="160">
        <f>SUM(I28:I28)</f>
        <v>0</v>
      </c>
      <c r="J27" s="160"/>
      <c r="K27" s="160">
        <f>SUM(K28:K28)</f>
        <v>0</v>
      </c>
      <c r="L27" s="160"/>
      <c r="M27" s="160">
        <f>SUM(M28:M28)</f>
        <v>0</v>
      </c>
      <c r="N27" s="160"/>
      <c r="O27" s="160">
        <f>SUM(O28:O28)</f>
        <v>0</v>
      </c>
      <c r="P27" s="160"/>
      <c r="Q27" s="160">
        <f>SUM(Q28:Q28)</f>
        <v>0</v>
      </c>
      <c r="R27" s="160"/>
      <c r="S27" s="160"/>
      <c r="T27" s="160"/>
      <c r="U27" s="160"/>
      <c r="V27" s="160">
        <f>SUM(V28:V28)</f>
        <v>0.39</v>
      </c>
      <c r="W27" s="160"/>
      <c r="X27" s="160"/>
      <c r="AG27" t="s">
        <v>185</v>
      </c>
    </row>
    <row r="28" spans="1:60" ht="22.5" outlineLevel="1" x14ac:dyDescent="0.2">
      <c r="A28" s="167">
        <v>7</v>
      </c>
      <c r="B28" s="168" t="s">
        <v>357</v>
      </c>
      <c r="C28" s="182" t="s">
        <v>358</v>
      </c>
      <c r="D28" s="169" t="s">
        <v>259</v>
      </c>
      <c r="E28" s="170">
        <v>24.587</v>
      </c>
      <c r="F28" s="171"/>
      <c r="G28" s="172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1.6E-2</v>
      </c>
      <c r="V28" s="158">
        <f>ROUND(E28*U28,2)</f>
        <v>0.39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171</v>
      </c>
    </row>
    <row r="30" spans="1:60" x14ac:dyDescent="0.2">
      <c r="A30" s="152"/>
      <c r="B30" s="153" t="s">
        <v>31</v>
      </c>
      <c r="C30" s="185"/>
      <c r="D30" s="154"/>
      <c r="E30" s="155"/>
      <c r="F30" s="155"/>
      <c r="G30" s="180">
        <f>G8+G19+G23+G27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227</v>
      </c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46" t="s">
        <v>228</v>
      </c>
      <c r="B33" s="246"/>
      <c r="C33" s="24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48"/>
      <c r="B34" s="249"/>
      <c r="C34" s="250"/>
      <c r="D34" s="249"/>
      <c r="E34" s="249"/>
      <c r="F34" s="249"/>
      <c r="G34" s="25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229</v>
      </c>
    </row>
    <row r="35" spans="1:33" x14ac:dyDescent="0.2">
      <c r="A35" s="252"/>
      <c r="B35" s="253"/>
      <c r="C35" s="254"/>
      <c r="D35" s="253"/>
      <c r="E35" s="253"/>
      <c r="F35" s="253"/>
      <c r="G35" s="25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52"/>
      <c r="B36" s="253"/>
      <c r="C36" s="254"/>
      <c r="D36" s="253"/>
      <c r="E36" s="253"/>
      <c r="F36" s="253"/>
      <c r="G36" s="25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52"/>
      <c r="B37" s="253"/>
      <c r="C37" s="254"/>
      <c r="D37" s="253"/>
      <c r="E37" s="253"/>
      <c r="F37" s="253"/>
      <c r="G37" s="25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56"/>
      <c r="B38" s="257"/>
      <c r="C38" s="258"/>
      <c r="D38" s="257"/>
      <c r="E38" s="257"/>
      <c r="F38" s="257"/>
      <c r="G38" s="25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C40" s="186"/>
      <c r="D40" s="10"/>
      <c r="AG40" t="s">
        <v>230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65</v>
      </c>
      <c r="C3" s="265" t="s">
        <v>66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67</v>
      </c>
      <c r="C4" s="268" t="s">
        <v>68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139</v>
      </c>
      <c r="C8" s="181" t="s">
        <v>140</v>
      </c>
      <c r="D8" s="163"/>
      <c r="E8" s="164"/>
      <c r="F8" s="165"/>
      <c r="G8" s="166">
        <f>SUMIF(AG9:AG17,"&lt;&gt;NOR",G9:G17)</f>
        <v>0</v>
      </c>
      <c r="H8" s="160"/>
      <c r="I8" s="160">
        <f>SUM(I9:I17)</f>
        <v>0</v>
      </c>
      <c r="J8" s="160"/>
      <c r="K8" s="160">
        <f>SUM(K9:K17)</f>
        <v>0</v>
      </c>
      <c r="L8" s="160"/>
      <c r="M8" s="160">
        <f>SUM(M9:M17)</f>
        <v>0</v>
      </c>
      <c r="N8" s="160"/>
      <c r="O8" s="160">
        <f>SUM(O9:O17)</f>
        <v>0</v>
      </c>
      <c r="P8" s="160"/>
      <c r="Q8" s="160">
        <f>SUM(Q9:Q17)</f>
        <v>2671.68</v>
      </c>
      <c r="R8" s="160"/>
      <c r="S8" s="160"/>
      <c r="T8" s="160"/>
      <c r="U8" s="160"/>
      <c r="V8" s="160">
        <f>SUM(V9:V17)</f>
        <v>913.6099999999999</v>
      </c>
      <c r="W8" s="160"/>
      <c r="X8" s="160"/>
      <c r="AG8" t="s">
        <v>185</v>
      </c>
    </row>
    <row r="9" spans="1:60" outlineLevel="1" x14ac:dyDescent="0.2">
      <c r="A9" s="174">
        <v>1</v>
      </c>
      <c r="B9" s="175" t="s">
        <v>391</v>
      </c>
      <c r="C9" s="183" t="s">
        <v>392</v>
      </c>
      <c r="D9" s="176" t="s">
        <v>233</v>
      </c>
      <c r="E9" s="177">
        <v>162</v>
      </c>
      <c r="F9" s="178"/>
      <c r="G9" s="179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8">
        <v>0</v>
      </c>
      <c r="O9" s="158">
        <f t="shared" ref="O9:O15" si="4">ROUND(E9*N9,2)</f>
        <v>0</v>
      </c>
      <c r="P9" s="158">
        <v>0.22500000000000001</v>
      </c>
      <c r="Q9" s="158">
        <f t="shared" ref="Q9:Q15" si="5">ROUND(E9*P9,2)</f>
        <v>36.450000000000003</v>
      </c>
      <c r="R9" s="158"/>
      <c r="S9" s="158" t="s">
        <v>234</v>
      </c>
      <c r="T9" s="158" t="s">
        <v>234</v>
      </c>
      <c r="U9" s="158">
        <v>0.14199999999999999</v>
      </c>
      <c r="V9" s="158">
        <f t="shared" ref="V9:V15" si="6">ROUND(E9*U9,2)</f>
        <v>23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393</v>
      </c>
      <c r="C10" s="183" t="s">
        <v>394</v>
      </c>
      <c r="D10" s="176" t="s">
        <v>233</v>
      </c>
      <c r="E10" s="177">
        <v>2907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0.33</v>
      </c>
      <c r="Q10" s="158">
        <f t="shared" si="5"/>
        <v>959.31</v>
      </c>
      <c r="R10" s="158"/>
      <c r="S10" s="158" t="s">
        <v>234</v>
      </c>
      <c r="T10" s="158" t="s">
        <v>234</v>
      </c>
      <c r="U10" s="158">
        <v>0.06</v>
      </c>
      <c r="V10" s="158">
        <f t="shared" si="6"/>
        <v>174.42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395</v>
      </c>
      <c r="C11" s="183" t="s">
        <v>396</v>
      </c>
      <c r="D11" s="176" t="s">
        <v>233</v>
      </c>
      <c r="E11" s="177">
        <v>2680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0.44</v>
      </c>
      <c r="Q11" s="158">
        <f t="shared" si="5"/>
        <v>1179.2</v>
      </c>
      <c r="R11" s="158"/>
      <c r="S11" s="158" t="s">
        <v>234</v>
      </c>
      <c r="T11" s="158" t="s">
        <v>234</v>
      </c>
      <c r="U11" s="158">
        <v>7.2999999999999995E-2</v>
      </c>
      <c r="V11" s="158">
        <f t="shared" si="6"/>
        <v>195.64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397</v>
      </c>
      <c r="C12" s="183" t="s">
        <v>398</v>
      </c>
      <c r="D12" s="176" t="s">
        <v>233</v>
      </c>
      <c r="E12" s="177">
        <v>162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0.11</v>
      </c>
      <c r="Q12" s="158">
        <f t="shared" si="5"/>
        <v>17.82</v>
      </c>
      <c r="R12" s="158"/>
      <c r="S12" s="158" t="s">
        <v>234</v>
      </c>
      <c r="T12" s="158" t="s">
        <v>234</v>
      </c>
      <c r="U12" s="158">
        <v>1.7500000000000002E-2</v>
      </c>
      <c r="V12" s="158">
        <f t="shared" si="6"/>
        <v>2.84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399</v>
      </c>
      <c r="C13" s="183" t="s">
        <v>400</v>
      </c>
      <c r="D13" s="176" t="s">
        <v>233</v>
      </c>
      <c r="E13" s="177">
        <v>1195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0.11</v>
      </c>
      <c r="Q13" s="158">
        <f t="shared" si="5"/>
        <v>131.44999999999999</v>
      </c>
      <c r="R13" s="158"/>
      <c r="S13" s="158" t="s">
        <v>234</v>
      </c>
      <c r="T13" s="158" t="s">
        <v>234</v>
      </c>
      <c r="U13" s="158">
        <v>4.2999999999999997E-2</v>
      </c>
      <c r="V13" s="158">
        <f t="shared" si="6"/>
        <v>51.39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401</v>
      </c>
      <c r="C14" s="183" t="s">
        <v>402</v>
      </c>
      <c r="D14" s="176" t="s">
        <v>233</v>
      </c>
      <c r="E14" s="177">
        <v>595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0.36</v>
      </c>
      <c r="Q14" s="158">
        <f t="shared" si="5"/>
        <v>214.2</v>
      </c>
      <c r="R14" s="158"/>
      <c r="S14" s="158" t="s">
        <v>234</v>
      </c>
      <c r="T14" s="158" t="s">
        <v>234</v>
      </c>
      <c r="U14" s="158">
        <v>4.4999999999999998E-2</v>
      </c>
      <c r="V14" s="158">
        <f t="shared" si="6"/>
        <v>26.78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7">
        <v>7</v>
      </c>
      <c r="B15" s="168" t="s">
        <v>403</v>
      </c>
      <c r="C15" s="182" t="s">
        <v>404</v>
      </c>
      <c r="D15" s="169" t="s">
        <v>239</v>
      </c>
      <c r="E15" s="170">
        <v>89.25</v>
      </c>
      <c r="F15" s="171"/>
      <c r="G15" s="172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234</v>
      </c>
      <c r="T15" s="158" t="s">
        <v>234</v>
      </c>
      <c r="U15" s="158">
        <v>4.0289999999999999</v>
      </c>
      <c r="V15" s="158">
        <f t="shared" si="6"/>
        <v>359.59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295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405</v>
      </c>
      <c r="D16" s="187"/>
      <c r="E16" s="188">
        <v>89.25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236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4">
        <v>8</v>
      </c>
      <c r="B17" s="175" t="s">
        <v>406</v>
      </c>
      <c r="C17" s="183" t="s">
        <v>407</v>
      </c>
      <c r="D17" s="176" t="s">
        <v>325</v>
      </c>
      <c r="E17" s="177">
        <v>650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0.20499999999999999</v>
      </c>
      <c r="Q17" s="158">
        <f>ROUND(E17*P17,2)</f>
        <v>133.25</v>
      </c>
      <c r="R17" s="158"/>
      <c r="S17" s="158" t="s">
        <v>234</v>
      </c>
      <c r="T17" s="158" t="s">
        <v>234</v>
      </c>
      <c r="U17" s="158">
        <v>0.123</v>
      </c>
      <c r="V17" s="158">
        <f>ROUND(E17*U17,2)</f>
        <v>79.95</v>
      </c>
      <c r="W17" s="158"/>
      <c r="X17" s="158" t="s">
        <v>191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192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1" t="s">
        <v>184</v>
      </c>
      <c r="B18" s="162" t="s">
        <v>134</v>
      </c>
      <c r="C18" s="181" t="s">
        <v>135</v>
      </c>
      <c r="D18" s="163"/>
      <c r="E18" s="164"/>
      <c r="F18" s="165"/>
      <c r="G18" s="166">
        <f>SUMIF(AG19:AG24,"&lt;&gt;NOR",G19:G24)</f>
        <v>0</v>
      </c>
      <c r="H18" s="160"/>
      <c r="I18" s="160">
        <f>SUM(I19:I24)</f>
        <v>0</v>
      </c>
      <c r="J18" s="160"/>
      <c r="K18" s="160">
        <f>SUM(K19:K24)</f>
        <v>0</v>
      </c>
      <c r="L18" s="160"/>
      <c r="M18" s="160">
        <f>SUM(M19:M24)</f>
        <v>0</v>
      </c>
      <c r="N18" s="160"/>
      <c r="O18" s="160">
        <f>SUM(O19:O24)</f>
        <v>0.09</v>
      </c>
      <c r="P18" s="160"/>
      <c r="Q18" s="160">
        <f>SUM(Q19:Q24)</f>
        <v>120.17</v>
      </c>
      <c r="R18" s="160"/>
      <c r="S18" s="160"/>
      <c r="T18" s="160"/>
      <c r="U18" s="160"/>
      <c r="V18" s="160">
        <f>SUM(V19:V24)</f>
        <v>684.01</v>
      </c>
      <c r="W18" s="160"/>
      <c r="X18" s="160"/>
      <c r="AG18" t="s">
        <v>185</v>
      </c>
    </row>
    <row r="19" spans="1:60" outlineLevel="1" x14ac:dyDescent="0.2">
      <c r="A19" s="167">
        <v>9</v>
      </c>
      <c r="B19" s="168" t="s">
        <v>408</v>
      </c>
      <c r="C19" s="182" t="s">
        <v>409</v>
      </c>
      <c r="D19" s="169" t="s">
        <v>239</v>
      </c>
      <c r="E19" s="170">
        <v>58.5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2</v>
      </c>
      <c r="Q19" s="158">
        <f>ROUND(E19*P19,2)</f>
        <v>117</v>
      </c>
      <c r="R19" s="158"/>
      <c r="S19" s="158" t="s">
        <v>234</v>
      </c>
      <c r="T19" s="158" t="s">
        <v>234</v>
      </c>
      <c r="U19" s="158">
        <v>6.4359999999999999</v>
      </c>
      <c r="V19" s="158">
        <f>ROUND(E19*U19,2)</f>
        <v>376.51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192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60" t="s">
        <v>410</v>
      </c>
      <c r="D20" s="261"/>
      <c r="E20" s="261"/>
      <c r="F20" s="261"/>
      <c r="G20" s="261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194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7">
        <v>10</v>
      </c>
      <c r="B21" s="168" t="s">
        <v>411</v>
      </c>
      <c r="C21" s="182" t="s">
        <v>412</v>
      </c>
      <c r="D21" s="169" t="s">
        <v>277</v>
      </c>
      <c r="E21" s="170">
        <v>1450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6.0000000000000002E-5</v>
      </c>
      <c r="O21" s="158">
        <f>ROUND(E21*N21,2)</f>
        <v>0.09</v>
      </c>
      <c r="P21" s="158">
        <v>1E-3</v>
      </c>
      <c r="Q21" s="158">
        <f>ROUND(E21*P21,2)</f>
        <v>1.45</v>
      </c>
      <c r="R21" s="158"/>
      <c r="S21" s="158" t="s">
        <v>234</v>
      </c>
      <c r="T21" s="158" t="s">
        <v>234</v>
      </c>
      <c r="U21" s="158">
        <v>9.7000000000000003E-2</v>
      </c>
      <c r="V21" s="158">
        <f>ROUND(E21*U21,2)</f>
        <v>140.65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60" t="s">
        <v>413</v>
      </c>
      <c r="D22" s="261"/>
      <c r="E22" s="261"/>
      <c r="F22" s="261"/>
      <c r="G22" s="261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194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9" t="s">
        <v>414</v>
      </c>
      <c r="D23" s="187"/>
      <c r="E23" s="188">
        <v>1450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236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11</v>
      </c>
      <c r="B24" s="175" t="s">
        <v>415</v>
      </c>
      <c r="C24" s="183" t="s">
        <v>416</v>
      </c>
      <c r="D24" s="176" t="s">
        <v>325</v>
      </c>
      <c r="E24" s="177">
        <v>869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1.98E-3</v>
      </c>
      <c r="Q24" s="158">
        <f>ROUND(E24*P24,2)</f>
        <v>1.72</v>
      </c>
      <c r="R24" s="158"/>
      <c r="S24" s="158" t="s">
        <v>234</v>
      </c>
      <c r="T24" s="158" t="s">
        <v>234</v>
      </c>
      <c r="U24" s="158">
        <v>0.192</v>
      </c>
      <c r="V24" s="158">
        <f>ROUND(E24*U24,2)</f>
        <v>166.85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1" t="s">
        <v>184</v>
      </c>
      <c r="B25" s="162" t="s">
        <v>67</v>
      </c>
      <c r="C25" s="181" t="s">
        <v>110</v>
      </c>
      <c r="D25" s="163"/>
      <c r="E25" s="164"/>
      <c r="F25" s="165"/>
      <c r="G25" s="166">
        <f>SUMIF(AG26:AG44,"&lt;&gt;NOR",G26:G44)</f>
        <v>0</v>
      </c>
      <c r="H25" s="160"/>
      <c r="I25" s="160">
        <f>SUM(I26:I44)</f>
        <v>0</v>
      </c>
      <c r="J25" s="160"/>
      <c r="K25" s="160">
        <f>SUM(K26:K44)</f>
        <v>0</v>
      </c>
      <c r="L25" s="160"/>
      <c r="M25" s="160">
        <f>SUM(M26:M44)</f>
        <v>0</v>
      </c>
      <c r="N25" s="160"/>
      <c r="O25" s="160">
        <f>SUM(O26:O44)</f>
        <v>0</v>
      </c>
      <c r="P25" s="160"/>
      <c r="Q25" s="160">
        <f>SUM(Q26:Q44)</f>
        <v>0</v>
      </c>
      <c r="R25" s="160"/>
      <c r="S25" s="160"/>
      <c r="T25" s="160"/>
      <c r="U25" s="160"/>
      <c r="V25" s="160">
        <f>SUM(V26:V44)</f>
        <v>1492.72</v>
      </c>
      <c r="W25" s="160"/>
      <c r="X25" s="160"/>
      <c r="AG25" t="s">
        <v>185</v>
      </c>
    </row>
    <row r="26" spans="1:60" ht="22.5" outlineLevel="1" x14ac:dyDescent="0.2">
      <c r="A26" s="167">
        <v>12</v>
      </c>
      <c r="B26" s="168" t="s">
        <v>417</v>
      </c>
      <c r="C26" s="182" t="s">
        <v>418</v>
      </c>
      <c r="D26" s="169" t="s">
        <v>233</v>
      </c>
      <c r="E26" s="170">
        <v>4715</v>
      </c>
      <c r="F26" s="171"/>
      <c r="G26" s="172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234</v>
      </c>
      <c r="T26" s="158" t="s">
        <v>234</v>
      </c>
      <c r="U26" s="158">
        <v>3.7999999999999999E-2</v>
      </c>
      <c r="V26" s="158">
        <f>ROUND(E26*U26,2)</f>
        <v>179.17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192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419</v>
      </c>
      <c r="D27" s="187"/>
      <c r="E27" s="188">
        <v>4715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236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7">
        <v>13</v>
      </c>
      <c r="B28" s="168" t="s">
        <v>420</v>
      </c>
      <c r="C28" s="182" t="s">
        <v>421</v>
      </c>
      <c r="D28" s="169" t="s">
        <v>233</v>
      </c>
      <c r="E28" s="170">
        <v>4715</v>
      </c>
      <c r="F28" s="171"/>
      <c r="G28" s="172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1.9E-2</v>
      </c>
      <c r="V28" s="158">
        <f>ROUND(E28*U28,2)</f>
        <v>89.59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419</v>
      </c>
      <c r="D29" s="187"/>
      <c r="E29" s="188">
        <v>4715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236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14</v>
      </c>
      <c r="B30" s="175" t="s">
        <v>422</v>
      </c>
      <c r="C30" s="183" t="s">
        <v>423</v>
      </c>
      <c r="D30" s="176" t="s">
        <v>342</v>
      </c>
      <c r="E30" s="177">
        <v>43</v>
      </c>
      <c r="F30" s="178"/>
      <c r="G30" s="179">
        <f t="shared" ref="G30:G44" si="7">ROUND(E30*F30,2)</f>
        <v>0</v>
      </c>
      <c r="H30" s="159"/>
      <c r="I30" s="158">
        <f t="shared" ref="I30:I44" si="8">ROUND(E30*H30,2)</f>
        <v>0</v>
      </c>
      <c r="J30" s="159"/>
      <c r="K30" s="158">
        <f t="shared" ref="K30:K44" si="9">ROUND(E30*J30,2)</f>
        <v>0</v>
      </c>
      <c r="L30" s="158">
        <v>21</v>
      </c>
      <c r="M30" s="158">
        <f t="shared" ref="M30:M44" si="10">G30*(1+L30/100)</f>
        <v>0</v>
      </c>
      <c r="N30" s="158">
        <v>0</v>
      </c>
      <c r="O30" s="158">
        <f t="shared" ref="O30:O44" si="11">ROUND(E30*N30,2)</f>
        <v>0</v>
      </c>
      <c r="P30" s="158">
        <v>0</v>
      </c>
      <c r="Q30" s="158">
        <f t="shared" ref="Q30:Q44" si="12">ROUND(E30*P30,2)</f>
        <v>0</v>
      </c>
      <c r="R30" s="158"/>
      <c r="S30" s="158" t="s">
        <v>234</v>
      </c>
      <c r="T30" s="158" t="s">
        <v>234</v>
      </c>
      <c r="U30" s="158">
        <v>1.0029999999999999</v>
      </c>
      <c r="V30" s="158">
        <f t="shared" ref="V30:V44" si="13">ROUND(E30*U30,2)</f>
        <v>43.13</v>
      </c>
      <c r="W30" s="158"/>
      <c r="X30" s="158" t="s">
        <v>191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192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15</v>
      </c>
      <c r="B31" s="175" t="s">
        <v>424</v>
      </c>
      <c r="C31" s="183" t="s">
        <v>425</v>
      </c>
      <c r="D31" s="176" t="s">
        <v>342</v>
      </c>
      <c r="E31" s="177">
        <v>42</v>
      </c>
      <c r="F31" s="178"/>
      <c r="G31" s="179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0</v>
      </c>
      <c r="O31" s="158">
        <f t="shared" si="11"/>
        <v>0</v>
      </c>
      <c r="P31" s="158">
        <v>0</v>
      </c>
      <c r="Q31" s="158">
        <f t="shared" si="12"/>
        <v>0</v>
      </c>
      <c r="R31" s="158"/>
      <c r="S31" s="158" t="s">
        <v>234</v>
      </c>
      <c r="T31" s="158" t="s">
        <v>234</v>
      </c>
      <c r="U31" s="158">
        <v>1.411</v>
      </c>
      <c r="V31" s="158">
        <f t="shared" si="13"/>
        <v>59.26</v>
      </c>
      <c r="W31" s="158"/>
      <c r="X31" s="158" t="s">
        <v>191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192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4">
        <v>16</v>
      </c>
      <c r="B32" s="175" t="s">
        <v>426</v>
      </c>
      <c r="C32" s="183" t="s">
        <v>427</v>
      </c>
      <c r="D32" s="176" t="s">
        <v>342</v>
      </c>
      <c r="E32" s="177">
        <v>43</v>
      </c>
      <c r="F32" s="178"/>
      <c r="G32" s="179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0</v>
      </c>
      <c r="O32" s="158">
        <f t="shared" si="11"/>
        <v>0</v>
      </c>
      <c r="P32" s="158">
        <v>0</v>
      </c>
      <c r="Q32" s="158">
        <f t="shared" si="12"/>
        <v>0</v>
      </c>
      <c r="R32" s="158"/>
      <c r="S32" s="158" t="s">
        <v>234</v>
      </c>
      <c r="T32" s="158" t="s">
        <v>234</v>
      </c>
      <c r="U32" s="158">
        <v>1.357</v>
      </c>
      <c r="V32" s="158">
        <f t="shared" si="13"/>
        <v>58.35</v>
      </c>
      <c r="W32" s="158"/>
      <c r="X32" s="158" t="s">
        <v>191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192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4">
        <v>17</v>
      </c>
      <c r="B33" s="175" t="s">
        <v>428</v>
      </c>
      <c r="C33" s="183" t="s">
        <v>429</v>
      </c>
      <c r="D33" s="176" t="s">
        <v>342</v>
      </c>
      <c r="E33" s="177">
        <v>42</v>
      </c>
      <c r="F33" s="178"/>
      <c r="G33" s="179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0</v>
      </c>
      <c r="O33" s="158">
        <f t="shared" si="11"/>
        <v>0</v>
      </c>
      <c r="P33" s="158">
        <v>0</v>
      </c>
      <c r="Q33" s="158">
        <f t="shared" si="12"/>
        <v>0</v>
      </c>
      <c r="R33" s="158"/>
      <c r="S33" s="158" t="s">
        <v>234</v>
      </c>
      <c r="T33" s="158" t="s">
        <v>234</v>
      </c>
      <c r="U33" s="158">
        <v>2.698</v>
      </c>
      <c r="V33" s="158">
        <f t="shared" si="13"/>
        <v>113.32</v>
      </c>
      <c r="W33" s="158"/>
      <c r="X33" s="158" t="s">
        <v>191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192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4">
        <v>18</v>
      </c>
      <c r="B34" s="175" t="s">
        <v>430</v>
      </c>
      <c r="C34" s="183" t="s">
        <v>431</v>
      </c>
      <c r="D34" s="176" t="s">
        <v>233</v>
      </c>
      <c r="E34" s="177">
        <v>4715</v>
      </c>
      <c r="F34" s="178"/>
      <c r="G34" s="179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0</v>
      </c>
      <c r="O34" s="158">
        <f t="shared" si="11"/>
        <v>0</v>
      </c>
      <c r="P34" s="158">
        <v>0</v>
      </c>
      <c r="Q34" s="158">
        <f t="shared" si="12"/>
        <v>0</v>
      </c>
      <c r="R34" s="158"/>
      <c r="S34" s="158" t="s">
        <v>234</v>
      </c>
      <c r="T34" s="158" t="s">
        <v>234</v>
      </c>
      <c r="U34" s="158">
        <v>0.17199999999999999</v>
      </c>
      <c r="V34" s="158">
        <f t="shared" si="13"/>
        <v>810.98</v>
      </c>
      <c r="W34" s="158"/>
      <c r="X34" s="158" t="s">
        <v>191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192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4">
        <v>19</v>
      </c>
      <c r="B35" s="175" t="s">
        <v>432</v>
      </c>
      <c r="C35" s="183" t="s">
        <v>433</v>
      </c>
      <c r="D35" s="176" t="s">
        <v>342</v>
      </c>
      <c r="E35" s="177">
        <v>102</v>
      </c>
      <c r="F35" s="178"/>
      <c r="G35" s="179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0</v>
      </c>
      <c r="O35" s="158">
        <f t="shared" si="11"/>
        <v>0</v>
      </c>
      <c r="P35" s="158">
        <v>0</v>
      </c>
      <c r="Q35" s="158">
        <f t="shared" si="12"/>
        <v>0</v>
      </c>
      <c r="R35" s="158"/>
      <c r="S35" s="158" t="s">
        <v>234</v>
      </c>
      <c r="T35" s="158" t="s">
        <v>234</v>
      </c>
      <c r="U35" s="158">
        <v>4.4999999999999998E-2</v>
      </c>
      <c r="V35" s="158">
        <f t="shared" si="13"/>
        <v>4.59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4">
        <v>20</v>
      </c>
      <c r="B36" s="175" t="s">
        <v>434</v>
      </c>
      <c r="C36" s="183" t="s">
        <v>435</v>
      </c>
      <c r="D36" s="176" t="s">
        <v>342</v>
      </c>
      <c r="E36" s="177">
        <v>102</v>
      </c>
      <c r="F36" s="178"/>
      <c r="G36" s="179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0</v>
      </c>
      <c r="O36" s="158">
        <f t="shared" si="11"/>
        <v>0</v>
      </c>
      <c r="P36" s="158">
        <v>0</v>
      </c>
      <c r="Q36" s="158">
        <f t="shared" si="12"/>
        <v>0</v>
      </c>
      <c r="R36" s="158"/>
      <c r="S36" s="158" t="s">
        <v>234</v>
      </c>
      <c r="T36" s="158" t="s">
        <v>234</v>
      </c>
      <c r="U36" s="158">
        <v>0.56999999999999995</v>
      </c>
      <c r="V36" s="158">
        <f t="shared" si="13"/>
        <v>58.14</v>
      </c>
      <c r="W36" s="158"/>
      <c r="X36" s="158" t="s">
        <v>191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21</v>
      </c>
      <c r="B37" s="175" t="s">
        <v>436</v>
      </c>
      <c r="C37" s="183" t="s">
        <v>437</v>
      </c>
      <c r="D37" s="176" t="s">
        <v>342</v>
      </c>
      <c r="E37" s="177">
        <v>102</v>
      </c>
      <c r="F37" s="178"/>
      <c r="G37" s="179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0</v>
      </c>
      <c r="O37" s="158">
        <f t="shared" si="11"/>
        <v>0</v>
      </c>
      <c r="P37" s="158">
        <v>0</v>
      </c>
      <c r="Q37" s="158">
        <f t="shared" si="12"/>
        <v>0</v>
      </c>
      <c r="R37" s="158"/>
      <c r="S37" s="158" t="s">
        <v>234</v>
      </c>
      <c r="T37" s="158" t="s">
        <v>234</v>
      </c>
      <c r="U37" s="158">
        <v>6.6000000000000003E-2</v>
      </c>
      <c r="V37" s="158">
        <f t="shared" si="13"/>
        <v>6.73</v>
      </c>
      <c r="W37" s="158"/>
      <c r="X37" s="158" t="s">
        <v>191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192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4">
        <v>22</v>
      </c>
      <c r="B38" s="175" t="s">
        <v>438</v>
      </c>
      <c r="C38" s="183" t="s">
        <v>439</v>
      </c>
      <c r="D38" s="176" t="s">
        <v>342</v>
      </c>
      <c r="E38" s="177">
        <v>102</v>
      </c>
      <c r="F38" s="178"/>
      <c r="G38" s="179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8">
        <v>0</v>
      </c>
      <c r="O38" s="158">
        <f t="shared" si="11"/>
        <v>0</v>
      </c>
      <c r="P38" s="158">
        <v>0</v>
      </c>
      <c r="Q38" s="158">
        <f t="shared" si="12"/>
        <v>0</v>
      </c>
      <c r="R38" s="158"/>
      <c r="S38" s="158" t="s">
        <v>234</v>
      </c>
      <c r="T38" s="158" t="s">
        <v>234</v>
      </c>
      <c r="U38" s="158">
        <v>4.4999999999999998E-2</v>
      </c>
      <c r="V38" s="158">
        <f t="shared" si="13"/>
        <v>4.59</v>
      </c>
      <c r="W38" s="158"/>
      <c r="X38" s="158" t="s">
        <v>191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192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4">
        <v>23</v>
      </c>
      <c r="B39" s="175" t="s">
        <v>440</v>
      </c>
      <c r="C39" s="183" t="s">
        <v>441</v>
      </c>
      <c r="D39" s="176" t="s">
        <v>342</v>
      </c>
      <c r="E39" s="177">
        <v>102</v>
      </c>
      <c r="F39" s="178"/>
      <c r="G39" s="179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8">
        <v>0</v>
      </c>
      <c r="O39" s="158">
        <f t="shared" si="11"/>
        <v>0</v>
      </c>
      <c r="P39" s="158">
        <v>0</v>
      </c>
      <c r="Q39" s="158">
        <f t="shared" si="12"/>
        <v>0</v>
      </c>
      <c r="R39" s="158"/>
      <c r="S39" s="158" t="s">
        <v>234</v>
      </c>
      <c r="T39" s="158" t="s">
        <v>234</v>
      </c>
      <c r="U39" s="158">
        <v>0.56999999999999995</v>
      </c>
      <c r="V39" s="158">
        <f t="shared" si="13"/>
        <v>58.14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192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24</v>
      </c>
      <c r="B40" s="175" t="s">
        <v>442</v>
      </c>
      <c r="C40" s="183" t="s">
        <v>443</v>
      </c>
      <c r="D40" s="176" t="s">
        <v>342</v>
      </c>
      <c r="E40" s="177">
        <v>102</v>
      </c>
      <c r="F40" s="178"/>
      <c r="G40" s="179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8">
        <v>0</v>
      </c>
      <c r="O40" s="158">
        <f t="shared" si="11"/>
        <v>0</v>
      </c>
      <c r="P40" s="158">
        <v>0</v>
      </c>
      <c r="Q40" s="158">
        <f t="shared" si="12"/>
        <v>0</v>
      </c>
      <c r="R40" s="158"/>
      <c r="S40" s="158" t="s">
        <v>234</v>
      </c>
      <c r="T40" s="158" t="s">
        <v>234</v>
      </c>
      <c r="U40" s="158">
        <v>6.6000000000000003E-2</v>
      </c>
      <c r="V40" s="158">
        <f t="shared" si="13"/>
        <v>6.73</v>
      </c>
      <c r="W40" s="158"/>
      <c r="X40" s="158" t="s">
        <v>191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192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4">
        <v>25</v>
      </c>
      <c r="B41" s="175" t="s">
        <v>444</v>
      </c>
      <c r="C41" s="183" t="s">
        <v>445</v>
      </c>
      <c r="D41" s="176" t="s">
        <v>342</v>
      </c>
      <c r="E41" s="177">
        <v>510</v>
      </c>
      <c r="F41" s="178"/>
      <c r="G41" s="179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8">
        <v>0</v>
      </c>
      <c r="O41" s="158">
        <f t="shared" si="11"/>
        <v>0</v>
      </c>
      <c r="P41" s="158">
        <v>0</v>
      </c>
      <c r="Q41" s="158">
        <f t="shared" si="12"/>
        <v>0</v>
      </c>
      <c r="R41" s="158"/>
      <c r="S41" s="158" t="s">
        <v>234</v>
      </c>
      <c r="T41" s="158" t="s">
        <v>234</v>
      </c>
      <c r="U41" s="158">
        <v>0</v>
      </c>
      <c r="V41" s="158">
        <f t="shared" si="13"/>
        <v>0</v>
      </c>
      <c r="W41" s="158"/>
      <c r="X41" s="158" t="s">
        <v>191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192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4">
        <v>26</v>
      </c>
      <c r="B42" s="175" t="s">
        <v>446</v>
      </c>
      <c r="C42" s="183" t="s">
        <v>447</v>
      </c>
      <c r="D42" s="176" t="s">
        <v>342</v>
      </c>
      <c r="E42" s="177">
        <v>510</v>
      </c>
      <c r="F42" s="178"/>
      <c r="G42" s="179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8">
        <v>0</v>
      </c>
      <c r="O42" s="158">
        <f t="shared" si="11"/>
        <v>0</v>
      </c>
      <c r="P42" s="158">
        <v>0</v>
      </c>
      <c r="Q42" s="158">
        <f t="shared" si="12"/>
        <v>0</v>
      </c>
      <c r="R42" s="158"/>
      <c r="S42" s="158" t="s">
        <v>234</v>
      </c>
      <c r="T42" s="158" t="s">
        <v>234</v>
      </c>
      <c r="U42" s="158">
        <v>0</v>
      </c>
      <c r="V42" s="158">
        <f t="shared" si="13"/>
        <v>0</v>
      </c>
      <c r="W42" s="158"/>
      <c r="X42" s="158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27</v>
      </c>
      <c r="B43" s="175" t="s">
        <v>448</v>
      </c>
      <c r="C43" s="183" t="s">
        <v>449</v>
      </c>
      <c r="D43" s="176" t="s">
        <v>342</v>
      </c>
      <c r="E43" s="177">
        <v>510</v>
      </c>
      <c r="F43" s="178"/>
      <c r="G43" s="179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8">
        <v>0</v>
      </c>
      <c r="O43" s="158">
        <f t="shared" si="11"/>
        <v>0</v>
      </c>
      <c r="P43" s="158">
        <v>0</v>
      </c>
      <c r="Q43" s="158">
        <f t="shared" si="12"/>
        <v>0</v>
      </c>
      <c r="R43" s="158"/>
      <c r="S43" s="158" t="s">
        <v>234</v>
      </c>
      <c r="T43" s="158" t="s">
        <v>234</v>
      </c>
      <c r="U43" s="158">
        <v>0</v>
      </c>
      <c r="V43" s="158">
        <f t="shared" si="13"/>
        <v>0</v>
      </c>
      <c r="W43" s="158"/>
      <c r="X43" s="158" t="s">
        <v>191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192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4">
        <v>28</v>
      </c>
      <c r="B44" s="175" t="s">
        <v>450</v>
      </c>
      <c r="C44" s="183" t="s">
        <v>451</v>
      </c>
      <c r="D44" s="176" t="s">
        <v>233</v>
      </c>
      <c r="E44" s="177">
        <v>4715</v>
      </c>
      <c r="F44" s="178"/>
      <c r="G44" s="179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8">
        <v>0</v>
      </c>
      <c r="O44" s="158">
        <f t="shared" si="11"/>
        <v>0</v>
      </c>
      <c r="P44" s="158">
        <v>0</v>
      </c>
      <c r="Q44" s="158">
        <f t="shared" si="12"/>
        <v>0</v>
      </c>
      <c r="R44" s="158"/>
      <c r="S44" s="158" t="s">
        <v>234</v>
      </c>
      <c r="T44" s="158" t="s">
        <v>234</v>
      </c>
      <c r="U44" s="158">
        <v>0</v>
      </c>
      <c r="V44" s="158">
        <f t="shared" si="13"/>
        <v>0</v>
      </c>
      <c r="W44" s="158"/>
      <c r="X44" s="158" t="s">
        <v>191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192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1" t="s">
        <v>184</v>
      </c>
      <c r="B45" s="162" t="s">
        <v>143</v>
      </c>
      <c r="C45" s="181" t="s">
        <v>144</v>
      </c>
      <c r="D45" s="163"/>
      <c r="E45" s="164"/>
      <c r="F45" s="165"/>
      <c r="G45" s="166">
        <f>SUMIF(AG46:AG53,"&lt;&gt;NOR",G46:G53)</f>
        <v>0</v>
      </c>
      <c r="H45" s="160"/>
      <c r="I45" s="160">
        <f>SUM(I46:I53)</f>
        <v>0</v>
      </c>
      <c r="J45" s="160"/>
      <c r="K45" s="160">
        <f>SUM(K46:K53)</f>
        <v>0</v>
      </c>
      <c r="L45" s="160"/>
      <c r="M45" s="160">
        <f>SUM(M46:M53)</f>
        <v>0</v>
      </c>
      <c r="N45" s="160"/>
      <c r="O45" s="160">
        <f>SUM(O46:O53)</f>
        <v>0</v>
      </c>
      <c r="P45" s="160"/>
      <c r="Q45" s="160">
        <f>SUM(Q46:Q53)</f>
        <v>0</v>
      </c>
      <c r="R45" s="160"/>
      <c r="S45" s="160"/>
      <c r="T45" s="160"/>
      <c r="U45" s="160"/>
      <c r="V45" s="160">
        <f>SUM(V46:V53)</f>
        <v>1287.9099999999999</v>
      </c>
      <c r="W45" s="160"/>
      <c r="X45" s="160"/>
      <c r="AG45" t="s">
        <v>185</v>
      </c>
    </row>
    <row r="46" spans="1:60" outlineLevel="1" x14ac:dyDescent="0.2">
      <c r="A46" s="167">
        <v>29</v>
      </c>
      <c r="B46" s="168" t="s">
        <v>344</v>
      </c>
      <c r="C46" s="182" t="s">
        <v>345</v>
      </c>
      <c r="D46" s="169" t="s">
        <v>259</v>
      </c>
      <c r="E46" s="170">
        <v>2051.39</v>
      </c>
      <c r="F46" s="171"/>
      <c r="G46" s="172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234</v>
      </c>
      <c r="T46" s="158" t="s">
        <v>234</v>
      </c>
      <c r="U46" s="158">
        <v>0.49</v>
      </c>
      <c r="V46" s="158">
        <f>ROUND(E46*U46,2)</f>
        <v>1005.18</v>
      </c>
      <c r="W46" s="158"/>
      <c r="X46" s="158" t="s">
        <v>191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192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60" t="s">
        <v>346</v>
      </c>
      <c r="D47" s="261"/>
      <c r="E47" s="261"/>
      <c r="F47" s="261"/>
      <c r="G47" s="261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194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30</v>
      </c>
      <c r="B48" s="175" t="s">
        <v>349</v>
      </c>
      <c r="C48" s="183" t="s">
        <v>350</v>
      </c>
      <c r="D48" s="176" t="s">
        <v>259</v>
      </c>
      <c r="E48" s="177">
        <v>28719.46</v>
      </c>
      <c r="F48" s="178"/>
      <c r="G48" s="179">
        <f t="shared" ref="G48:G53" si="14">ROUND(E48*F48,2)</f>
        <v>0</v>
      </c>
      <c r="H48" s="159"/>
      <c r="I48" s="158">
        <f t="shared" ref="I48:I53" si="15">ROUND(E48*H48,2)</f>
        <v>0</v>
      </c>
      <c r="J48" s="159"/>
      <c r="K48" s="158">
        <f t="shared" ref="K48:K53" si="16">ROUND(E48*J48,2)</f>
        <v>0</v>
      </c>
      <c r="L48" s="158">
        <v>21</v>
      </c>
      <c r="M48" s="158">
        <f t="shared" ref="M48:M53" si="17">G48*(1+L48/100)</f>
        <v>0</v>
      </c>
      <c r="N48" s="158">
        <v>0</v>
      </c>
      <c r="O48" s="158">
        <f t="shared" ref="O48:O53" si="18">ROUND(E48*N48,2)</f>
        <v>0</v>
      </c>
      <c r="P48" s="158">
        <v>0</v>
      </c>
      <c r="Q48" s="158">
        <f t="shared" ref="Q48:Q53" si="19">ROUND(E48*P48,2)</f>
        <v>0</v>
      </c>
      <c r="R48" s="158"/>
      <c r="S48" s="158" t="s">
        <v>234</v>
      </c>
      <c r="T48" s="158" t="s">
        <v>234</v>
      </c>
      <c r="U48" s="158">
        <v>0</v>
      </c>
      <c r="V48" s="158">
        <f t="shared" ref="V48:V53" si="20">ROUND(E48*U48,2)</f>
        <v>0</v>
      </c>
      <c r="W48" s="158"/>
      <c r="X48" s="158" t="s">
        <v>191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192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31</v>
      </c>
      <c r="B49" s="175" t="s">
        <v>452</v>
      </c>
      <c r="C49" s="183" t="s">
        <v>453</v>
      </c>
      <c r="D49" s="176" t="s">
        <v>259</v>
      </c>
      <c r="E49" s="177">
        <v>2855.85</v>
      </c>
      <c r="F49" s="178"/>
      <c r="G49" s="179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8">
        <v>0</v>
      </c>
      <c r="O49" s="158">
        <f t="shared" si="18"/>
        <v>0</v>
      </c>
      <c r="P49" s="158">
        <v>0</v>
      </c>
      <c r="Q49" s="158">
        <f t="shared" si="19"/>
        <v>0</v>
      </c>
      <c r="R49" s="158"/>
      <c r="S49" s="158" t="s">
        <v>234</v>
      </c>
      <c r="T49" s="158" t="s">
        <v>234</v>
      </c>
      <c r="U49" s="158">
        <v>9.9000000000000005E-2</v>
      </c>
      <c r="V49" s="158">
        <f t="shared" si="20"/>
        <v>282.73</v>
      </c>
      <c r="W49" s="158"/>
      <c r="X49" s="158" t="s">
        <v>191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192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32</v>
      </c>
      <c r="B50" s="175" t="s">
        <v>454</v>
      </c>
      <c r="C50" s="183" t="s">
        <v>455</v>
      </c>
      <c r="D50" s="176" t="s">
        <v>259</v>
      </c>
      <c r="E50" s="177">
        <v>491</v>
      </c>
      <c r="F50" s="178"/>
      <c r="G50" s="179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8">
        <v>0</v>
      </c>
      <c r="O50" s="158">
        <f t="shared" si="18"/>
        <v>0</v>
      </c>
      <c r="P50" s="158">
        <v>0</v>
      </c>
      <c r="Q50" s="158">
        <f t="shared" si="19"/>
        <v>0</v>
      </c>
      <c r="R50" s="158"/>
      <c r="S50" s="158" t="s">
        <v>234</v>
      </c>
      <c r="T50" s="158" t="s">
        <v>234</v>
      </c>
      <c r="U50" s="158">
        <v>0</v>
      </c>
      <c r="V50" s="158">
        <f t="shared" si="20"/>
        <v>0</v>
      </c>
      <c r="W50" s="158"/>
      <c r="X50" s="158" t="s">
        <v>191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192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33</v>
      </c>
      <c r="B51" s="175" t="s">
        <v>456</v>
      </c>
      <c r="C51" s="183" t="s">
        <v>457</v>
      </c>
      <c r="D51" s="176" t="s">
        <v>259</v>
      </c>
      <c r="E51" s="177">
        <v>196.35</v>
      </c>
      <c r="F51" s="178"/>
      <c r="G51" s="179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8">
        <v>0</v>
      </c>
      <c r="O51" s="158">
        <f t="shared" si="18"/>
        <v>0</v>
      </c>
      <c r="P51" s="158">
        <v>0</v>
      </c>
      <c r="Q51" s="158">
        <f t="shared" si="19"/>
        <v>0</v>
      </c>
      <c r="R51" s="158"/>
      <c r="S51" s="158" t="s">
        <v>234</v>
      </c>
      <c r="T51" s="158" t="s">
        <v>234</v>
      </c>
      <c r="U51" s="158">
        <v>0</v>
      </c>
      <c r="V51" s="158">
        <f t="shared" si="20"/>
        <v>0</v>
      </c>
      <c r="W51" s="158"/>
      <c r="X51" s="158" t="s">
        <v>191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192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34</v>
      </c>
      <c r="B52" s="175" t="s">
        <v>354</v>
      </c>
      <c r="C52" s="183" t="s">
        <v>355</v>
      </c>
      <c r="D52" s="176" t="s">
        <v>259</v>
      </c>
      <c r="E52" s="177">
        <v>117.11</v>
      </c>
      <c r="F52" s="178"/>
      <c r="G52" s="179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8">
        <v>0</v>
      </c>
      <c r="O52" s="158">
        <f t="shared" si="18"/>
        <v>0</v>
      </c>
      <c r="P52" s="158">
        <v>0</v>
      </c>
      <c r="Q52" s="158">
        <f t="shared" si="19"/>
        <v>0</v>
      </c>
      <c r="R52" s="158"/>
      <c r="S52" s="158" t="s">
        <v>234</v>
      </c>
      <c r="T52" s="158" t="s">
        <v>234</v>
      </c>
      <c r="U52" s="158">
        <v>0</v>
      </c>
      <c r="V52" s="158">
        <f t="shared" si="20"/>
        <v>0</v>
      </c>
      <c r="W52" s="158"/>
      <c r="X52" s="158" t="s">
        <v>191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192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35</v>
      </c>
      <c r="B53" s="175" t="s">
        <v>257</v>
      </c>
      <c r="C53" s="183" t="s">
        <v>258</v>
      </c>
      <c r="D53" s="176" t="s">
        <v>259</v>
      </c>
      <c r="E53" s="177">
        <v>2051.39</v>
      </c>
      <c r="F53" s="178"/>
      <c r="G53" s="179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8">
        <v>0</v>
      </c>
      <c r="O53" s="158">
        <f t="shared" si="18"/>
        <v>0</v>
      </c>
      <c r="P53" s="158">
        <v>0</v>
      </c>
      <c r="Q53" s="158">
        <f t="shared" si="19"/>
        <v>0</v>
      </c>
      <c r="R53" s="158"/>
      <c r="S53" s="158" t="s">
        <v>234</v>
      </c>
      <c r="T53" s="158" t="s">
        <v>234</v>
      </c>
      <c r="U53" s="158">
        <v>0</v>
      </c>
      <c r="V53" s="158">
        <f t="shared" si="20"/>
        <v>0</v>
      </c>
      <c r="W53" s="158"/>
      <c r="X53" s="158" t="s">
        <v>191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192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61" t="s">
        <v>184</v>
      </c>
      <c r="B54" s="162" t="s">
        <v>134</v>
      </c>
      <c r="C54" s="181" t="s">
        <v>135</v>
      </c>
      <c r="D54" s="163"/>
      <c r="E54" s="164"/>
      <c r="F54" s="165"/>
      <c r="G54" s="166">
        <f>SUMIF(AG55:AG55,"&lt;&gt;NOR",G55:G55)</f>
        <v>0</v>
      </c>
      <c r="H54" s="160"/>
      <c r="I54" s="160">
        <f>SUM(I55:I55)</f>
        <v>0</v>
      </c>
      <c r="J54" s="160"/>
      <c r="K54" s="160">
        <f>SUM(K55:K55)</f>
        <v>0</v>
      </c>
      <c r="L54" s="160"/>
      <c r="M54" s="160">
        <f>SUM(M55:M55)</f>
        <v>0</v>
      </c>
      <c r="N54" s="160"/>
      <c r="O54" s="160">
        <f>SUM(O55:O55)</f>
        <v>0</v>
      </c>
      <c r="P54" s="160"/>
      <c r="Q54" s="160">
        <f>SUM(Q55:Q55)</f>
        <v>220</v>
      </c>
      <c r="R54" s="160"/>
      <c r="S54" s="160"/>
      <c r="T54" s="160"/>
      <c r="U54" s="160"/>
      <c r="V54" s="160">
        <f>SUM(V55:V55)</f>
        <v>707.96</v>
      </c>
      <c r="W54" s="160"/>
      <c r="X54" s="160"/>
      <c r="AG54" t="s">
        <v>185</v>
      </c>
    </row>
    <row r="55" spans="1:60" outlineLevel="1" x14ac:dyDescent="0.2">
      <c r="A55" s="174">
        <v>36</v>
      </c>
      <c r="B55" s="175" t="s">
        <v>408</v>
      </c>
      <c r="C55" s="183" t="s">
        <v>409</v>
      </c>
      <c r="D55" s="176" t="s">
        <v>239</v>
      </c>
      <c r="E55" s="177">
        <v>110</v>
      </c>
      <c r="F55" s="178"/>
      <c r="G55" s="179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2</v>
      </c>
      <c r="Q55" s="158">
        <f>ROUND(E55*P55,2)</f>
        <v>220</v>
      </c>
      <c r="R55" s="158"/>
      <c r="S55" s="158" t="s">
        <v>234</v>
      </c>
      <c r="T55" s="158" t="s">
        <v>234</v>
      </c>
      <c r="U55" s="158">
        <v>6.4359999999999999</v>
      </c>
      <c r="V55" s="158">
        <f>ROUND(E55*U55,2)</f>
        <v>707.96</v>
      </c>
      <c r="W55" s="158"/>
      <c r="X55" s="158" t="s">
        <v>191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192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1" t="s">
        <v>184</v>
      </c>
      <c r="B56" s="162" t="s">
        <v>157</v>
      </c>
      <c r="C56" s="181" t="s">
        <v>29</v>
      </c>
      <c r="D56" s="163"/>
      <c r="E56" s="164"/>
      <c r="F56" s="165"/>
      <c r="G56" s="166">
        <f>SUMIF(AG57:AG61,"&lt;&gt;NOR",G57:G61)</f>
        <v>0</v>
      </c>
      <c r="H56" s="160"/>
      <c r="I56" s="160">
        <f>SUM(I57:I61)</f>
        <v>0</v>
      </c>
      <c r="J56" s="160"/>
      <c r="K56" s="160">
        <f>SUM(K57:K61)</f>
        <v>0</v>
      </c>
      <c r="L56" s="160"/>
      <c r="M56" s="160">
        <f>SUM(M57:M61)</f>
        <v>0</v>
      </c>
      <c r="N56" s="160"/>
      <c r="O56" s="160">
        <f>SUM(O57:O61)</f>
        <v>0</v>
      </c>
      <c r="P56" s="160"/>
      <c r="Q56" s="160">
        <f>SUM(Q57:Q61)</f>
        <v>0</v>
      </c>
      <c r="R56" s="160"/>
      <c r="S56" s="160"/>
      <c r="T56" s="160"/>
      <c r="U56" s="160"/>
      <c r="V56" s="160">
        <f>SUM(V57:V61)</f>
        <v>0</v>
      </c>
      <c r="W56" s="160"/>
      <c r="X56" s="160"/>
      <c r="AG56" t="s">
        <v>185</v>
      </c>
    </row>
    <row r="57" spans="1:60" outlineLevel="1" x14ac:dyDescent="0.2">
      <c r="A57" s="174">
        <v>37</v>
      </c>
      <c r="B57" s="175" t="s">
        <v>458</v>
      </c>
      <c r="C57" s="183" t="s">
        <v>459</v>
      </c>
      <c r="D57" s="176" t="s">
        <v>460</v>
      </c>
      <c r="E57" s="177">
        <v>1</v>
      </c>
      <c r="F57" s="178"/>
      <c r="G57" s="179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234</v>
      </c>
      <c r="T57" s="158" t="s">
        <v>461</v>
      </c>
      <c r="U57" s="158">
        <v>0</v>
      </c>
      <c r="V57" s="158">
        <f>ROUND(E57*U57,2)</f>
        <v>0</v>
      </c>
      <c r="W57" s="158"/>
      <c r="X57" s="158" t="s">
        <v>149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462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7">
        <v>38</v>
      </c>
      <c r="B58" s="168" t="s">
        <v>463</v>
      </c>
      <c r="C58" s="182" t="s">
        <v>464</v>
      </c>
      <c r="D58" s="169" t="s">
        <v>460</v>
      </c>
      <c r="E58" s="170">
        <v>1</v>
      </c>
      <c r="F58" s="171"/>
      <c r="G58" s="172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234</v>
      </c>
      <c r="T58" s="158" t="s">
        <v>461</v>
      </c>
      <c r="U58" s="158">
        <v>0</v>
      </c>
      <c r="V58" s="158">
        <f>ROUND(E58*U58,2)</f>
        <v>0</v>
      </c>
      <c r="W58" s="158"/>
      <c r="X58" s="158" t="s">
        <v>149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462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60" t="s">
        <v>465</v>
      </c>
      <c r="D59" s="261"/>
      <c r="E59" s="261"/>
      <c r="F59" s="261"/>
      <c r="G59" s="261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194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7">
        <v>39</v>
      </c>
      <c r="B60" s="168" t="s">
        <v>466</v>
      </c>
      <c r="C60" s="182" t="s">
        <v>467</v>
      </c>
      <c r="D60" s="169" t="s">
        <v>460</v>
      </c>
      <c r="E60" s="170">
        <v>1</v>
      </c>
      <c r="F60" s="171"/>
      <c r="G60" s="172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0</v>
      </c>
      <c r="O60" s="158">
        <f>ROUND(E60*N60,2)</f>
        <v>0</v>
      </c>
      <c r="P60" s="158">
        <v>0</v>
      </c>
      <c r="Q60" s="158">
        <f>ROUND(E60*P60,2)</f>
        <v>0</v>
      </c>
      <c r="R60" s="158"/>
      <c r="S60" s="158" t="s">
        <v>234</v>
      </c>
      <c r="T60" s="158" t="s">
        <v>190</v>
      </c>
      <c r="U60" s="158">
        <v>0</v>
      </c>
      <c r="V60" s="158">
        <f>ROUND(E60*U60,2)</f>
        <v>0</v>
      </c>
      <c r="W60" s="158"/>
      <c r="X60" s="158" t="s">
        <v>149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468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3.75" outlineLevel="1" x14ac:dyDescent="0.2">
      <c r="A61" s="156"/>
      <c r="B61" s="157"/>
      <c r="C61" s="260" t="s">
        <v>469</v>
      </c>
      <c r="D61" s="261"/>
      <c r="E61" s="261"/>
      <c r="F61" s="261"/>
      <c r="G61" s="261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194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3" t="str">
        <f>C61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3"/>
      <c r="B62" s="4"/>
      <c r="C62" s="184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171</v>
      </c>
    </row>
    <row r="63" spans="1:60" x14ac:dyDescent="0.2">
      <c r="A63" s="152"/>
      <c r="B63" s="153" t="s">
        <v>31</v>
      </c>
      <c r="C63" s="185"/>
      <c r="D63" s="154"/>
      <c r="E63" s="155"/>
      <c r="F63" s="155"/>
      <c r="G63" s="180">
        <f>G8+G18+G25+G45+G54+G56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227</v>
      </c>
    </row>
    <row r="64" spans="1:60" x14ac:dyDescent="0.2">
      <c r="A64" s="3"/>
      <c r="B64" s="4"/>
      <c r="C64" s="18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3"/>
      <c r="B65" s="4"/>
      <c r="C65" s="184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46" t="s">
        <v>228</v>
      </c>
      <c r="B66" s="246"/>
      <c r="C66" s="24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48"/>
      <c r="B67" s="249"/>
      <c r="C67" s="250"/>
      <c r="D67" s="249"/>
      <c r="E67" s="249"/>
      <c r="F67" s="249"/>
      <c r="G67" s="25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229</v>
      </c>
    </row>
    <row r="68" spans="1:33" x14ac:dyDescent="0.2">
      <c r="A68" s="252"/>
      <c r="B68" s="253"/>
      <c r="C68" s="254"/>
      <c r="D68" s="253"/>
      <c r="E68" s="253"/>
      <c r="F68" s="253"/>
      <c r="G68" s="25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52"/>
      <c r="B69" s="253"/>
      <c r="C69" s="254"/>
      <c r="D69" s="253"/>
      <c r="E69" s="253"/>
      <c r="F69" s="253"/>
      <c r="G69" s="25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52"/>
      <c r="B70" s="253"/>
      <c r="C70" s="254"/>
      <c r="D70" s="253"/>
      <c r="E70" s="253"/>
      <c r="F70" s="253"/>
      <c r="G70" s="25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56"/>
      <c r="B71" s="257"/>
      <c r="C71" s="258"/>
      <c r="D71" s="257"/>
      <c r="E71" s="257"/>
      <c r="F71" s="257"/>
      <c r="G71" s="25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3"/>
      <c r="B72" s="4"/>
      <c r="C72" s="18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C73" s="186"/>
      <c r="D73" s="10"/>
      <c r="AG73" t="s">
        <v>230</v>
      </c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A1:G1"/>
    <mergeCell ref="C2:G2"/>
    <mergeCell ref="C3:G3"/>
    <mergeCell ref="C4:G4"/>
    <mergeCell ref="A66:C66"/>
    <mergeCell ref="A67:G71"/>
    <mergeCell ref="C20:G20"/>
    <mergeCell ref="C22:G22"/>
    <mergeCell ref="C47:G47"/>
    <mergeCell ref="C59:G59"/>
    <mergeCell ref="C61:G6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69</v>
      </c>
      <c r="C3" s="265" t="s">
        <v>70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71</v>
      </c>
      <c r="C4" s="268" t="s">
        <v>72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SUMIF(AG9:AG27,"&lt;&gt;NOR",G9:G27)</f>
        <v>0</v>
      </c>
      <c r="H8" s="160"/>
      <c r="I8" s="160">
        <f>SUM(I9:I27)</f>
        <v>0</v>
      </c>
      <c r="J8" s="160"/>
      <c r="K8" s="160">
        <f>SUM(K9:K27)</f>
        <v>0</v>
      </c>
      <c r="L8" s="160"/>
      <c r="M8" s="160">
        <f>SUM(M9:M27)</f>
        <v>0</v>
      </c>
      <c r="N8" s="160"/>
      <c r="O8" s="160">
        <f>SUM(O9:O27)</f>
        <v>381.63</v>
      </c>
      <c r="P8" s="160"/>
      <c r="Q8" s="160">
        <f>SUM(Q9:Q27)</f>
        <v>0</v>
      </c>
      <c r="R8" s="160"/>
      <c r="S8" s="160"/>
      <c r="T8" s="160"/>
      <c r="U8" s="160"/>
      <c r="V8" s="160">
        <f>SUM(V9:V27)</f>
        <v>6811.2400000000007</v>
      </c>
      <c r="W8" s="160"/>
      <c r="X8" s="160"/>
      <c r="AG8" t="s">
        <v>185</v>
      </c>
    </row>
    <row r="9" spans="1:60" ht="22.5" outlineLevel="1" x14ac:dyDescent="0.2">
      <c r="A9" s="174">
        <v>1</v>
      </c>
      <c r="B9" s="175" t="s">
        <v>470</v>
      </c>
      <c r="C9" s="183" t="s">
        <v>471</v>
      </c>
      <c r="D9" s="176" t="s">
        <v>239</v>
      </c>
      <c r="E9" s="177">
        <v>4156.2340000000004</v>
      </c>
      <c r="F9" s="178"/>
      <c r="G9" s="179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234</v>
      </c>
      <c r="T9" s="158" t="s">
        <v>234</v>
      </c>
      <c r="U9" s="158">
        <v>1.34E-2</v>
      </c>
      <c r="V9" s="158">
        <f t="shared" ref="V9:V16" si="6">ROUND(E9*U9,2)</f>
        <v>55.69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472</v>
      </c>
      <c r="C10" s="183" t="s">
        <v>473</v>
      </c>
      <c r="D10" s="176" t="s">
        <v>239</v>
      </c>
      <c r="E10" s="177">
        <v>1554.1969999999999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0.187</v>
      </c>
      <c r="V10" s="158">
        <f t="shared" si="6"/>
        <v>290.63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3</v>
      </c>
      <c r="B11" s="175" t="s">
        <v>474</v>
      </c>
      <c r="C11" s="183" t="s">
        <v>475</v>
      </c>
      <c r="D11" s="176" t="s">
        <v>239</v>
      </c>
      <c r="E11" s="177">
        <v>1554.1969999999999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5.8000000000000003E-2</v>
      </c>
      <c r="V11" s="158">
        <f t="shared" si="6"/>
        <v>90.14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476</v>
      </c>
      <c r="C12" s="183" t="s">
        <v>477</v>
      </c>
      <c r="D12" s="176" t="s">
        <v>239</v>
      </c>
      <c r="E12" s="177">
        <v>1554.1969999999999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0.29399999999999998</v>
      </c>
      <c r="V12" s="158">
        <f t="shared" si="6"/>
        <v>456.93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478</v>
      </c>
      <c r="C13" s="183" t="s">
        <v>479</v>
      </c>
      <c r="D13" s="176" t="s">
        <v>239</v>
      </c>
      <c r="E13" s="177">
        <v>1554.1969999999999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8.1000000000000003E-2</v>
      </c>
      <c r="V13" s="158">
        <f t="shared" si="6"/>
        <v>125.89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480</v>
      </c>
      <c r="C14" s="183" t="s">
        <v>481</v>
      </c>
      <c r="D14" s="176" t="s">
        <v>239</v>
      </c>
      <c r="E14" s="177">
        <v>224.49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0.23</v>
      </c>
      <c r="V14" s="158">
        <f t="shared" si="6"/>
        <v>51.63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482</v>
      </c>
      <c r="C15" s="183" t="s">
        <v>483</v>
      </c>
      <c r="D15" s="176" t="s">
        <v>239</v>
      </c>
      <c r="E15" s="177">
        <v>224.49</v>
      </c>
      <c r="F15" s="178"/>
      <c r="G15" s="179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234</v>
      </c>
      <c r="T15" s="158" t="s">
        <v>234</v>
      </c>
      <c r="U15" s="158">
        <v>0.38979999999999998</v>
      </c>
      <c r="V15" s="158">
        <f t="shared" si="6"/>
        <v>87.51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7">
        <v>8</v>
      </c>
      <c r="B16" s="168" t="s">
        <v>250</v>
      </c>
      <c r="C16" s="182" t="s">
        <v>484</v>
      </c>
      <c r="D16" s="169" t="s">
        <v>239</v>
      </c>
      <c r="E16" s="170">
        <v>22.806000000000001</v>
      </c>
      <c r="F16" s="171"/>
      <c r="G16" s="172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234</v>
      </c>
      <c r="T16" s="158" t="s">
        <v>234</v>
      </c>
      <c r="U16" s="158">
        <v>1.0999999999999999E-2</v>
      </c>
      <c r="V16" s="158">
        <f t="shared" si="6"/>
        <v>0.25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192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60" t="s">
        <v>485</v>
      </c>
      <c r="D17" s="261"/>
      <c r="E17" s="261"/>
      <c r="F17" s="261"/>
      <c r="G17" s="261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194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74">
        <v>9</v>
      </c>
      <c r="B18" s="175" t="s">
        <v>486</v>
      </c>
      <c r="C18" s="183" t="s">
        <v>487</v>
      </c>
      <c r="D18" s="176" t="s">
        <v>239</v>
      </c>
      <c r="E18" s="177">
        <v>114.03</v>
      </c>
      <c r="F18" s="178"/>
      <c r="G18" s="179">
        <f t="shared" ref="G18:G27" si="7">ROUND(E18*F18,2)</f>
        <v>0</v>
      </c>
      <c r="H18" s="159"/>
      <c r="I18" s="158">
        <f t="shared" ref="I18:I27" si="8">ROUND(E18*H18,2)</f>
        <v>0</v>
      </c>
      <c r="J18" s="159"/>
      <c r="K18" s="158">
        <f t="shared" ref="K18:K27" si="9">ROUND(E18*J18,2)</f>
        <v>0</v>
      </c>
      <c r="L18" s="158">
        <v>21</v>
      </c>
      <c r="M18" s="158">
        <f t="shared" ref="M18:M27" si="10">G18*(1+L18/100)</f>
        <v>0</v>
      </c>
      <c r="N18" s="158">
        <v>0</v>
      </c>
      <c r="O18" s="158">
        <f t="shared" ref="O18:O27" si="11">ROUND(E18*N18,2)</f>
        <v>0</v>
      </c>
      <c r="P18" s="158">
        <v>0</v>
      </c>
      <c r="Q18" s="158">
        <f t="shared" ref="Q18:Q27" si="12">ROUND(E18*P18,2)</f>
        <v>0</v>
      </c>
      <c r="R18" s="158"/>
      <c r="S18" s="158" t="s">
        <v>234</v>
      </c>
      <c r="T18" s="158" t="s">
        <v>234</v>
      </c>
      <c r="U18" s="158">
        <v>0</v>
      </c>
      <c r="V18" s="158">
        <f t="shared" ref="V18:V27" si="13">ROUND(E18*U18,2)</f>
        <v>0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488</v>
      </c>
      <c r="C19" s="183" t="s">
        <v>489</v>
      </c>
      <c r="D19" s="176" t="s">
        <v>239</v>
      </c>
      <c r="E19" s="177">
        <v>3357.0680000000002</v>
      </c>
      <c r="F19" s="178"/>
      <c r="G19" s="179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8">
        <v>0</v>
      </c>
      <c r="O19" s="158">
        <f t="shared" si="11"/>
        <v>0</v>
      </c>
      <c r="P19" s="158">
        <v>0</v>
      </c>
      <c r="Q19" s="158">
        <f t="shared" si="12"/>
        <v>0</v>
      </c>
      <c r="R19" s="158"/>
      <c r="S19" s="158" t="s">
        <v>234</v>
      </c>
      <c r="T19" s="158" t="s">
        <v>234</v>
      </c>
      <c r="U19" s="158">
        <v>0.65200000000000002</v>
      </c>
      <c r="V19" s="158">
        <f t="shared" si="13"/>
        <v>2188.81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192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490</v>
      </c>
      <c r="C20" s="183" t="s">
        <v>491</v>
      </c>
      <c r="D20" s="176" t="s">
        <v>239</v>
      </c>
      <c r="E20" s="177">
        <v>3334.2620000000002</v>
      </c>
      <c r="F20" s="178"/>
      <c r="G20" s="179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8">
        <v>0</v>
      </c>
      <c r="O20" s="158">
        <f t="shared" si="11"/>
        <v>0</v>
      </c>
      <c r="P20" s="158">
        <v>0</v>
      </c>
      <c r="Q20" s="158">
        <f t="shared" si="12"/>
        <v>0</v>
      </c>
      <c r="R20" s="158"/>
      <c r="S20" s="158" t="s">
        <v>234</v>
      </c>
      <c r="T20" s="158" t="s">
        <v>234</v>
      </c>
      <c r="U20" s="158">
        <v>8.9999999999999993E-3</v>
      </c>
      <c r="V20" s="158">
        <f t="shared" si="13"/>
        <v>30.01</v>
      </c>
      <c r="W20" s="158"/>
      <c r="X20" s="158" t="s">
        <v>191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192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4">
        <v>12</v>
      </c>
      <c r="B21" s="175" t="s">
        <v>492</v>
      </c>
      <c r="C21" s="183" t="s">
        <v>493</v>
      </c>
      <c r="D21" s="176" t="s">
        <v>239</v>
      </c>
      <c r="E21" s="177">
        <v>3357.0680000000002</v>
      </c>
      <c r="F21" s="178"/>
      <c r="G21" s="179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8">
        <v>0</v>
      </c>
      <c r="O21" s="158">
        <f t="shared" si="11"/>
        <v>0</v>
      </c>
      <c r="P21" s="158">
        <v>0</v>
      </c>
      <c r="Q21" s="158">
        <f t="shared" si="12"/>
        <v>0</v>
      </c>
      <c r="R21" s="158"/>
      <c r="S21" s="158" t="s">
        <v>234</v>
      </c>
      <c r="T21" s="158" t="s">
        <v>234</v>
      </c>
      <c r="U21" s="158">
        <v>4.2999999999999997E-2</v>
      </c>
      <c r="V21" s="158">
        <f t="shared" si="13"/>
        <v>144.35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4">
        <v>13</v>
      </c>
      <c r="B22" s="175" t="s">
        <v>494</v>
      </c>
      <c r="C22" s="183" t="s">
        <v>495</v>
      </c>
      <c r="D22" s="176" t="s">
        <v>239</v>
      </c>
      <c r="E22" s="177">
        <v>224.49</v>
      </c>
      <c r="F22" s="178"/>
      <c r="G22" s="179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8">
        <v>1.7</v>
      </c>
      <c r="O22" s="158">
        <f t="shared" si="11"/>
        <v>381.63</v>
      </c>
      <c r="P22" s="158">
        <v>0</v>
      </c>
      <c r="Q22" s="158">
        <f t="shared" si="12"/>
        <v>0</v>
      </c>
      <c r="R22" s="158"/>
      <c r="S22" s="158" t="s">
        <v>234</v>
      </c>
      <c r="T22" s="158" t="s">
        <v>234</v>
      </c>
      <c r="U22" s="158">
        <v>1.587</v>
      </c>
      <c r="V22" s="158">
        <f t="shared" si="13"/>
        <v>356.27</v>
      </c>
      <c r="W22" s="158"/>
      <c r="X22" s="158" t="s">
        <v>191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192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14</v>
      </c>
      <c r="B23" s="175" t="s">
        <v>280</v>
      </c>
      <c r="C23" s="183" t="s">
        <v>281</v>
      </c>
      <c r="D23" s="176" t="s">
        <v>233</v>
      </c>
      <c r="E23" s="177">
        <v>11979.088</v>
      </c>
      <c r="F23" s="178"/>
      <c r="G23" s="179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8"/>
      <c r="S23" s="158" t="s">
        <v>234</v>
      </c>
      <c r="T23" s="158" t="s">
        <v>234</v>
      </c>
      <c r="U23" s="158">
        <v>1.7999999999999999E-2</v>
      </c>
      <c r="V23" s="158">
        <f t="shared" si="13"/>
        <v>215.62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4">
        <v>15</v>
      </c>
      <c r="B24" s="175" t="s">
        <v>262</v>
      </c>
      <c r="C24" s="183" t="s">
        <v>263</v>
      </c>
      <c r="D24" s="176" t="s">
        <v>233</v>
      </c>
      <c r="E24" s="177">
        <v>9102.9940000000006</v>
      </c>
      <c r="F24" s="178"/>
      <c r="G24" s="179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0</v>
      </c>
      <c r="O24" s="158">
        <f t="shared" si="11"/>
        <v>0</v>
      </c>
      <c r="P24" s="158">
        <v>0</v>
      </c>
      <c r="Q24" s="158">
        <f t="shared" si="12"/>
        <v>0</v>
      </c>
      <c r="R24" s="158"/>
      <c r="S24" s="158" t="s">
        <v>234</v>
      </c>
      <c r="T24" s="158" t="s">
        <v>234</v>
      </c>
      <c r="U24" s="158">
        <v>0.17699999999999999</v>
      </c>
      <c r="V24" s="158">
        <f t="shared" si="13"/>
        <v>1611.23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4">
        <v>16</v>
      </c>
      <c r="B25" s="175" t="s">
        <v>496</v>
      </c>
      <c r="C25" s="183" t="s">
        <v>497</v>
      </c>
      <c r="D25" s="176" t="s">
        <v>233</v>
      </c>
      <c r="E25" s="177">
        <v>4551.4970000000003</v>
      </c>
      <c r="F25" s="178"/>
      <c r="G25" s="179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8">
        <v>0</v>
      </c>
      <c r="O25" s="158">
        <f t="shared" si="11"/>
        <v>0</v>
      </c>
      <c r="P25" s="158">
        <v>0</v>
      </c>
      <c r="Q25" s="158">
        <f t="shared" si="12"/>
        <v>0</v>
      </c>
      <c r="R25" s="158"/>
      <c r="S25" s="158" t="s">
        <v>234</v>
      </c>
      <c r="T25" s="158" t="s">
        <v>234</v>
      </c>
      <c r="U25" s="158">
        <v>0.128</v>
      </c>
      <c r="V25" s="158">
        <f t="shared" si="13"/>
        <v>582.59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192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17</v>
      </c>
      <c r="B26" s="175" t="s">
        <v>498</v>
      </c>
      <c r="C26" s="183" t="s">
        <v>499</v>
      </c>
      <c r="D26" s="176" t="s">
        <v>233</v>
      </c>
      <c r="E26" s="177">
        <v>4551.4970000000003</v>
      </c>
      <c r="F26" s="178"/>
      <c r="G26" s="179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8"/>
      <c r="S26" s="158" t="s">
        <v>234</v>
      </c>
      <c r="T26" s="158" t="s">
        <v>234</v>
      </c>
      <c r="U26" s="158">
        <v>0.107</v>
      </c>
      <c r="V26" s="158">
        <f t="shared" si="13"/>
        <v>487.01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192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4">
        <v>18</v>
      </c>
      <c r="B27" s="175" t="s">
        <v>500</v>
      </c>
      <c r="C27" s="183" t="s">
        <v>501</v>
      </c>
      <c r="D27" s="176" t="s">
        <v>239</v>
      </c>
      <c r="E27" s="177">
        <v>3334.2620000000002</v>
      </c>
      <c r="F27" s="178"/>
      <c r="G27" s="179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8"/>
      <c r="S27" s="158" t="s">
        <v>234</v>
      </c>
      <c r="T27" s="158" t="s">
        <v>234</v>
      </c>
      <c r="U27" s="158">
        <v>1.0999999999999999E-2</v>
      </c>
      <c r="V27" s="158">
        <f t="shared" si="13"/>
        <v>36.68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1" t="s">
        <v>184</v>
      </c>
      <c r="B28" s="162" t="s">
        <v>111</v>
      </c>
      <c r="C28" s="181" t="s">
        <v>113</v>
      </c>
      <c r="D28" s="163"/>
      <c r="E28" s="164"/>
      <c r="F28" s="165"/>
      <c r="G28" s="166">
        <f>SUMIF(AG29:AG31,"&lt;&gt;NOR",G29:G31)</f>
        <v>0</v>
      </c>
      <c r="H28" s="160"/>
      <c r="I28" s="160">
        <f>SUM(I29:I31)</f>
        <v>0</v>
      </c>
      <c r="J28" s="160"/>
      <c r="K28" s="160">
        <f>SUM(K29:K31)</f>
        <v>0</v>
      </c>
      <c r="L28" s="160"/>
      <c r="M28" s="160">
        <f>SUM(M29:M31)</f>
        <v>0</v>
      </c>
      <c r="N28" s="160"/>
      <c r="O28" s="160">
        <f>SUM(O29:O31)</f>
        <v>697.06</v>
      </c>
      <c r="P28" s="160"/>
      <c r="Q28" s="160">
        <f>SUM(Q29:Q31)</f>
        <v>0</v>
      </c>
      <c r="R28" s="160"/>
      <c r="S28" s="160"/>
      <c r="T28" s="160"/>
      <c r="U28" s="160"/>
      <c r="V28" s="160">
        <f>SUM(V29:V31)</f>
        <v>581.11</v>
      </c>
      <c r="W28" s="160"/>
      <c r="X28" s="160"/>
      <c r="AG28" t="s">
        <v>185</v>
      </c>
    </row>
    <row r="29" spans="1:60" outlineLevel="1" x14ac:dyDescent="0.2">
      <c r="A29" s="174">
        <v>19</v>
      </c>
      <c r="B29" s="175" t="s">
        <v>502</v>
      </c>
      <c r="C29" s="183" t="s">
        <v>503</v>
      </c>
      <c r="D29" s="176" t="s">
        <v>325</v>
      </c>
      <c r="E29" s="177">
        <v>3141.16</v>
      </c>
      <c r="F29" s="178"/>
      <c r="G29" s="179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0.22106999999999999</v>
      </c>
      <c r="O29" s="158">
        <f>ROUND(E29*N29,2)</f>
        <v>694.42</v>
      </c>
      <c r="P29" s="158">
        <v>0</v>
      </c>
      <c r="Q29" s="158">
        <f>ROUND(E29*P29,2)</f>
        <v>0</v>
      </c>
      <c r="R29" s="158"/>
      <c r="S29" s="158" t="s">
        <v>234</v>
      </c>
      <c r="T29" s="158" t="s">
        <v>234</v>
      </c>
      <c r="U29" s="158">
        <v>0.185</v>
      </c>
      <c r="V29" s="158">
        <f>ROUND(E29*U29,2)</f>
        <v>581.11</v>
      </c>
      <c r="W29" s="158"/>
      <c r="X29" s="158" t="s">
        <v>191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192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7">
        <v>20</v>
      </c>
      <c r="B30" s="168" t="s">
        <v>504</v>
      </c>
      <c r="C30" s="182" t="s">
        <v>505</v>
      </c>
      <c r="D30" s="169" t="s">
        <v>325</v>
      </c>
      <c r="E30" s="170">
        <v>3298.2179999999998</v>
      </c>
      <c r="F30" s="171"/>
      <c r="G30" s="172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8.0000000000000004E-4</v>
      </c>
      <c r="O30" s="158">
        <f>ROUND(E30*N30,2)</f>
        <v>2.64</v>
      </c>
      <c r="P30" s="158">
        <v>0</v>
      </c>
      <c r="Q30" s="158">
        <f>ROUND(E30*P30,2)</f>
        <v>0</v>
      </c>
      <c r="R30" s="158" t="s">
        <v>268</v>
      </c>
      <c r="S30" s="158" t="s">
        <v>234</v>
      </c>
      <c r="T30" s="158" t="s">
        <v>234</v>
      </c>
      <c r="U30" s="158">
        <v>0</v>
      </c>
      <c r="V30" s="158">
        <f>ROUND(E30*U30,2)</f>
        <v>0</v>
      </c>
      <c r="W30" s="158"/>
      <c r="X30" s="158" t="s">
        <v>269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506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507</v>
      </c>
      <c r="D31" s="187"/>
      <c r="E31" s="188">
        <v>3298.2179999999998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236</v>
      </c>
      <c r="AH31" s="149">
        <v>5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1" t="s">
        <v>184</v>
      </c>
      <c r="B32" s="162" t="s">
        <v>115</v>
      </c>
      <c r="C32" s="181" t="s">
        <v>117</v>
      </c>
      <c r="D32" s="163"/>
      <c r="E32" s="164"/>
      <c r="F32" s="165"/>
      <c r="G32" s="166">
        <f>SUMIF(AG33:AG33,"&lt;&gt;NOR",G33:G33)</f>
        <v>0</v>
      </c>
      <c r="H32" s="160"/>
      <c r="I32" s="160">
        <f>SUM(I33:I33)</f>
        <v>0</v>
      </c>
      <c r="J32" s="160"/>
      <c r="K32" s="160">
        <f>SUM(K33:K33)</f>
        <v>0</v>
      </c>
      <c r="L32" s="160"/>
      <c r="M32" s="160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0"/>
      <c r="S32" s="160"/>
      <c r="T32" s="160"/>
      <c r="U32" s="160"/>
      <c r="V32" s="160">
        <f>SUM(V33:V33)</f>
        <v>314.72000000000003</v>
      </c>
      <c r="W32" s="160"/>
      <c r="X32" s="160"/>
      <c r="AG32" t="s">
        <v>185</v>
      </c>
    </row>
    <row r="33" spans="1:60" ht="22.5" outlineLevel="1" x14ac:dyDescent="0.2">
      <c r="A33" s="174">
        <v>21</v>
      </c>
      <c r="B33" s="175" t="s">
        <v>508</v>
      </c>
      <c r="C33" s="183" t="s">
        <v>509</v>
      </c>
      <c r="D33" s="176" t="s">
        <v>239</v>
      </c>
      <c r="E33" s="177">
        <v>238.96600000000001</v>
      </c>
      <c r="F33" s="178"/>
      <c r="G33" s="179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234</v>
      </c>
      <c r="T33" s="158" t="s">
        <v>234</v>
      </c>
      <c r="U33" s="158">
        <v>1.3169999999999999</v>
      </c>
      <c r="V33" s="158">
        <f>ROUND(E33*U33,2)</f>
        <v>314.72000000000003</v>
      </c>
      <c r="W33" s="158"/>
      <c r="X33" s="158" t="s">
        <v>191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192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1" t="s">
        <v>184</v>
      </c>
      <c r="B34" s="162" t="s">
        <v>122</v>
      </c>
      <c r="C34" s="181" t="s">
        <v>123</v>
      </c>
      <c r="D34" s="163"/>
      <c r="E34" s="164"/>
      <c r="F34" s="165"/>
      <c r="G34" s="166">
        <f>SUMIF(AG35:AG48,"&lt;&gt;NOR",G35:G48)</f>
        <v>0</v>
      </c>
      <c r="H34" s="160"/>
      <c r="I34" s="160">
        <f>SUM(I35:I48)</f>
        <v>0</v>
      </c>
      <c r="J34" s="160"/>
      <c r="K34" s="160">
        <f>SUM(K35:K48)</f>
        <v>0</v>
      </c>
      <c r="L34" s="160"/>
      <c r="M34" s="160">
        <f>SUM(M35:M48)</f>
        <v>0</v>
      </c>
      <c r="N34" s="160"/>
      <c r="O34" s="160">
        <f>SUM(O35:O48)</f>
        <v>2565.17</v>
      </c>
      <c r="P34" s="160"/>
      <c r="Q34" s="160">
        <f>SUM(Q35:Q48)</f>
        <v>0</v>
      </c>
      <c r="R34" s="160"/>
      <c r="S34" s="160"/>
      <c r="T34" s="160"/>
      <c r="U34" s="160"/>
      <c r="V34" s="160">
        <f>SUM(V35:V48)</f>
        <v>1479.3200000000002</v>
      </c>
      <c r="W34" s="160"/>
      <c r="X34" s="160"/>
      <c r="AG34" t="s">
        <v>185</v>
      </c>
    </row>
    <row r="35" spans="1:60" outlineLevel="1" x14ac:dyDescent="0.2">
      <c r="A35" s="174">
        <v>22</v>
      </c>
      <c r="B35" s="175" t="s">
        <v>510</v>
      </c>
      <c r="C35" s="183" t="s">
        <v>511</v>
      </c>
      <c r="D35" s="176" t="s">
        <v>233</v>
      </c>
      <c r="E35" s="177">
        <v>3501.47</v>
      </c>
      <c r="F35" s="178"/>
      <c r="G35" s="179">
        <f t="shared" ref="G35:G40" si="14">ROUND(E35*F35,2)</f>
        <v>0</v>
      </c>
      <c r="H35" s="159"/>
      <c r="I35" s="158">
        <f t="shared" ref="I35:I40" si="15">ROUND(E35*H35,2)</f>
        <v>0</v>
      </c>
      <c r="J35" s="159"/>
      <c r="K35" s="158">
        <f t="shared" ref="K35:K40" si="16">ROUND(E35*J35,2)</f>
        <v>0</v>
      </c>
      <c r="L35" s="158">
        <v>21</v>
      </c>
      <c r="M35" s="158">
        <f t="shared" ref="M35:M40" si="17">G35*(1+L35/100)</f>
        <v>0</v>
      </c>
      <c r="N35" s="158">
        <v>0</v>
      </c>
      <c r="O35" s="158">
        <f t="shared" ref="O35:O40" si="18">ROUND(E35*N35,2)</f>
        <v>0</v>
      </c>
      <c r="P35" s="158">
        <v>0</v>
      </c>
      <c r="Q35" s="158">
        <f t="shared" ref="Q35:Q40" si="19">ROUND(E35*P35,2)</f>
        <v>0</v>
      </c>
      <c r="R35" s="158"/>
      <c r="S35" s="158" t="s">
        <v>234</v>
      </c>
      <c r="T35" s="158" t="s">
        <v>234</v>
      </c>
      <c r="U35" s="158">
        <v>5.8999999999999997E-2</v>
      </c>
      <c r="V35" s="158">
        <f t="shared" ref="V35:V40" si="20">ROUND(E35*U35,2)</f>
        <v>206.59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23</v>
      </c>
      <c r="B36" s="175" t="s">
        <v>364</v>
      </c>
      <c r="C36" s="183" t="s">
        <v>365</v>
      </c>
      <c r="D36" s="176" t="s">
        <v>233</v>
      </c>
      <c r="E36" s="177">
        <v>2126.08</v>
      </c>
      <c r="F36" s="178"/>
      <c r="G36" s="179">
        <f t="shared" si="14"/>
        <v>0</v>
      </c>
      <c r="H36" s="159"/>
      <c r="I36" s="158">
        <f t="shared" si="15"/>
        <v>0</v>
      </c>
      <c r="J36" s="159"/>
      <c r="K36" s="158">
        <f t="shared" si="16"/>
        <v>0</v>
      </c>
      <c r="L36" s="158">
        <v>21</v>
      </c>
      <c r="M36" s="158">
        <f t="shared" si="17"/>
        <v>0</v>
      </c>
      <c r="N36" s="158">
        <v>0</v>
      </c>
      <c r="O36" s="158">
        <f t="shared" si="18"/>
        <v>0</v>
      </c>
      <c r="P36" s="158">
        <v>0</v>
      </c>
      <c r="Q36" s="158">
        <f t="shared" si="19"/>
        <v>0</v>
      </c>
      <c r="R36" s="158"/>
      <c r="S36" s="158" t="s">
        <v>234</v>
      </c>
      <c r="T36" s="158" t="s">
        <v>234</v>
      </c>
      <c r="U36" s="158">
        <v>2.7E-2</v>
      </c>
      <c r="V36" s="158">
        <f t="shared" si="20"/>
        <v>57.4</v>
      </c>
      <c r="W36" s="158"/>
      <c r="X36" s="158" t="s">
        <v>191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24</v>
      </c>
      <c r="B37" s="175" t="s">
        <v>302</v>
      </c>
      <c r="C37" s="183" t="s">
        <v>303</v>
      </c>
      <c r="D37" s="176" t="s">
        <v>233</v>
      </c>
      <c r="E37" s="177">
        <v>11274.04</v>
      </c>
      <c r="F37" s="178"/>
      <c r="G37" s="179">
        <f t="shared" si="14"/>
        <v>0</v>
      </c>
      <c r="H37" s="159"/>
      <c r="I37" s="158">
        <f t="shared" si="15"/>
        <v>0</v>
      </c>
      <c r="J37" s="159"/>
      <c r="K37" s="158">
        <f t="shared" si="16"/>
        <v>0</v>
      </c>
      <c r="L37" s="158">
        <v>21</v>
      </c>
      <c r="M37" s="158">
        <f t="shared" si="17"/>
        <v>0</v>
      </c>
      <c r="N37" s="158">
        <v>0</v>
      </c>
      <c r="O37" s="158">
        <f t="shared" si="18"/>
        <v>0</v>
      </c>
      <c r="P37" s="158">
        <v>0</v>
      </c>
      <c r="Q37" s="158">
        <f t="shared" si="19"/>
        <v>0</v>
      </c>
      <c r="R37" s="158"/>
      <c r="S37" s="158" t="s">
        <v>234</v>
      </c>
      <c r="T37" s="158" t="s">
        <v>234</v>
      </c>
      <c r="U37" s="158">
        <v>2.5999999999999999E-2</v>
      </c>
      <c r="V37" s="158">
        <f t="shared" si="20"/>
        <v>293.13</v>
      </c>
      <c r="W37" s="158"/>
      <c r="X37" s="158" t="s">
        <v>191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192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25</v>
      </c>
      <c r="B38" s="175" t="s">
        <v>512</v>
      </c>
      <c r="C38" s="183" t="s">
        <v>513</v>
      </c>
      <c r="D38" s="176" t="s">
        <v>233</v>
      </c>
      <c r="E38" s="177">
        <v>171.25</v>
      </c>
      <c r="F38" s="178"/>
      <c r="G38" s="179">
        <f t="shared" si="14"/>
        <v>0</v>
      </c>
      <c r="H38" s="159"/>
      <c r="I38" s="158">
        <f t="shared" si="15"/>
        <v>0</v>
      </c>
      <c r="J38" s="159"/>
      <c r="K38" s="158">
        <f t="shared" si="16"/>
        <v>0</v>
      </c>
      <c r="L38" s="158">
        <v>21</v>
      </c>
      <c r="M38" s="158">
        <f t="shared" si="17"/>
        <v>0</v>
      </c>
      <c r="N38" s="158">
        <v>0</v>
      </c>
      <c r="O38" s="158">
        <f t="shared" si="18"/>
        <v>0</v>
      </c>
      <c r="P38" s="158">
        <v>0</v>
      </c>
      <c r="Q38" s="158">
        <f t="shared" si="19"/>
        <v>0</v>
      </c>
      <c r="R38" s="158"/>
      <c r="S38" s="158" t="s">
        <v>234</v>
      </c>
      <c r="T38" s="158" t="s">
        <v>234</v>
      </c>
      <c r="U38" s="158">
        <v>2.3E-2</v>
      </c>
      <c r="V38" s="158">
        <f t="shared" si="20"/>
        <v>3.94</v>
      </c>
      <c r="W38" s="158"/>
      <c r="X38" s="158" t="s">
        <v>191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192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26</v>
      </c>
      <c r="B39" s="175" t="s">
        <v>514</v>
      </c>
      <c r="C39" s="183" t="s">
        <v>515</v>
      </c>
      <c r="D39" s="176" t="s">
        <v>233</v>
      </c>
      <c r="E39" s="177">
        <v>1827.1</v>
      </c>
      <c r="F39" s="178"/>
      <c r="G39" s="179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8">
        <v>0.105</v>
      </c>
      <c r="O39" s="158">
        <f t="shared" si="18"/>
        <v>191.85</v>
      </c>
      <c r="P39" s="158">
        <v>0</v>
      </c>
      <c r="Q39" s="158">
        <f t="shared" si="19"/>
        <v>0</v>
      </c>
      <c r="R39" s="158"/>
      <c r="S39" s="158" t="s">
        <v>234</v>
      </c>
      <c r="T39" s="158" t="s">
        <v>234</v>
      </c>
      <c r="U39" s="158">
        <v>2.4E-2</v>
      </c>
      <c r="V39" s="158">
        <f t="shared" si="20"/>
        <v>43.85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192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67">
        <v>27</v>
      </c>
      <c r="B40" s="168" t="s">
        <v>516</v>
      </c>
      <c r="C40" s="182" t="s">
        <v>517</v>
      </c>
      <c r="D40" s="169" t="s">
        <v>233</v>
      </c>
      <c r="E40" s="170">
        <v>3426.47</v>
      </c>
      <c r="F40" s="171"/>
      <c r="G40" s="172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8">
        <v>0.25094</v>
      </c>
      <c r="O40" s="158">
        <f t="shared" si="18"/>
        <v>859.84</v>
      </c>
      <c r="P40" s="158">
        <v>0</v>
      </c>
      <c r="Q40" s="158">
        <f t="shared" si="19"/>
        <v>0</v>
      </c>
      <c r="R40" s="158"/>
      <c r="S40" s="158" t="s">
        <v>234</v>
      </c>
      <c r="T40" s="158" t="s">
        <v>234</v>
      </c>
      <c r="U40" s="158">
        <v>2.5999999999999999E-2</v>
      </c>
      <c r="V40" s="158">
        <f t="shared" si="20"/>
        <v>89.09</v>
      </c>
      <c r="W40" s="158"/>
      <c r="X40" s="158" t="s">
        <v>191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192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60" t="s">
        <v>518</v>
      </c>
      <c r="D41" s="261"/>
      <c r="E41" s="261"/>
      <c r="F41" s="261"/>
      <c r="G41" s="261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194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28</v>
      </c>
      <c r="B42" s="175" t="s">
        <v>519</v>
      </c>
      <c r="C42" s="183" t="s">
        <v>520</v>
      </c>
      <c r="D42" s="176" t="s">
        <v>233</v>
      </c>
      <c r="E42" s="177">
        <v>75</v>
      </c>
      <c r="F42" s="178"/>
      <c r="G42" s="179">
        <f t="shared" ref="G42:G48" si="21">ROUND(E42*F42,2)</f>
        <v>0</v>
      </c>
      <c r="H42" s="159"/>
      <c r="I42" s="158">
        <f t="shared" ref="I42:I48" si="22">ROUND(E42*H42,2)</f>
        <v>0</v>
      </c>
      <c r="J42" s="159"/>
      <c r="K42" s="158">
        <f t="shared" ref="K42:K48" si="23">ROUND(E42*J42,2)</f>
        <v>0</v>
      </c>
      <c r="L42" s="158">
        <v>21</v>
      </c>
      <c r="M42" s="158">
        <f t="shared" ref="M42:M48" si="24">G42*(1+L42/100)</f>
        <v>0</v>
      </c>
      <c r="N42" s="158">
        <v>7.3899999999999993E-2</v>
      </c>
      <c r="O42" s="158">
        <f t="shared" ref="O42:O48" si="25">ROUND(E42*N42,2)</f>
        <v>5.54</v>
      </c>
      <c r="P42" s="158">
        <v>0</v>
      </c>
      <c r="Q42" s="158">
        <f t="shared" ref="Q42:Q48" si="26">ROUND(E42*P42,2)</f>
        <v>0</v>
      </c>
      <c r="R42" s="158"/>
      <c r="S42" s="158" t="s">
        <v>234</v>
      </c>
      <c r="T42" s="158" t="s">
        <v>234</v>
      </c>
      <c r="U42" s="158">
        <v>0.45200000000000001</v>
      </c>
      <c r="V42" s="158">
        <f t="shared" ref="V42:V48" si="27">ROUND(E42*U42,2)</f>
        <v>33.9</v>
      </c>
      <c r="W42" s="158"/>
      <c r="X42" s="158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4">
        <v>29</v>
      </c>
      <c r="B43" s="175" t="s">
        <v>521</v>
      </c>
      <c r="C43" s="183" t="s">
        <v>522</v>
      </c>
      <c r="D43" s="176" t="s">
        <v>233</v>
      </c>
      <c r="E43" s="177">
        <v>77.25</v>
      </c>
      <c r="F43" s="178"/>
      <c r="G43" s="179">
        <f t="shared" si="21"/>
        <v>0</v>
      </c>
      <c r="H43" s="159"/>
      <c r="I43" s="158">
        <f t="shared" si="22"/>
        <v>0</v>
      </c>
      <c r="J43" s="159"/>
      <c r="K43" s="158">
        <f t="shared" si="23"/>
        <v>0</v>
      </c>
      <c r="L43" s="158">
        <v>21</v>
      </c>
      <c r="M43" s="158">
        <f t="shared" si="24"/>
        <v>0</v>
      </c>
      <c r="N43" s="158">
        <v>0.13150000000000001</v>
      </c>
      <c r="O43" s="158">
        <f t="shared" si="25"/>
        <v>10.16</v>
      </c>
      <c r="P43" s="158">
        <v>0</v>
      </c>
      <c r="Q43" s="158">
        <f t="shared" si="26"/>
        <v>0</v>
      </c>
      <c r="R43" s="158" t="s">
        <v>268</v>
      </c>
      <c r="S43" s="158" t="s">
        <v>234</v>
      </c>
      <c r="T43" s="158" t="s">
        <v>234</v>
      </c>
      <c r="U43" s="158">
        <v>0</v>
      </c>
      <c r="V43" s="158">
        <f t="shared" si="27"/>
        <v>0</v>
      </c>
      <c r="W43" s="158"/>
      <c r="X43" s="158" t="s">
        <v>269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270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30</v>
      </c>
      <c r="B44" s="175" t="s">
        <v>313</v>
      </c>
      <c r="C44" s="183" t="s">
        <v>314</v>
      </c>
      <c r="D44" s="176" t="s">
        <v>233</v>
      </c>
      <c r="E44" s="177">
        <v>1827.1</v>
      </c>
      <c r="F44" s="178"/>
      <c r="G44" s="179">
        <f t="shared" si="21"/>
        <v>0</v>
      </c>
      <c r="H44" s="159"/>
      <c r="I44" s="158">
        <f t="shared" si="22"/>
        <v>0</v>
      </c>
      <c r="J44" s="159"/>
      <c r="K44" s="158">
        <f t="shared" si="23"/>
        <v>0</v>
      </c>
      <c r="L44" s="158">
        <v>21</v>
      </c>
      <c r="M44" s="158">
        <f t="shared" si="24"/>
        <v>0</v>
      </c>
      <c r="N44" s="158">
        <v>5.0000000000000001E-4</v>
      </c>
      <c r="O44" s="158">
        <f t="shared" si="25"/>
        <v>0.91</v>
      </c>
      <c r="P44" s="158">
        <v>0</v>
      </c>
      <c r="Q44" s="158">
        <f t="shared" si="26"/>
        <v>0</v>
      </c>
      <c r="R44" s="158"/>
      <c r="S44" s="158" t="s">
        <v>234</v>
      </c>
      <c r="T44" s="158" t="s">
        <v>234</v>
      </c>
      <c r="U44" s="158">
        <v>2E-3</v>
      </c>
      <c r="V44" s="158">
        <f t="shared" si="27"/>
        <v>3.65</v>
      </c>
      <c r="W44" s="158"/>
      <c r="X44" s="158" t="s">
        <v>191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192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31</v>
      </c>
      <c r="B45" s="175" t="s">
        <v>523</v>
      </c>
      <c r="C45" s="183" t="s">
        <v>524</v>
      </c>
      <c r="D45" s="176" t="s">
        <v>233</v>
      </c>
      <c r="E45" s="177">
        <v>5420.576</v>
      </c>
      <c r="F45" s="178"/>
      <c r="G45" s="179">
        <f t="shared" si="21"/>
        <v>0</v>
      </c>
      <c r="H45" s="159"/>
      <c r="I45" s="158">
        <f t="shared" si="22"/>
        <v>0</v>
      </c>
      <c r="J45" s="159"/>
      <c r="K45" s="158">
        <f t="shared" si="23"/>
        <v>0</v>
      </c>
      <c r="L45" s="158">
        <v>21</v>
      </c>
      <c r="M45" s="158">
        <f t="shared" si="24"/>
        <v>0</v>
      </c>
      <c r="N45" s="158">
        <v>0</v>
      </c>
      <c r="O45" s="158">
        <f t="shared" si="25"/>
        <v>0</v>
      </c>
      <c r="P45" s="158">
        <v>0</v>
      </c>
      <c r="Q45" s="158">
        <f t="shared" si="26"/>
        <v>0</v>
      </c>
      <c r="R45" s="158"/>
      <c r="S45" s="158" t="s">
        <v>234</v>
      </c>
      <c r="T45" s="158" t="s">
        <v>234</v>
      </c>
      <c r="U45" s="158">
        <v>2E-3</v>
      </c>
      <c r="V45" s="158">
        <f t="shared" si="27"/>
        <v>10.84</v>
      </c>
      <c r="W45" s="158"/>
      <c r="X45" s="158" t="s">
        <v>191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192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32</v>
      </c>
      <c r="B46" s="175" t="s">
        <v>525</v>
      </c>
      <c r="C46" s="183" t="s">
        <v>526</v>
      </c>
      <c r="D46" s="176" t="s">
        <v>233</v>
      </c>
      <c r="E46" s="177">
        <v>5401.2169999999996</v>
      </c>
      <c r="F46" s="178"/>
      <c r="G46" s="179">
        <f t="shared" si="21"/>
        <v>0</v>
      </c>
      <c r="H46" s="159"/>
      <c r="I46" s="158">
        <f t="shared" si="22"/>
        <v>0</v>
      </c>
      <c r="J46" s="159"/>
      <c r="K46" s="158">
        <f t="shared" si="23"/>
        <v>0</v>
      </c>
      <c r="L46" s="158">
        <v>21</v>
      </c>
      <c r="M46" s="158">
        <f t="shared" si="24"/>
        <v>0</v>
      </c>
      <c r="N46" s="158">
        <v>0.13188</v>
      </c>
      <c r="O46" s="158">
        <f t="shared" si="25"/>
        <v>712.31</v>
      </c>
      <c r="P46" s="158">
        <v>0</v>
      </c>
      <c r="Q46" s="158">
        <f t="shared" si="26"/>
        <v>0</v>
      </c>
      <c r="R46" s="158"/>
      <c r="S46" s="158" t="s">
        <v>234</v>
      </c>
      <c r="T46" s="158" t="s">
        <v>234</v>
      </c>
      <c r="U46" s="158">
        <v>4.9000000000000002E-2</v>
      </c>
      <c r="V46" s="158">
        <f t="shared" si="27"/>
        <v>264.66000000000003</v>
      </c>
      <c r="W46" s="158"/>
      <c r="X46" s="158" t="s">
        <v>191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192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33</v>
      </c>
      <c r="B47" s="175" t="s">
        <v>527</v>
      </c>
      <c r="C47" s="183" t="s">
        <v>528</v>
      </c>
      <c r="D47" s="176" t="s">
        <v>233</v>
      </c>
      <c r="E47" s="177">
        <v>1827.1</v>
      </c>
      <c r="F47" s="178"/>
      <c r="G47" s="179">
        <f t="shared" si="21"/>
        <v>0</v>
      </c>
      <c r="H47" s="159"/>
      <c r="I47" s="158">
        <f t="shared" si="22"/>
        <v>0</v>
      </c>
      <c r="J47" s="159"/>
      <c r="K47" s="158">
        <f t="shared" si="23"/>
        <v>0</v>
      </c>
      <c r="L47" s="158">
        <v>21</v>
      </c>
      <c r="M47" s="158">
        <f t="shared" si="24"/>
        <v>0</v>
      </c>
      <c r="N47" s="158">
        <v>0.12715000000000001</v>
      </c>
      <c r="O47" s="158">
        <f t="shared" si="25"/>
        <v>232.32</v>
      </c>
      <c r="P47" s="158">
        <v>0</v>
      </c>
      <c r="Q47" s="158">
        <f t="shared" si="26"/>
        <v>0</v>
      </c>
      <c r="R47" s="158"/>
      <c r="S47" s="158" t="s">
        <v>234</v>
      </c>
      <c r="T47" s="158" t="s">
        <v>234</v>
      </c>
      <c r="U47" s="158">
        <v>7.1999999999999995E-2</v>
      </c>
      <c r="V47" s="158">
        <f t="shared" si="27"/>
        <v>131.55000000000001</v>
      </c>
      <c r="W47" s="158"/>
      <c r="X47" s="158" t="s">
        <v>191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192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34</v>
      </c>
      <c r="B48" s="175" t="s">
        <v>529</v>
      </c>
      <c r="C48" s="183" t="s">
        <v>530</v>
      </c>
      <c r="D48" s="176" t="s">
        <v>233</v>
      </c>
      <c r="E48" s="177">
        <v>5323.78</v>
      </c>
      <c r="F48" s="178"/>
      <c r="G48" s="179">
        <f t="shared" si="21"/>
        <v>0</v>
      </c>
      <c r="H48" s="159"/>
      <c r="I48" s="158">
        <f t="shared" si="22"/>
        <v>0</v>
      </c>
      <c r="J48" s="159"/>
      <c r="K48" s="158">
        <f t="shared" si="23"/>
        <v>0</v>
      </c>
      <c r="L48" s="158">
        <v>21</v>
      </c>
      <c r="M48" s="158">
        <f t="shared" si="24"/>
        <v>0</v>
      </c>
      <c r="N48" s="158">
        <v>0.10373</v>
      </c>
      <c r="O48" s="158">
        <f t="shared" si="25"/>
        <v>552.24</v>
      </c>
      <c r="P48" s="158">
        <v>0</v>
      </c>
      <c r="Q48" s="158">
        <f t="shared" si="26"/>
        <v>0</v>
      </c>
      <c r="R48" s="158"/>
      <c r="S48" s="158" t="s">
        <v>234</v>
      </c>
      <c r="T48" s="158" t="s">
        <v>234</v>
      </c>
      <c r="U48" s="158">
        <v>6.4000000000000001E-2</v>
      </c>
      <c r="V48" s="158">
        <f t="shared" si="27"/>
        <v>340.72</v>
      </c>
      <c r="W48" s="158"/>
      <c r="X48" s="158" t="s">
        <v>191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192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1" t="s">
        <v>184</v>
      </c>
      <c r="B49" s="162" t="s">
        <v>111</v>
      </c>
      <c r="C49" s="181" t="s">
        <v>113</v>
      </c>
      <c r="D49" s="163"/>
      <c r="E49" s="164"/>
      <c r="F49" s="165"/>
      <c r="G49" s="166">
        <f>SUMIF(AG50:AG51,"&lt;&gt;NOR",G50:G51)</f>
        <v>0</v>
      </c>
      <c r="H49" s="160"/>
      <c r="I49" s="160">
        <f>SUM(I50:I51)</f>
        <v>0</v>
      </c>
      <c r="J49" s="160"/>
      <c r="K49" s="160">
        <f>SUM(K50:K51)</f>
        <v>0</v>
      </c>
      <c r="L49" s="160"/>
      <c r="M49" s="160">
        <f>SUM(M50:M51)</f>
        <v>0</v>
      </c>
      <c r="N49" s="160"/>
      <c r="O49" s="160">
        <f>SUM(O50:O51)</f>
        <v>2.5100000000000002</v>
      </c>
      <c r="P49" s="160"/>
      <c r="Q49" s="160">
        <f>SUM(Q50:Q51)</f>
        <v>0</v>
      </c>
      <c r="R49" s="160"/>
      <c r="S49" s="160"/>
      <c r="T49" s="160"/>
      <c r="U49" s="160"/>
      <c r="V49" s="160">
        <f>SUM(V50:V51)</f>
        <v>400.5</v>
      </c>
      <c r="W49" s="160"/>
      <c r="X49" s="160"/>
      <c r="AG49" t="s">
        <v>185</v>
      </c>
    </row>
    <row r="50" spans="1:60" ht="22.5" outlineLevel="1" x14ac:dyDescent="0.2">
      <c r="A50" s="174">
        <v>35</v>
      </c>
      <c r="B50" s="175" t="s">
        <v>531</v>
      </c>
      <c r="C50" s="183" t="s">
        <v>532</v>
      </c>
      <c r="D50" s="176" t="s">
        <v>233</v>
      </c>
      <c r="E50" s="177">
        <v>5339.9719999999998</v>
      </c>
      <c r="F50" s="178"/>
      <c r="G50" s="179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1.7000000000000001E-4</v>
      </c>
      <c r="O50" s="158">
        <f>ROUND(E50*N50,2)</f>
        <v>0.91</v>
      </c>
      <c r="P50" s="158">
        <v>0</v>
      </c>
      <c r="Q50" s="158">
        <f>ROUND(E50*P50,2)</f>
        <v>0</v>
      </c>
      <c r="R50" s="158"/>
      <c r="S50" s="158" t="s">
        <v>234</v>
      </c>
      <c r="T50" s="158" t="s">
        <v>234</v>
      </c>
      <c r="U50" s="158">
        <v>7.4999999999999997E-2</v>
      </c>
      <c r="V50" s="158">
        <f>ROUND(E50*U50,2)</f>
        <v>400.5</v>
      </c>
      <c r="W50" s="158"/>
      <c r="X50" s="158" t="s">
        <v>191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192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36</v>
      </c>
      <c r="B51" s="175" t="s">
        <v>533</v>
      </c>
      <c r="C51" s="183" t="s">
        <v>534</v>
      </c>
      <c r="D51" s="176" t="s">
        <v>233</v>
      </c>
      <c r="E51" s="177">
        <v>5339.9719999999998</v>
      </c>
      <c r="F51" s="178"/>
      <c r="G51" s="179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2.9999999999999997E-4</v>
      </c>
      <c r="O51" s="158">
        <f>ROUND(E51*N51,2)</f>
        <v>1.6</v>
      </c>
      <c r="P51" s="158">
        <v>0</v>
      </c>
      <c r="Q51" s="158">
        <f>ROUND(E51*P51,2)</f>
        <v>0</v>
      </c>
      <c r="R51" s="158" t="s">
        <v>268</v>
      </c>
      <c r="S51" s="158" t="s">
        <v>234</v>
      </c>
      <c r="T51" s="158" t="s">
        <v>234</v>
      </c>
      <c r="U51" s="158">
        <v>0</v>
      </c>
      <c r="V51" s="158">
        <f>ROUND(E51*U51,2)</f>
        <v>0</v>
      </c>
      <c r="W51" s="158"/>
      <c r="X51" s="158" t="s">
        <v>269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1" t="s">
        <v>184</v>
      </c>
      <c r="B52" s="162" t="s">
        <v>134</v>
      </c>
      <c r="C52" s="181" t="s">
        <v>135</v>
      </c>
      <c r="D52" s="163"/>
      <c r="E52" s="164"/>
      <c r="F52" s="165"/>
      <c r="G52" s="166">
        <f>SUMIF(AG53:AG62,"&lt;&gt;NOR",G53:G62)</f>
        <v>0</v>
      </c>
      <c r="H52" s="160"/>
      <c r="I52" s="160">
        <f>SUM(I53:I62)</f>
        <v>0</v>
      </c>
      <c r="J52" s="160"/>
      <c r="K52" s="160">
        <f>SUM(K53:K62)</f>
        <v>0</v>
      </c>
      <c r="L52" s="160"/>
      <c r="M52" s="160">
        <f>SUM(M53:M62)</f>
        <v>0</v>
      </c>
      <c r="N52" s="160"/>
      <c r="O52" s="160">
        <f>SUM(O53:O62)</f>
        <v>1048.1399999999999</v>
      </c>
      <c r="P52" s="160"/>
      <c r="Q52" s="160">
        <f>SUM(Q53:Q62)</f>
        <v>0</v>
      </c>
      <c r="R52" s="160"/>
      <c r="S52" s="160"/>
      <c r="T52" s="160"/>
      <c r="U52" s="160"/>
      <c r="V52" s="160">
        <f>SUM(V53:V62)</f>
        <v>1364.82</v>
      </c>
      <c r="W52" s="160"/>
      <c r="X52" s="160"/>
      <c r="AG52" t="s">
        <v>185</v>
      </c>
    </row>
    <row r="53" spans="1:60" outlineLevel="1" x14ac:dyDescent="0.2">
      <c r="A53" s="174">
        <v>37</v>
      </c>
      <c r="B53" s="175" t="s">
        <v>535</v>
      </c>
      <c r="C53" s="183" t="s">
        <v>536</v>
      </c>
      <c r="D53" s="176" t="s">
        <v>342</v>
      </c>
      <c r="E53" s="177">
        <v>17</v>
      </c>
      <c r="F53" s="178"/>
      <c r="G53" s="179">
        <f t="shared" ref="G53:G62" si="28">ROUND(E53*F53,2)</f>
        <v>0</v>
      </c>
      <c r="H53" s="159"/>
      <c r="I53" s="158">
        <f t="shared" ref="I53:I62" si="29">ROUND(E53*H53,2)</f>
        <v>0</v>
      </c>
      <c r="J53" s="159"/>
      <c r="K53" s="158">
        <f t="shared" ref="K53:K62" si="30">ROUND(E53*J53,2)</f>
        <v>0</v>
      </c>
      <c r="L53" s="158">
        <v>21</v>
      </c>
      <c r="M53" s="158">
        <f t="shared" ref="M53:M62" si="31">G53*(1+L53/100)</f>
        <v>0</v>
      </c>
      <c r="N53" s="158">
        <v>0.1125</v>
      </c>
      <c r="O53" s="158">
        <f t="shared" ref="O53:O62" si="32">ROUND(E53*N53,2)</f>
        <v>1.91</v>
      </c>
      <c r="P53" s="158">
        <v>0</v>
      </c>
      <c r="Q53" s="158">
        <f t="shared" ref="Q53:Q62" si="33">ROUND(E53*P53,2)</f>
        <v>0</v>
      </c>
      <c r="R53" s="158"/>
      <c r="S53" s="158" t="s">
        <v>234</v>
      </c>
      <c r="T53" s="158" t="s">
        <v>234</v>
      </c>
      <c r="U53" s="158">
        <v>0.91800000000000004</v>
      </c>
      <c r="V53" s="158">
        <f t="shared" ref="V53:V62" si="34">ROUND(E53*U53,2)</f>
        <v>15.61</v>
      </c>
      <c r="W53" s="158"/>
      <c r="X53" s="158" t="s">
        <v>191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295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4">
        <v>38</v>
      </c>
      <c r="B54" s="175" t="s">
        <v>537</v>
      </c>
      <c r="C54" s="183" t="s">
        <v>538</v>
      </c>
      <c r="D54" s="176" t="s">
        <v>342</v>
      </c>
      <c r="E54" s="177">
        <v>21</v>
      </c>
      <c r="F54" s="178"/>
      <c r="G54" s="179">
        <f t="shared" si="28"/>
        <v>0</v>
      </c>
      <c r="H54" s="159"/>
      <c r="I54" s="158">
        <f t="shared" si="29"/>
        <v>0</v>
      </c>
      <c r="J54" s="159"/>
      <c r="K54" s="158">
        <f t="shared" si="30"/>
        <v>0</v>
      </c>
      <c r="L54" s="158">
        <v>21</v>
      </c>
      <c r="M54" s="158">
        <f t="shared" si="31"/>
        <v>0</v>
      </c>
      <c r="N54" s="158">
        <v>0</v>
      </c>
      <c r="O54" s="158">
        <f t="shared" si="32"/>
        <v>0</v>
      </c>
      <c r="P54" s="158">
        <v>0</v>
      </c>
      <c r="Q54" s="158">
        <f t="shared" si="33"/>
        <v>0</v>
      </c>
      <c r="R54" s="158"/>
      <c r="S54" s="158" t="s">
        <v>234</v>
      </c>
      <c r="T54" s="158" t="s">
        <v>234</v>
      </c>
      <c r="U54" s="158">
        <v>0.2</v>
      </c>
      <c r="V54" s="158">
        <f t="shared" si="34"/>
        <v>4.2</v>
      </c>
      <c r="W54" s="158"/>
      <c r="X54" s="158" t="s">
        <v>191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295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39</v>
      </c>
      <c r="B55" s="175" t="s">
        <v>539</v>
      </c>
      <c r="C55" s="183" t="s">
        <v>540</v>
      </c>
      <c r="D55" s="176" t="s">
        <v>342</v>
      </c>
      <c r="E55" s="177">
        <v>17</v>
      </c>
      <c r="F55" s="178"/>
      <c r="G55" s="179">
        <f t="shared" si="28"/>
        <v>0</v>
      </c>
      <c r="H55" s="159"/>
      <c r="I55" s="158">
        <f t="shared" si="29"/>
        <v>0</v>
      </c>
      <c r="J55" s="159"/>
      <c r="K55" s="158">
        <f t="shared" si="30"/>
        <v>0</v>
      </c>
      <c r="L55" s="158">
        <v>21</v>
      </c>
      <c r="M55" s="158">
        <f t="shared" si="31"/>
        <v>0</v>
      </c>
      <c r="N55" s="158">
        <v>0</v>
      </c>
      <c r="O55" s="158">
        <f t="shared" si="32"/>
        <v>0</v>
      </c>
      <c r="P55" s="158">
        <v>0</v>
      </c>
      <c r="Q55" s="158">
        <f t="shared" si="33"/>
        <v>0</v>
      </c>
      <c r="R55" s="158" t="s">
        <v>268</v>
      </c>
      <c r="S55" s="158" t="s">
        <v>234</v>
      </c>
      <c r="T55" s="158" t="s">
        <v>234</v>
      </c>
      <c r="U55" s="158">
        <v>0</v>
      </c>
      <c r="V55" s="158">
        <f t="shared" si="34"/>
        <v>0</v>
      </c>
      <c r="W55" s="158"/>
      <c r="X55" s="158" t="s">
        <v>269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506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4">
        <v>40</v>
      </c>
      <c r="B56" s="175" t="s">
        <v>541</v>
      </c>
      <c r="C56" s="183" t="s">
        <v>542</v>
      </c>
      <c r="D56" s="176" t="s">
        <v>342</v>
      </c>
      <c r="E56" s="177">
        <v>15</v>
      </c>
      <c r="F56" s="178"/>
      <c r="G56" s="179">
        <f t="shared" si="28"/>
        <v>0</v>
      </c>
      <c r="H56" s="159"/>
      <c r="I56" s="158">
        <f t="shared" si="29"/>
        <v>0</v>
      </c>
      <c r="J56" s="159"/>
      <c r="K56" s="158">
        <f t="shared" si="30"/>
        <v>0</v>
      </c>
      <c r="L56" s="158">
        <v>21</v>
      </c>
      <c r="M56" s="158">
        <f t="shared" si="31"/>
        <v>0</v>
      </c>
      <c r="N56" s="158">
        <v>5.1000000000000004E-3</v>
      </c>
      <c r="O56" s="158">
        <f t="shared" si="32"/>
        <v>0.08</v>
      </c>
      <c r="P56" s="158">
        <v>0</v>
      </c>
      <c r="Q56" s="158">
        <f t="shared" si="33"/>
        <v>0</v>
      </c>
      <c r="R56" s="158" t="s">
        <v>268</v>
      </c>
      <c r="S56" s="158" t="s">
        <v>234</v>
      </c>
      <c r="T56" s="158" t="s">
        <v>234</v>
      </c>
      <c r="U56" s="158">
        <v>0</v>
      </c>
      <c r="V56" s="158">
        <f t="shared" si="34"/>
        <v>0</v>
      </c>
      <c r="W56" s="158"/>
      <c r="X56" s="158" t="s">
        <v>269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270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4">
        <v>41</v>
      </c>
      <c r="B57" s="175" t="s">
        <v>543</v>
      </c>
      <c r="C57" s="183" t="s">
        <v>544</v>
      </c>
      <c r="D57" s="176" t="s">
        <v>342</v>
      </c>
      <c r="E57" s="177">
        <v>6</v>
      </c>
      <c r="F57" s="178"/>
      <c r="G57" s="179">
        <f t="shared" si="28"/>
        <v>0</v>
      </c>
      <c r="H57" s="159"/>
      <c r="I57" s="158">
        <f t="shared" si="29"/>
        <v>0</v>
      </c>
      <c r="J57" s="159"/>
      <c r="K57" s="158">
        <f t="shared" si="30"/>
        <v>0</v>
      </c>
      <c r="L57" s="158">
        <v>21</v>
      </c>
      <c r="M57" s="158">
        <f t="shared" si="31"/>
        <v>0</v>
      </c>
      <c r="N57" s="158">
        <v>6.0000000000000001E-3</v>
      </c>
      <c r="O57" s="158">
        <f t="shared" si="32"/>
        <v>0.04</v>
      </c>
      <c r="P57" s="158">
        <v>0</v>
      </c>
      <c r="Q57" s="158">
        <f t="shared" si="33"/>
        <v>0</v>
      </c>
      <c r="R57" s="158" t="s">
        <v>268</v>
      </c>
      <c r="S57" s="158" t="s">
        <v>234</v>
      </c>
      <c r="T57" s="158" t="s">
        <v>234</v>
      </c>
      <c r="U57" s="158">
        <v>0</v>
      </c>
      <c r="V57" s="158">
        <f t="shared" si="34"/>
        <v>0</v>
      </c>
      <c r="W57" s="158"/>
      <c r="X57" s="158" t="s">
        <v>269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270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42</v>
      </c>
      <c r="B58" s="175" t="s">
        <v>545</v>
      </c>
      <c r="C58" s="183" t="s">
        <v>546</v>
      </c>
      <c r="D58" s="176" t="s">
        <v>342</v>
      </c>
      <c r="E58" s="177">
        <v>17</v>
      </c>
      <c r="F58" s="178"/>
      <c r="G58" s="179">
        <f t="shared" si="28"/>
        <v>0</v>
      </c>
      <c r="H58" s="159"/>
      <c r="I58" s="158">
        <f t="shared" si="29"/>
        <v>0</v>
      </c>
      <c r="J58" s="159"/>
      <c r="K58" s="158">
        <f t="shared" si="30"/>
        <v>0</v>
      </c>
      <c r="L58" s="158">
        <v>21</v>
      </c>
      <c r="M58" s="158">
        <f t="shared" si="31"/>
        <v>0</v>
      </c>
      <c r="N58" s="158">
        <v>0</v>
      </c>
      <c r="O58" s="158">
        <f t="shared" si="32"/>
        <v>0</v>
      </c>
      <c r="P58" s="158">
        <v>0</v>
      </c>
      <c r="Q58" s="158">
        <f t="shared" si="33"/>
        <v>0</v>
      </c>
      <c r="R58" s="158" t="s">
        <v>268</v>
      </c>
      <c r="S58" s="158" t="s">
        <v>234</v>
      </c>
      <c r="T58" s="158" t="s">
        <v>234</v>
      </c>
      <c r="U58" s="158">
        <v>0</v>
      </c>
      <c r="V58" s="158">
        <f t="shared" si="34"/>
        <v>0</v>
      </c>
      <c r="W58" s="158"/>
      <c r="X58" s="158" t="s">
        <v>269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43</v>
      </c>
      <c r="B59" s="175" t="s">
        <v>547</v>
      </c>
      <c r="C59" s="183" t="s">
        <v>548</v>
      </c>
      <c r="D59" s="176" t="s">
        <v>342</v>
      </c>
      <c r="E59" s="177">
        <v>21</v>
      </c>
      <c r="F59" s="178"/>
      <c r="G59" s="179">
        <f t="shared" si="28"/>
        <v>0</v>
      </c>
      <c r="H59" s="159"/>
      <c r="I59" s="158">
        <f t="shared" si="29"/>
        <v>0</v>
      </c>
      <c r="J59" s="159"/>
      <c r="K59" s="158">
        <f t="shared" si="30"/>
        <v>0</v>
      </c>
      <c r="L59" s="158">
        <v>21</v>
      </c>
      <c r="M59" s="158">
        <f t="shared" si="31"/>
        <v>0</v>
      </c>
      <c r="N59" s="158">
        <v>0</v>
      </c>
      <c r="O59" s="158">
        <f t="shared" si="32"/>
        <v>0</v>
      </c>
      <c r="P59" s="158">
        <v>0</v>
      </c>
      <c r="Q59" s="158">
        <f t="shared" si="33"/>
        <v>0</v>
      </c>
      <c r="R59" s="158" t="s">
        <v>268</v>
      </c>
      <c r="S59" s="158" t="s">
        <v>234</v>
      </c>
      <c r="T59" s="158" t="s">
        <v>234</v>
      </c>
      <c r="U59" s="158">
        <v>0</v>
      </c>
      <c r="V59" s="158">
        <f t="shared" si="34"/>
        <v>0</v>
      </c>
      <c r="W59" s="158"/>
      <c r="X59" s="158" t="s">
        <v>269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44</v>
      </c>
      <c r="B60" s="175" t="s">
        <v>549</v>
      </c>
      <c r="C60" s="183" t="s">
        <v>550</v>
      </c>
      <c r="D60" s="176" t="s">
        <v>325</v>
      </c>
      <c r="E60" s="177">
        <v>4824.3599999999997</v>
      </c>
      <c r="F60" s="178"/>
      <c r="G60" s="179">
        <f t="shared" si="28"/>
        <v>0</v>
      </c>
      <c r="H60" s="159"/>
      <c r="I60" s="158">
        <f t="shared" si="29"/>
        <v>0</v>
      </c>
      <c r="J60" s="159"/>
      <c r="K60" s="158">
        <f t="shared" si="30"/>
        <v>0</v>
      </c>
      <c r="L60" s="158">
        <v>21</v>
      </c>
      <c r="M60" s="158">
        <f t="shared" si="31"/>
        <v>0</v>
      </c>
      <c r="N60" s="158">
        <v>0.188</v>
      </c>
      <c r="O60" s="158">
        <f t="shared" si="32"/>
        <v>906.98</v>
      </c>
      <c r="P60" s="158">
        <v>0</v>
      </c>
      <c r="Q60" s="158">
        <f t="shared" si="33"/>
        <v>0</v>
      </c>
      <c r="R60" s="158"/>
      <c r="S60" s="158" t="s">
        <v>234</v>
      </c>
      <c r="T60" s="158" t="s">
        <v>234</v>
      </c>
      <c r="U60" s="158">
        <v>0.27200000000000002</v>
      </c>
      <c r="V60" s="158">
        <f t="shared" si="34"/>
        <v>1312.23</v>
      </c>
      <c r="W60" s="158"/>
      <c r="X60" s="158" t="s">
        <v>191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192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4">
        <v>45</v>
      </c>
      <c r="B61" s="175" t="s">
        <v>551</v>
      </c>
      <c r="C61" s="183" t="s">
        <v>552</v>
      </c>
      <c r="D61" s="176" t="s">
        <v>342</v>
      </c>
      <c r="E61" s="177">
        <v>9938.1820000000007</v>
      </c>
      <c r="F61" s="178"/>
      <c r="G61" s="179">
        <f t="shared" si="28"/>
        <v>0</v>
      </c>
      <c r="H61" s="159"/>
      <c r="I61" s="158">
        <f t="shared" si="29"/>
        <v>0</v>
      </c>
      <c r="J61" s="159"/>
      <c r="K61" s="158">
        <f t="shared" si="30"/>
        <v>0</v>
      </c>
      <c r="L61" s="158">
        <v>21</v>
      </c>
      <c r="M61" s="158">
        <f t="shared" si="31"/>
        <v>0</v>
      </c>
      <c r="N61" s="158">
        <v>1.4E-2</v>
      </c>
      <c r="O61" s="158">
        <f t="shared" si="32"/>
        <v>139.13</v>
      </c>
      <c r="P61" s="158">
        <v>0</v>
      </c>
      <c r="Q61" s="158">
        <f t="shared" si="33"/>
        <v>0</v>
      </c>
      <c r="R61" s="158" t="s">
        <v>268</v>
      </c>
      <c r="S61" s="158" t="s">
        <v>234</v>
      </c>
      <c r="T61" s="158" t="s">
        <v>234</v>
      </c>
      <c r="U61" s="158">
        <v>0</v>
      </c>
      <c r="V61" s="158">
        <f t="shared" si="34"/>
        <v>0</v>
      </c>
      <c r="W61" s="158"/>
      <c r="X61" s="158" t="s">
        <v>269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270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46</v>
      </c>
      <c r="B62" s="175" t="s">
        <v>553</v>
      </c>
      <c r="C62" s="183" t="s">
        <v>554</v>
      </c>
      <c r="D62" s="176" t="s">
        <v>325</v>
      </c>
      <c r="E62" s="177">
        <v>1365.8</v>
      </c>
      <c r="F62" s="178"/>
      <c r="G62" s="179">
        <f t="shared" si="28"/>
        <v>0</v>
      </c>
      <c r="H62" s="159"/>
      <c r="I62" s="158">
        <f t="shared" si="29"/>
        <v>0</v>
      </c>
      <c r="J62" s="159"/>
      <c r="K62" s="158">
        <f t="shared" si="30"/>
        <v>0</v>
      </c>
      <c r="L62" s="158">
        <v>21</v>
      </c>
      <c r="M62" s="158">
        <f t="shared" si="31"/>
        <v>0</v>
      </c>
      <c r="N62" s="158">
        <v>0</v>
      </c>
      <c r="O62" s="158">
        <f t="shared" si="32"/>
        <v>0</v>
      </c>
      <c r="P62" s="158">
        <v>0</v>
      </c>
      <c r="Q62" s="158">
        <f t="shared" si="33"/>
        <v>0</v>
      </c>
      <c r="R62" s="158"/>
      <c r="S62" s="158" t="s">
        <v>234</v>
      </c>
      <c r="T62" s="158" t="s">
        <v>234</v>
      </c>
      <c r="U62" s="158">
        <v>2.4E-2</v>
      </c>
      <c r="V62" s="158">
        <f t="shared" si="34"/>
        <v>32.78</v>
      </c>
      <c r="W62" s="158"/>
      <c r="X62" s="158" t="s">
        <v>191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192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1" t="s">
        <v>184</v>
      </c>
      <c r="B63" s="162" t="s">
        <v>111</v>
      </c>
      <c r="C63" s="181" t="s">
        <v>113</v>
      </c>
      <c r="D63" s="163"/>
      <c r="E63" s="164"/>
      <c r="F63" s="165"/>
      <c r="G63" s="166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3.83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25.82</v>
      </c>
      <c r="W63" s="160"/>
      <c r="X63" s="160"/>
      <c r="AG63" t="s">
        <v>185</v>
      </c>
    </row>
    <row r="64" spans="1:60" outlineLevel="1" x14ac:dyDescent="0.2">
      <c r="A64" s="174">
        <v>47</v>
      </c>
      <c r="B64" s="175" t="s">
        <v>555</v>
      </c>
      <c r="C64" s="183" t="s">
        <v>556</v>
      </c>
      <c r="D64" s="176" t="s">
        <v>239</v>
      </c>
      <c r="E64" s="177">
        <v>1.377</v>
      </c>
      <c r="F64" s="178"/>
      <c r="G64" s="179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2.2563399999999998</v>
      </c>
      <c r="O64" s="158">
        <f>ROUND(E64*N64,2)</f>
        <v>3.11</v>
      </c>
      <c r="P64" s="158">
        <v>0</v>
      </c>
      <c r="Q64" s="158">
        <f>ROUND(E64*P64,2)</f>
        <v>0</v>
      </c>
      <c r="R64" s="158"/>
      <c r="S64" s="158" t="s">
        <v>234</v>
      </c>
      <c r="T64" s="158" t="s">
        <v>234</v>
      </c>
      <c r="U64" s="158">
        <v>0.47699999999999998</v>
      </c>
      <c r="V64" s="158">
        <f>ROUND(E64*U64,2)</f>
        <v>0.66</v>
      </c>
      <c r="W64" s="158"/>
      <c r="X64" s="158" t="s">
        <v>191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192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4">
        <v>48</v>
      </c>
      <c r="B65" s="175" t="s">
        <v>557</v>
      </c>
      <c r="C65" s="183" t="s">
        <v>558</v>
      </c>
      <c r="D65" s="176" t="s">
        <v>233</v>
      </c>
      <c r="E65" s="177">
        <v>18.36</v>
      </c>
      <c r="F65" s="178"/>
      <c r="G65" s="179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3.9199999999999999E-2</v>
      </c>
      <c r="O65" s="158">
        <f>ROUND(E65*N65,2)</f>
        <v>0.72</v>
      </c>
      <c r="P65" s="158">
        <v>0</v>
      </c>
      <c r="Q65" s="158">
        <f>ROUND(E65*P65,2)</f>
        <v>0</v>
      </c>
      <c r="R65" s="158"/>
      <c r="S65" s="158" t="s">
        <v>234</v>
      </c>
      <c r="T65" s="158" t="s">
        <v>234</v>
      </c>
      <c r="U65" s="158">
        <v>1.05</v>
      </c>
      <c r="V65" s="158">
        <f>ROUND(E65*U65,2)</f>
        <v>19.28</v>
      </c>
      <c r="W65" s="158"/>
      <c r="X65" s="158" t="s">
        <v>191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192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7">
        <v>49</v>
      </c>
      <c r="B66" s="168" t="s">
        <v>559</v>
      </c>
      <c r="C66" s="182" t="s">
        <v>560</v>
      </c>
      <c r="D66" s="169" t="s">
        <v>233</v>
      </c>
      <c r="E66" s="170">
        <v>18.36</v>
      </c>
      <c r="F66" s="171"/>
      <c r="G66" s="172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234</v>
      </c>
      <c r="T66" s="158" t="s">
        <v>234</v>
      </c>
      <c r="U66" s="158">
        <v>0.32</v>
      </c>
      <c r="V66" s="158">
        <f>ROUND(E66*U66,2)</f>
        <v>5.88</v>
      </c>
      <c r="W66" s="158"/>
      <c r="X66" s="158" t="s">
        <v>191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60" t="s">
        <v>561</v>
      </c>
      <c r="D67" s="261"/>
      <c r="E67" s="261"/>
      <c r="F67" s="261"/>
      <c r="G67" s="261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194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161" t="s">
        <v>184</v>
      </c>
      <c r="B68" s="162" t="s">
        <v>67</v>
      </c>
      <c r="C68" s="181" t="s">
        <v>110</v>
      </c>
      <c r="D68" s="163"/>
      <c r="E68" s="164"/>
      <c r="F68" s="165"/>
      <c r="G68" s="166">
        <f>SUMIF(AG69:AG70,"&lt;&gt;NOR",G69:G70)</f>
        <v>0</v>
      </c>
      <c r="H68" s="160"/>
      <c r="I68" s="160">
        <f>SUM(I69:I70)</f>
        <v>0</v>
      </c>
      <c r="J68" s="160"/>
      <c r="K68" s="160">
        <f>SUM(K69:K70)</f>
        <v>0</v>
      </c>
      <c r="L68" s="160"/>
      <c r="M68" s="160">
        <f>SUM(M69:M70)</f>
        <v>0</v>
      </c>
      <c r="N68" s="160"/>
      <c r="O68" s="160">
        <f>SUM(O69:O70)</f>
        <v>0</v>
      </c>
      <c r="P68" s="160"/>
      <c r="Q68" s="160">
        <f>SUM(Q69:Q70)</f>
        <v>0</v>
      </c>
      <c r="R68" s="160"/>
      <c r="S68" s="160"/>
      <c r="T68" s="160"/>
      <c r="U68" s="160"/>
      <c r="V68" s="160">
        <f>SUM(V69:V70)</f>
        <v>0.4</v>
      </c>
      <c r="W68" s="160"/>
      <c r="X68" s="160"/>
      <c r="AG68" t="s">
        <v>185</v>
      </c>
    </row>
    <row r="69" spans="1:60" ht="22.5" outlineLevel="1" x14ac:dyDescent="0.2">
      <c r="A69" s="174">
        <v>50</v>
      </c>
      <c r="B69" s="175" t="s">
        <v>562</v>
      </c>
      <c r="C69" s="183" t="s">
        <v>563</v>
      </c>
      <c r="D69" s="176" t="s">
        <v>239</v>
      </c>
      <c r="E69" s="177">
        <v>1.377</v>
      </c>
      <c r="F69" s="178"/>
      <c r="G69" s="179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234</v>
      </c>
      <c r="T69" s="158" t="s">
        <v>234</v>
      </c>
      <c r="U69" s="158">
        <v>0.19</v>
      </c>
      <c r="V69" s="158">
        <f>ROUND(E69*U69,2)</f>
        <v>0.26</v>
      </c>
      <c r="W69" s="158"/>
      <c r="X69" s="158" t="s">
        <v>191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192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4">
        <v>51</v>
      </c>
      <c r="B70" s="175" t="s">
        <v>564</v>
      </c>
      <c r="C70" s="183" t="s">
        <v>565</v>
      </c>
      <c r="D70" s="176" t="s">
        <v>239</v>
      </c>
      <c r="E70" s="177">
        <v>1.377</v>
      </c>
      <c r="F70" s="178"/>
      <c r="G70" s="179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0</v>
      </c>
      <c r="O70" s="158">
        <f>ROUND(E70*N70,2)</f>
        <v>0</v>
      </c>
      <c r="P70" s="158">
        <v>0</v>
      </c>
      <c r="Q70" s="158">
        <f>ROUND(E70*P70,2)</f>
        <v>0</v>
      </c>
      <c r="R70" s="158"/>
      <c r="S70" s="158" t="s">
        <v>234</v>
      </c>
      <c r="T70" s="158" t="s">
        <v>234</v>
      </c>
      <c r="U70" s="158">
        <v>0.1024</v>
      </c>
      <c r="V70" s="158">
        <f>ROUND(E70*U70,2)</f>
        <v>0.14000000000000001</v>
      </c>
      <c r="W70" s="158"/>
      <c r="X70" s="158" t="s">
        <v>191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192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1" t="s">
        <v>184</v>
      </c>
      <c r="B71" s="162" t="s">
        <v>134</v>
      </c>
      <c r="C71" s="181" t="s">
        <v>135</v>
      </c>
      <c r="D71" s="163"/>
      <c r="E71" s="164"/>
      <c r="F71" s="165"/>
      <c r="G71" s="166">
        <f>SUMIF(AG72:AG72,"&lt;&gt;NOR",G72:G72)</f>
        <v>0</v>
      </c>
      <c r="H71" s="160"/>
      <c r="I71" s="160">
        <f>SUM(I72:I72)</f>
        <v>0</v>
      </c>
      <c r="J71" s="160"/>
      <c r="K71" s="160">
        <f>SUM(K72:K72)</f>
        <v>0</v>
      </c>
      <c r="L71" s="160"/>
      <c r="M71" s="160">
        <f>SUM(M72:M72)</f>
        <v>0</v>
      </c>
      <c r="N71" s="160"/>
      <c r="O71" s="160">
        <f>SUM(O72:O72)</f>
        <v>0</v>
      </c>
      <c r="P71" s="160"/>
      <c r="Q71" s="160">
        <f>SUM(Q72:Q72)</f>
        <v>0</v>
      </c>
      <c r="R71" s="160"/>
      <c r="S71" s="160"/>
      <c r="T71" s="160"/>
      <c r="U71" s="160"/>
      <c r="V71" s="160">
        <f>SUM(V72:V72)</f>
        <v>5.22</v>
      </c>
      <c r="W71" s="160"/>
      <c r="X71" s="160"/>
      <c r="AG71" t="s">
        <v>185</v>
      </c>
    </row>
    <row r="72" spans="1:60" outlineLevel="1" x14ac:dyDescent="0.2">
      <c r="A72" s="174">
        <v>52</v>
      </c>
      <c r="B72" s="175" t="s">
        <v>566</v>
      </c>
      <c r="C72" s="183" t="s">
        <v>567</v>
      </c>
      <c r="D72" s="176" t="s">
        <v>325</v>
      </c>
      <c r="E72" s="177">
        <v>94.9</v>
      </c>
      <c r="F72" s="178"/>
      <c r="G72" s="179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0</v>
      </c>
      <c r="O72" s="158">
        <f>ROUND(E72*N72,2)</f>
        <v>0</v>
      </c>
      <c r="P72" s="158">
        <v>0</v>
      </c>
      <c r="Q72" s="158">
        <f>ROUND(E72*P72,2)</f>
        <v>0</v>
      </c>
      <c r="R72" s="158"/>
      <c r="S72" s="158" t="s">
        <v>234</v>
      </c>
      <c r="T72" s="158" t="s">
        <v>234</v>
      </c>
      <c r="U72" s="158">
        <v>5.5E-2</v>
      </c>
      <c r="V72" s="158">
        <f>ROUND(E72*U72,2)</f>
        <v>5.22</v>
      </c>
      <c r="W72" s="158"/>
      <c r="X72" s="158" t="s">
        <v>191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192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161" t="s">
        <v>184</v>
      </c>
      <c r="B73" s="162" t="s">
        <v>122</v>
      </c>
      <c r="C73" s="181" t="s">
        <v>123</v>
      </c>
      <c r="D73" s="163"/>
      <c r="E73" s="164"/>
      <c r="F73" s="165"/>
      <c r="G73" s="166">
        <f>SUMIF(AG74:AG76,"&lt;&gt;NOR",G74:G76)</f>
        <v>0</v>
      </c>
      <c r="H73" s="160"/>
      <c r="I73" s="160">
        <f>SUM(I74:I76)</f>
        <v>0</v>
      </c>
      <c r="J73" s="160"/>
      <c r="K73" s="160">
        <f>SUM(K74:K76)</f>
        <v>0</v>
      </c>
      <c r="L73" s="160"/>
      <c r="M73" s="160">
        <f>SUM(M74:M76)</f>
        <v>0</v>
      </c>
      <c r="N73" s="160"/>
      <c r="O73" s="160">
        <f>SUM(O74:O76)</f>
        <v>15.12</v>
      </c>
      <c r="P73" s="160"/>
      <c r="Q73" s="160">
        <f>SUM(Q74:Q76)</f>
        <v>0</v>
      </c>
      <c r="R73" s="160"/>
      <c r="S73" s="160"/>
      <c r="T73" s="160"/>
      <c r="U73" s="160"/>
      <c r="V73" s="160">
        <f>SUM(V74:V76)</f>
        <v>36.58</v>
      </c>
      <c r="W73" s="160"/>
      <c r="X73" s="160"/>
      <c r="AG73" t="s">
        <v>185</v>
      </c>
    </row>
    <row r="74" spans="1:60" outlineLevel="1" x14ac:dyDescent="0.2">
      <c r="A74" s="174">
        <v>53</v>
      </c>
      <c r="B74" s="175" t="s">
        <v>568</v>
      </c>
      <c r="C74" s="183" t="s">
        <v>569</v>
      </c>
      <c r="D74" s="176" t="s">
        <v>325</v>
      </c>
      <c r="E74" s="177">
        <v>94.9</v>
      </c>
      <c r="F74" s="178"/>
      <c r="G74" s="179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3.5999999999999999E-3</v>
      </c>
      <c r="O74" s="158">
        <f>ROUND(E74*N74,2)</f>
        <v>0.34</v>
      </c>
      <c r="P74" s="158">
        <v>0</v>
      </c>
      <c r="Q74" s="158">
        <f>ROUND(E74*P74,2)</f>
        <v>0</v>
      </c>
      <c r="R74" s="158"/>
      <c r="S74" s="158" t="s">
        <v>234</v>
      </c>
      <c r="T74" s="158" t="s">
        <v>234</v>
      </c>
      <c r="U74" s="158">
        <v>4.5999999999999999E-2</v>
      </c>
      <c r="V74" s="158">
        <f>ROUND(E74*U74,2)</f>
        <v>4.37</v>
      </c>
      <c r="W74" s="158"/>
      <c r="X74" s="158" t="s">
        <v>191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192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54</v>
      </c>
      <c r="B75" s="175" t="s">
        <v>519</v>
      </c>
      <c r="C75" s="183" t="s">
        <v>520</v>
      </c>
      <c r="D75" s="176" t="s">
        <v>233</v>
      </c>
      <c r="E75" s="177">
        <v>71.25</v>
      </c>
      <c r="F75" s="178"/>
      <c r="G75" s="179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7.3899999999999993E-2</v>
      </c>
      <c r="O75" s="158">
        <f>ROUND(E75*N75,2)</f>
        <v>5.27</v>
      </c>
      <c r="P75" s="158">
        <v>0</v>
      </c>
      <c r="Q75" s="158">
        <f>ROUND(E75*P75,2)</f>
        <v>0</v>
      </c>
      <c r="R75" s="158"/>
      <c r="S75" s="158" t="s">
        <v>234</v>
      </c>
      <c r="T75" s="158" t="s">
        <v>234</v>
      </c>
      <c r="U75" s="158">
        <v>0.45200000000000001</v>
      </c>
      <c r="V75" s="158">
        <f>ROUND(E75*U75,2)</f>
        <v>32.21</v>
      </c>
      <c r="W75" s="158"/>
      <c r="X75" s="158" t="s">
        <v>191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192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55</v>
      </c>
      <c r="B76" s="175" t="s">
        <v>570</v>
      </c>
      <c r="C76" s="183" t="s">
        <v>571</v>
      </c>
      <c r="D76" s="176" t="s">
        <v>233</v>
      </c>
      <c r="E76" s="177">
        <v>73.388000000000005</v>
      </c>
      <c r="F76" s="178"/>
      <c r="G76" s="179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0.12959999999999999</v>
      </c>
      <c r="O76" s="158">
        <f>ROUND(E76*N76,2)</f>
        <v>9.51</v>
      </c>
      <c r="P76" s="158">
        <v>0</v>
      </c>
      <c r="Q76" s="158">
        <f>ROUND(E76*P76,2)</f>
        <v>0</v>
      </c>
      <c r="R76" s="158" t="s">
        <v>268</v>
      </c>
      <c r="S76" s="158" t="s">
        <v>234</v>
      </c>
      <c r="T76" s="158" t="s">
        <v>234</v>
      </c>
      <c r="U76" s="158">
        <v>0</v>
      </c>
      <c r="V76" s="158">
        <f>ROUND(E76*U76,2)</f>
        <v>0</v>
      </c>
      <c r="W76" s="158"/>
      <c r="X76" s="158" t="s">
        <v>269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270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161" t="s">
        <v>184</v>
      </c>
      <c r="B77" s="162" t="s">
        <v>145</v>
      </c>
      <c r="C77" s="181" t="s">
        <v>146</v>
      </c>
      <c r="D77" s="163"/>
      <c r="E77" s="164"/>
      <c r="F77" s="165"/>
      <c r="G77" s="166">
        <f>SUMIF(AG78:AG79,"&lt;&gt;NOR",G78:G79)</f>
        <v>0</v>
      </c>
      <c r="H77" s="160"/>
      <c r="I77" s="160">
        <f>SUM(I78:I79)</f>
        <v>0</v>
      </c>
      <c r="J77" s="160"/>
      <c r="K77" s="160">
        <f>SUM(K78:K79)</f>
        <v>0</v>
      </c>
      <c r="L77" s="160"/>
      <c r="M77" s="160">
        <f>SUM(M78:M79)</f>
        <v>0</v>
      </c>
      <c r="N77" s="160"/>
      <c r="O77" s="160">
        <f>SUM(O78:O79)</f>
        <v>0</v>
      </c>
      <c r="P77" s="160"/>
      <c r="Q77" s="160">
        <f>SUM(Q78:Q79)</f>
        <v>0</v>
      </c>
      <c r="R77" s="160"/>
      <c r="S77" s="160"/>
      <c r="T77" s="160"/>
      <c r="U77" s="160"/>
      <c r="V77" s="160">
        <f>SUM(V78:V79)</f>
        <v>50.48</v>
      </c>
      <c r="W77" s="160"/>
      <c r="X77" s="160"/>
      <c r="AG77" t="s">
        <v>185</v>
      </c>
    </row>
    <row r="78" spans="1:60" ht="22.5" outlineLevel="1" x14ac:dyDescent="0.2">
      <c r="A78" s="174">
        <v>56</v>
      </c>
      <c r="B78" s="175" t="s">
        <v>357</v>
      </c>
      <c r="C78" s="183" t="s">
        <v>358</v>
      </c>
      <c r="D78" s="176" t="s">
        <v>259</v>
      </c>
      <c r="E78" s="177">
        <v>3154.8229999999999</v>
      </c>
      <c r="F78" s="178"/>
      <c r="G78" s="179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8"/>
      <c r="S78" s="158" t="s">
        <v>234</v>
      </c>
      <c r="T78" s="158" t="s">
        <v>234</v>
      </c>
      <c r="U78" s="158">
        <v>1.6E-2</v>
      </c>
      <c r="V78" s="158">
        <f>ROUND(E78*U78,2)</f>
        <v>50.48</v>
      </c>
      <c r="W78" s="158"/>
      <c r="X78" s="158" t="s">
        <v>191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192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4">
        <v>57</v>
      </c>
      <c r="B79" s="175" t="s">
        <v>572</v>
      </c>
      <c r="C79" s="183" t="s">
        <v>573</v>
      </c>
      <c r="D79" s="176" t="s">
        <v>259</v>
      </c>
      <c r="E79" s="177">
        <v>3154.8229999999999</v>
      </c>
      <c r="F79" s="178"/>
      <c r="G79" s="179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234</v>
      </c>
      <c r="T79" s="158" t="s">
        <v>234</v>
      </c>
      <c r="U79" s="158">
        <v>0</v>
      </c>
      <c r="V79" s="158">
        <f>ROUND(E79*U79,2)</f>
        <v>0</v>
      </c>
      <c r="W79" s="158"/>
      <c r="X79" s="158" t="s">
        <v>191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192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1" t="s">
        <v>184</v>
      </c>
      <c r="B80" s="162" t="s">
        <v>67</v>
      </c>
      <c r="C80" s="181" t="s">
        <v>110</v>
      </c>
      <c r="D80" s="163"/>
      <c r="E80" s="164"/>
      <c r="F80" s="165"/>
      <c r="G80" s="166">
        <f>SUMIF(AG81:AG88,"&lt;&gt;NOR",G81:G88)</f>
        <v>0</v>
      </c>
      <c r="H80" s="160"/>
      <c r="I80" s="160">
        <f>SUM(I81:I88)</f>
        <v>0</v>
      </c>
      <c r="J80" s="160"/>
      <c r="K80" s="160">
        <f>SUM(K81:K88)</f>
        <v>0</v>
      </c>
      <c r="L80" s="160"/>
      <c r="M80" s="160">
        <f>SUM(M81:M88)</f>
        <v>0</v>
      </c>
      <c r="N80" s="160"/>
      <c r="O80" s="160">
        <f>SUM(O81:O88)</f>
        <v>0</v>
      </c>
      <c r="P80" s="160"/>
      <c r="Q80" s="160">
        <f>SUM(Q81:Q88)</f>
        <v>0</v>
      </c>
      <c r="R80" s="160"/>
      <c r="S80" s="160"/>
      <c r="T80" s="160"/>
      <c r="U80" s="160"/>
      <c r="V80" s="160">
        <f>SUM(V81:V88)</f>
        <v>941.9</v>
      </c>
      <c r="W80" s="160"/>
      <c r="X80" s="160"/>
      <c r="AG80" t="s">
        <v>185</v>
      </c>
    </row>
    <row r="81" spans="1:60" outlineLevel="1" x14ac:dyDescent="0.2">
      <c r="A81" s="167">
        <v>58</v>
      </c>
      <c r="B81" s="168" t="s">
        <v>476</v>
      </c>
      <c r="C81" s="182" t="s">
        <v>477</v>
      </c>
      <c r="D81" s="169" t="s">
        <v>239</v>
      </c>
      <c r="E81" s="170">
        <v>2999.6619999999998</v>
      </c>
      <c r="F81" s="171"/>
      <c r="G81" s="172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0</v>
      </c>
      <c r="O81" s="158">
        <f>ROUND(E81*N81,2)</f>
        <v>0</v>
      </c>
      <c r="P81" s="158">
        <v>0</v>
      </c>
      <c r="Q81" s="158">
        <f>ROUND(E81*P81,2)</f>
        <v>0</v>
      </c>
      <c r="R81" s="158"/>
      <c r="S81" s="158" t="s">
        <v>234</v>
      </c>
      <c r="T81" s="158" t="s">
        <v>234</v>
      </c>
      <c r="U81" s="158">
        <v>0.29399999999999998</v>
      </c>
      <c r="V81" s="158">
        <f>ROUND(E81*U81,2)</f>
        <v>881.9</v>
      </c>
      <c r="W81" s="158"/>
      <c r="X81" s="158" t="s">
        <v>191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192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60" t="s">
        <v>574</v>
      </c>
      <c r="D82" s="261"/>
      <c r="E82" s="261"/>
      <c r="F82" s="261"/>
      <c r="G82" s="261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194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67">
        <v>59</v>
      </c>
      <c r="B83" s="168" t="s">
        <v>250</v>
      </c>
      <c r="C83" s="182" t="s">
        <v>484</v>
      </c>
      <c r="D83" s="169" t="s">
        <v>239</v>
      </c>
      <c r="E83" s="170">
        <v>2999.6619999999998</v>
      </c>
      <c r="F83" s="171"/>
      <c r="G83" s="172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234</v>
      </c>
      <c r="T83" s="158" t="s">
        <v>234</v>
      </c>
      <c r="U83" s="158">
        <v>1.0999999999999999E-2</v>
      </c>
      <c r="V83" s="158">
        <f>ROUND(E83*U83,2)</f>
        <v>33</v>
      </c>
      <c r="W83" s="158"/>
      <c r="X83" s="158" t="s">
        <v>191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192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60" t="s">
        <v>575</v>
      </c>
      <c r="D84" s="261"/>
      <c r="E84" s="261"/>
      <c r="F84" s="261"/>
      <c r="G84" s="261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194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7">
        <v>60</v>
      </c>
      <c r="B85" s="168" t="s">
        <v>490</v>
      </c>
      <c r="C85" s="182" t="s">
        <v>491</v>
      </c>
      <c r="D85" s="169" t="s">
        <v>239</v>
      </c>
      <c r="E85" s="170">
        <v>2999.6619999999998</v>
      </c>
      <c r="F85" s="171"/>
      <c r="G85" s="172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8"/>
      <c r="S85" s="158" t="s">
        <v>234</v>
      </c>
      <c r="T85" s="158" t="s">
        <v>234</v>
      </c>
      <c r="U85" s="158">
        <v>8.9999999999999993E-3</v>
      </c>
      <c r="V85" s="158">
        <f>ROUND(E85*U85,2)</f>
        <v>27</v>
      </c>
      <c r="W85" s="158"/>
      <c r="X85" s="158" t="s">
        <v>191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192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60" t="s">
        <v>576</v>
      </c>
      <c r="D86" s="261"/>
      <c r="E86" s="261"/>
      <c r="F86" s="261"/>
      <c r="G86" s="261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194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7">
        <v>61</v>
      </c>
      <c r="B87" s="168" t="s">
        <v>257</v>
      </c>
      <c r="C87" s="182" t="s">
        <v>258</v>
      </c>
      <c r="D87" s="169" t="s">
        <v>259</v>
      </c>
      <c r="E87" s="170">
        <v>5099.4219999999996</v>
      </c>
      <c r="F87" s="171"/>
      <c r="G87" s="172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8">
        <v>0</v>
      </c>
      <c r="O87" s="158">
        <f>ROUND(E87*N87,2)</f>
        <v>0</v>
      </c>
      <c r="P87" s="158">
        <v>0</v>
      </c>
      <c r="Q87" s="158">
        <f>ROUND(E87*P87,2)</f>
        <v>0</v>
      </c>
      <c r="R87" s="158"/>
      <c r="S87" s="158" t="s">
        <v>234</v>
      </c>
      <c r="T87" s="158" t="s">
        <v>234</v>
      </c>
      <c r="U87" s="158">
        <v>0</v>
      </c>
      <c r="V87" s="158">
        <f>ROUND(E87*U87,2)</f>
        <v>0</v>
      </c>
      <c r="W87" s="158"/>
      <c r="X87" s="158" t="s">
        <v>191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192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60" t="s">
        <v>577</v>
      </c>
      <c r="D88" s="261"/>
      <c r="E88" s="261"/>
      <c r="F88" s="261"/>
      <c r="G88" s="261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194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1" t="s">
        <v>184</v>
      </c>
      <c r="B89" s="162" t="s">
        <v>145</v>
      </c>
      <c r="C89" s="181" t="s">
        <v>146</v>
      </c>
      <c r="D89" s="163"/>
      <c r="E89" s="164"/>
      <c r="F89" s="165"/>
      <c r="G89" s="166">
        <f>SUMIF(AG90:AG91,"&lt;&gt;NOR",G90:G91)</f>
        <v>0</v>
      </c>
      <c r="H89" s="160"/>
      <c r="I89" s="160">
        <f>SUM(I90:I91)</f>
        <v>0</v>
      </c>
      <c r="J89" s="160"/>
      <c r="K89" s="160">
        <f>SUM(K90:K91)</f>
        <v>0</v>
      </c>
      <c r="L89" s="160"/>
      <c r="M89" s="160">
        <f>SUM(M90:M91)</f>
        <v>0</v>
      </c>
      <c r="N89" s="160"/>
      <c r="O89" s="160">
        <f>SUM(O90:O91)</f>
        <v>0</v>
      </c>
      <c r="P89" s="160"/>
      <c r="Q89" s="160">
        <f>SUM(Q90:Q91)</f>
        <v>0</v>
      </c>
      <c r="R89" s="160"/>
      <c r="S89" s="160"/>
      <c r="T89" s="160"/>
      <c r="U89" s="160"/>
      <c r="V89" s="160">
        <f>SUM(V90:V91)</f>
        <v>0</v>
      </c>
      <c r="W89" s="160"/>
      <c r="X89" s="160"/>
      <c r="AG89" t="s">
        <v>185</v>
      </c>
    </row>
    <row r="90" spans="1:60" ht="33.75" outlineLevel="1" x14ac:dyDescent="0.2">
      <c r="A90" s="174">
        <v>62</v>
      </c>
      <c r="B90" s="175" t="s">
        <v>578</v>
      </c>
      <c r="C90" s="183" t="s">
        <v>579</v>
      </c>
      <c r="D90" s="176" t="s">
        <v>259</v>
      </c>
      <c r="E90" s="177">
        <v>5669.36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220</v>
      </c>
      <c r="T90" s="158" t="s">
        <v>190</v>
      </c>
      <c r="U90" s="158">
        <v>0</v>
      </c>
      <c r="V90" s="158">
        <f>ROUND(E90*U90,2)</f>
        <v>0</v>
      </c>
      <c r="W90" s="158"/>
      <c r="X90" s="158" t="s">
        <v>191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192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3.75" outlineLevel="1" x14ac:dyDescent="0.2">
      <c r="A91" s="174">
        <v>63</v>
      </c>
      <c r="B91" s="175" t="s">
        <v>580</v>
      </c>
      <c r="C91" s="183" t="s">
        <v>581</v>
      </c>
      <c r="D91" s="176" t="s">
        <v>259</v>
      </c>
      <c r="E91" s="177">
        <v>5669.36</v>
      </c>
      <c r="F91" s="178"/>
      <c r="G91" s="179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8"/>
      <c r="S91" s="158" t="s">
        <v>220</v>
      </c>
      <c r="T91" s="158" t="s">
        <v>190</v>
      </c>
      <c r="U91" s="158">
        <v>0</v>
      </c>
      <c r="V91" s="158">
        <f>ROUND(E91*U91,2)</f>
        <v>0</v>
      </c>
      <c r="W91" s="158"/>
      <c r="X91" s="158" t="s">
        <v>191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192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1" t="s">
        <v>184</v>
      </c>
      <c r="B92" s="162" t="s">
        <v>157</v>
      </c>
      <c r="C92" s="181" t="s">
        <v>29</v>
      </c>
      <c r="D92" s="163"/>
      <c r="E92" s="164"/>
      <c r="F92" s="165"/>
      <c r="G92" s="166">
        <f>SUMIF(AG93:AG103,"&lt;&gt;NOR",G93:G103)</f>
        <v>0</v>
      </c>
      <c r="H92" s="160"/>
      <c r="I92" s="160">
        <f>SUM(I93:I103)</f>
        <v>0</v>
      </c>
      <c r="J92" s="160"/>
      <c r="K92" s="160">
        <f>SUM(K93:K103)</f>
        <v>0</v>
      </c>
      <c r="L92" s="160"/>
      <c r="M92" s="160">
        <f>SUM(M93:M103)</f>
        <v>0</v>
      </c>
      <c r="N92" s="160"/>
      <c r="O92" s="160">
        <f>SUM(O93:O103)</f>
        <v>0</v>
      </c>
      <c r="P92" s="160"/>
      <c r="Q92" s="160">
        <f>SUM(Q93:Q103)</f>
        <v>0</v>
      </c>
      <c r="R92" s="160"/>
      <c r="S92" s="160"/>
      <c r="T92" s="160"/>
      <c r="U92" s="160"/>
      <c r="V92" s="160">
        <f>SUM(V93:V103)</f>
        <v>0</v>
      </c>
      <c r="W92" s="160"/>
      <c r="X92" s="160"/>
      <c r="AG92" t="s">
        <v>185</v>
      </c>
    </row>
    <row r="93" spans="1:60" outlineLevel="1" x14ac:dyDescent="0.2">
      <c r="A93" s="174">
        <v>64</v>
      </c>
      <c r="B93" s="175" t="s">
        <v>582</v>
      </c>
      <c r="C93" s="183" t="s">
        <v>583</v>
      </c>
      <c r="D93" s="176" t="s">
        <v>584</v>
      </c>
      <c r="E93" s="177">
        <v>1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220</v>
      </c>
      <c r="T93" s="158" t="s">
        <v>190</v>
      </c>
      <c r="U93" s="158">
        <v>0</v>
      </c>
      <c r="V93" s="158">
        <f>ROUND(E93*U93,2)</f>
        <v>0</v>
      </c>
      <c r="W93" s="158"/>
      <c r="X93" s="158" t="s">
        <v>149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468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4">
        <v>65</v>
      </c>
      <c r="B94" s="175" t="s">
        <v>585</v>
      </c>
      <c r="C94" s="183" t="s">
        <v>586</v>
      </c>
      <c r="D94" s="176" t="s">
        <v>584</v>
      </c>
      <c r="E94" s="177">
        <v>1</v>
      </c>
      <c r="F94" s="178"/>
      <c r="G94" s="179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8">
        <v>0</v>
      </c>
      <c r="O94" s="158">
        <f>ROUND(E94*N94,2)</f>
        <v>0</v>
      </c>
      <c r="P94" s="158">
        <v>0</v>
      </c>
      <c r="Q94" s="158">
        <f>ROUND(E94*P94,2)</f>
        <v>0</v>
      </c>
      <c r="R94" s="158"/>
      <c r="S94" s="158" t="s">
        <v>220</v>
      </c>
      <c r="T94" s="158" t="s">
        <v>190</v>
      </c>
      <c r="U94" s="158">
        <v>0</v>
      </c>
      <c r="V94" s="158">
        <f>ROUND(E94*U94,2)</f>
        <v>0</v>
      </c>
      <c r="W94" s="158"/>
      <c r="X94" s="158" t="s">
        <v>149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468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7">
        <v>66</v>
      </c>
      <c r="B95" s="168" t="s">
        <v>463</v>
      </c>
      <c r="C95" s="182" t="s">
        <v>464</v>
      </c>
      <c r="D95" s="169" t="s">
        <v>460</v>
      </c>
      <c r="E95" s="170">
        <v>1</v>
      </c>
      <c r="F95" s="171"/>
      <c r="G95" s="172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8"/>
      <c r="S95" s="158" t="s">
        <v>234</v>
      </c>
      <c r="T95" s="158" t="s">
        <v>190</v>
      </c>
      <c r="U95" s="158">
        <v>0</v>
      </c>
      <c r="V95" s="158">
        <f>ROUND(E95*U95,2)</f>
        <v>0</v>
      </c>
      <c r="W95" s="158"/>
      <c r="X95" s="158" t="s">
        <v>149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468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260" t="s">
        <v>465</v>
      </c>
      <c r="D96" s="261"/>
      <c r="E96" s="261"/>
      <c r="F96" s="261"/>
      <c r="G96" s="261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194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67">
        <v>67</v>
      </c>
      <c r="B97" s="168" t="s">
        <v>587</v>
      </c>
      <c r="C97" s="182" t="s">
        <v>588</v>
      </c>
      <c r="D97" s="169" t="s">
        <v>460</v>
      </c>
      <c r="E97" s="170">
        <v>1</v>
      </c>
      <c r="F97" s="171"/>
      <c r="G97" s="172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234</v>
      </c>
      <c r="T97" s="158" t="s">
        <v>190</v>
      </c>
      <c r="U97" s="158">
        <v>0</v>
      </c>
      <c r="V97" s="158">
        <f>ROUND(E97*U97,2)</f>
        <v>0</v>
      </c>
      <c r="W97" s="158"/>
      <c r="X97" s="158" t="s">
        <v>149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468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45" outlineLevel="1" x14ac:dyDescent="0.2">
      <c r="A98" s="156"/>
      <c r="B98" s="157"/>
      <c r="C98" s="260" t="s">
        <v>589</v>
      </c>
      <c r="D98" s="261"/>
      <c r="E98" s="261"/>
      <c r="F98" s="261"/>
      <c r="G98" s="261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194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73" t="str">
        <f>C98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4">
        <v>68</v>
      </c>
      <c r="B99" s="175" t="s">
        <v>590</v>
      </c>
      <c r="C99" s="183" t="s">
        <v>591</v>
      </c>
      <c r="D99" s="176" t="s">
        <v>584</v>
      </c>
      <c r="E99" s="177">
        <v>1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220</v>
      </c>
      <c r="T99" s="158" t="s">
        <v>190</v>
      </c>
      <c r="U99" s="158">
        <v>0</v>
      </c>
      <c r="V99" s="158">
        <f>ROUND(E99*U99,2)</f>
        <v>0</v>
      </c>
      <c r="W99" s="158"/>
      <c r="X99" s="158" t="s">
        <v>149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592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67">
        <v>69</v>
      </c>
      <c r="B100" s="168" t="s">
        <v>593</v>
      </c>
      <c r="C100" s="182" t="s">
        <v>594</v>
      </c>
      <c r="D100" s="169" t="s">
        <v>460</v>
      </c>
      <c r="E100" s="170">
        <v>1</v>
      </c>
      <c r="F100" s="171"/>
      <c r="G100" s="172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234</v>
      </c>
      <c r="T100" s="158" t="s">
        <v>190</v>
      </c>
      <c r="U100" s="158">
        <v>0</v>
      </c>
      <c r="V100" s="158">
        <f>ROUND(E100*U100,2)</f>
        <v>0</v>
      </c>
      <c r="W100" s="158"/>
      <c r="X100" s="158" t="s">
        <v>149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468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3.75" outlineLevel="1" x14ac:dyDescent="0.2">
      <c r="A101" s="156"/>
      <c r="B101" s="157"/>
      <c r="C101" s="260" t="s">
        <v>595</v>
      </c>
      <c r="D101" s="261"/>
      <c r="E101" s="261"/>
      <c r="F101" s="261"/>
      <c r="G101" s="261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194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73" t="str">
        <f>C101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67">
        <v>70</v>
      </c>
      <c r="B102" s="168" t="s">
        <v>466</v>
      </c>
      <c r="C102" s="182" t="s">
        <v>467</v>
      </c>
      <c r="D102" s="169" t="s">
        <v>460</v>
      </c>
      <c r="E102" s="170">
        <v>1</v>
      </c>
      <c r="F102" s="171"/>
      <c r="G102" s="172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158" t="s">
        <v>234</v>
      </c>
      <c r="T102" s="158" t="s">
        <v>190</v>
      </c>
      <c r="U102" s="158">
        <v>0</v>
      </c>
      <c r="V102" s="158">
        <f>ROUND(E102*U102,2)</f>
        <v>0</v>
      </c>
      <c r="W102" s="158"/>
      <c r="X102" s="158" t="s">
        <v>149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468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33.75" outlineLevel="1" x14ac:dyDescent="0.2">
      <c r="A103" s="156"/>
      <c r="B103" s="157"/>
      <c r="C103" s="260" t="s">
        <v>469</v>
      </c>
      <c r="D103" s="261"/>
      <c r="E103" s="261"/>
      <c r="F103" s="261"/>
      <c r="G103" s="261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194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73" t="str">
        <f>C103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03" s="149"/>
      <c r="BC103" s="149"/>
      <c r="BD103" s="149"/>
      <c r="BE103" s="149"/>
      <c r="BF103" s="149"/>
      <c r="BG103" s="149"/>
      <c r="BH103" s="149"/>
    </row>
    <row r="104" spans="1:60" x14ac:dyDescent="0.2">
      <c r="A104" s="161" t="s">
        <v>184</v>
      </c>
      <c r="B104" s="162" t="s">
        <v>122</v>
      </c>
      <c r="C104" s="181" t="s">
        <v>123</v>
      </c>
      <c r="D104" s="163"/>
      <c r="E104" s="164"/>
      <c r="F104" s="165"/>
      <c r="G104" s="166">
        <f>SUMIF(AG105:AG107,"&lt;&gt;NOR",G105:G107)</f>
        <v>0</v>
      </c>
      <c r="H104" s="160"/>
      <c r="I104" s="160">
        <f>SUM(I105:I107)</f>
        <v>0</v>
      </c>
      <c r="J104" s="160"/>
      <c r="K104" s="160">
        <f>SUM(K105:K107)</f>
        <v>0</v>
      </c>
      <c r="L104" s="160"/>
      <c r="M104" s="160">
        <f>SUM(M105:M107)</f>
        <v>0</v>
      </c>
      <c r="N104" s="160"/>
      <c r="O104" s="160">
        <f>SUM(O105:O107)</f>
        <v>7359.51</v>
      </c>
      <c r="P104" s="160"/>
      <c r="Q104" s="160">
        <f>SUM(Q105:Q107)</f>
        <v>0</v>
      </c>
      <c r="R104" s="160"/>
      <c r="S104" s="160"/>
      <c r="T104" s="160"/>
      <c r="U104" s="160"/>
      <c r="V104" s="160">
        <f>SUM(V105:V107)</f>
        <v>762.82999999999993</v>
      </c>
      <c r="W104" s="160"/>
      <c r="X104" s="160"/>
      <c r="AG104" t="s">
        <v>185</v>
      </c>
    </row>
    <row r="105" spans="1:60" outlineLevel="1" x14ac:dyDescent="0.2">
      <c r="A105" s="167">
        <v>71</v>
      </c>
      <c r="B105" s="168" t="s">
        <v>596</v>
      </c>
      <c r="C105" s="182" t="s">
        <v>597</v>
      </c>
      <c r="D105" s="169" t="s">
        <v>233</v>
      </c>
      <c r="E105" s="170">
        <v>9998.8700000000008</v>
      </c>
      <c r="F105" s="171"/>
      <c r="G105" s="172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0.71643999999999997</v>
      </c>
      <c r="O105" s="158">
        <f>ROUND(E105*N105,2)</f>
        <v>7163.59</v>
      </c>
      <c r="P105" s="158">
        <v>0</v>
      </c>
      <c r="Q105" s="158">
        <f>ROUND(E105*P105,2)</f>
        <v>0</v>
      </c>
      <c r="R105" s="158"/>
      <c r="S105" s="158" t="s">
        <v>234</v>
      </c>
      <c r="T105" s="158" t="s">
        <v>234</v>
      </c>
      <c r="U105" s="158">
        <v>7.2999999999999995E-2</v>
      </c>
      <c r="V105" s="158">
        <f>ROUND(E105*U105,2)</f>
        <v>729.92</v>
      </c>
      <c r="W105" s="158"/>
      <c r="X105" s="158" t="s">
        <v>191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192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260" t="s">
        <v>598</v>
      </c>
      <c r="D106" s="261"/>
      <c r="E106" s="261"/>
      <c r="F106" s="261"/>
      <c r="G106" s="261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194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7">
        <v>72</v>
      </c>
      <c r="B107" s="168" t="s">
        <v>599</v>
      </c>
      <c r="C107" s="182" t="s">
        <v>600</v>
      </c>
      <c r="D107" s="169" t="s">
        <v>233</v>
      </c>
      <c r="E107" s="170">
        <v>967.96</v>
      </c>
      <c r="F107" s="171"/>
      <c r="G107" s="172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0.2024</v>
      </c>
      <c r="O107" s="158">
        <f>ROUND(E107*N107,2)</f>
        <v>195.92</v>
      </c>
      <c r="P107" s="158">
        <v>0</v>
      </c>
      <c r="Q107" s="158">
        <f>ROUND(E107*P107,2)</f>
        <v>0</v>
      </c>
      <c r="R107" s="158"/>
      <c r="S107" s="158" t="s">
        <v>234</v>
      </c>
      <c r="T107" s="158" t="s">
        <v>234</v>
      </c>
      <c r="U107" s="158">
        <v>3.4000000000000002E-2</v>
      </c>
      <c r="V107" s="158">
        <f>ROUND(E107*U107,2)</f>
        <v>32.909999999999997</v>
      </c>
      <c r="W107" s="158"/>
      <c r="X107" s="158" t="s">
        <v>191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192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">
      <c r="A108" s="3"/>
      <c r="B108" s="4"/>
      <c r="C108" s="184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171</v>
      </c>
    </row>
    <row r="109" spans="1:60" x14ac:dyDescent="0.2">
      <c r="A109" s="152"/>
      <c r="B109" s="153" t="s">
        <v>31</v>
      </c>
      <c r="C109" s="185"/>
      <c r="D109" s="154"/>
      <c r="E109" s="155"/>
      <c r="F109" s="155"/>
      <c r="G109" s="180">
        <f>G8+G28+G32+G34+G49+G52+G63+G68+G71+G73+G77+G80+G89+G92+G104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227</v>
      </c>
    </row>
    <row r="110" spans="1:60" x14ac:dyDescent="0.2">
      <c r="A110" s="3"/>
      <c r="B110" s="4"/>
      <c r="C110" s="18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3"/>
      <c r="B111" s="4"/>
      <c r="C111" s="184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246" t="s">
        <v>228</v>
      </c>
      <c r="B112" s="246"/>
      <c r="C112" s="247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">
      <c r="A113" s="248"/>
      <c r="B113" s="249"/>
      <c r="C113" s="250"/>
      <c r="D113" s="249"/>
      <c r="E113" s="249"/>
      <c r="F113" s="249"/>
      <c r="G113" s="25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G113" t="s">
        <v>229</v>
      </c>
    </row>
    <row r="114" spans="1:33" x14ac:dyDescent="0.2">
      <c r="A114" s="252"/>
      <c r="B114" s="253"/>
      <c r="C114" s="254"/>
      <c r="D114" s="253"/>
      <c r="E114" s="253"/>
      <c r="F114" s="253"/>
      <c r="G114" s="25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52"/>
      <c r="B115" s="253"/>
      <c r="C115" s="254"/>
      <c r="D115" s="253"/>
      <c r="E115" s="253"/>
      <c r="F115" s="253"/>
      <c r="G115" s="25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252"/>
      <c r="B116" s="253"/>
      <c r="C116" s="254"/>
      <c r="D116" s="253"/>
      <c r="E116" s="253"/>
      <c r="F116" s="253"/>
      <c r="G116" s="25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56"/>
      <c r="B117" s="257"/>
      <c r="C117" s="258"/>
      <c r="D117" s="257"/>
      <c r="E117" s="257"/>
      <c r="F117" s="257"/>
      <c r="G117" s="259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A118" s="3"/>
      <c r="B118" s="4"/>
      <c r="C118" s="184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">
      <c r="C119" s="186"/>
      <c r="D119" s="10"/>
      <c r="AG119" t="s">
        <v>230</v>
      </c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:G1"/>
    <mergeCell ref="C2:G2"/>
    <mergeCell ref="C3:G3"/>
    <mergeCell ref="C4:G4"/>
    <mergeCell ref="A112:C112"/>
    <mergeCell ref="C103:G103"/>
    <mergeCell ref="C106:G106"/>
    <mergeCell ref="C84:G84"/>
    <mergeCell ref="C86:G86"/>
    <mergeCell ref="C88:G88"/>
    <mergeCell ref="C96:G96"/>
    <mergeCell ref="C98:G98"/>
    <mergeCell ref="C101:G101"/>
    <mergeCell ref="A113:G117"/>
    <mergeCell ref="C17:G17"/>
    <mergeCell ref="C41:G41"/>
    <mergeCell ref="C67:G67"/>
    <mergeCell ref="C82:G8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73</v>
      </c>
      <c r="C3" s="265" t="s">
        <v>74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75</v>
      </c>
      <c r="C4" s="268" t="s">
        <v>76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SUMIF(AG9:AG37,"&lt;&gt;NOR",G9:G37)</f>
        <v>0</v>
      </c>
      <c r="H8" s="160"/>
      <c r="I8" s="160">
        <f>SUM(I9:I37)</f>
        <v>0</v>
      </c>
      <c r="J8" s="160"/>
      <c r="K8" s="160">
        <f>SUM(K9:K37)</f>
        <v>0</v>
      </c>
      <c r="L8" s="160"/>
      <c r="M8" s="160">
        <f>SUM(M9:M37)</f>
        <v>0</v>
      </c>
      <c r="N8" s="160"/>
      <c r="O8" s="160">
        <f>SUM(O9:O37)</f>
        <v>2830.09</v>
      </c>
      <c r="P8" s="160"/>
      <c r="Q8" s="160">
        <f>SUM(Q9:Q37)</f>
        <v>0</v>
      </c>
      <c r="R8" s="160"/>
      <c r="S8" s="160"/>
      <c r="T8" s="160"/>
      <c r="U8" s="160"/>
      <c r="V8" s="160">
        <f>SUM(V9:V37)</f>
        <v>4375.12</v>
      </c>
      <c r="W8" s="160"/>
      <c r="X8" s="160"/>
      <c r="AG8" t="s">
        <v>185</v>
      </c>
    </row>
    <row r="9" spans="1:60" outlineLevel="1" x14ac:dyDescent="0.2">
      <c r="A9" s="174">
        <v>1</v>
      </c>
      <c r="B9" s="175" t="s">
        <v>242</v>
      </c>
      <c r="C9" s="183" t="s">
        <v>601</v>
      </c>
      <c r="D9" s="176" t="s">
        <v>239</v>
      </c>
      <c r="E9" s="177">
        <v>301.86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234</v>
      </c>
      <c r="T9" s="158" t="s">
        <v>234</v>
      </c>
      <c r="U9" s="158">
        <v>1.7629999999999999</v>
      </c>
      <c r="V9" s="158">
        <f>ROUND(E9*U9,2)</f>
        <v>532.17999999999995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295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602</v>
      </c>
      <c r="C10" s="183" t="s">
        <v>603</v>
      </c>
      <c r="D10" s="176" t="s">
        <v>239</v>
      </c>
      <c r="E10" s="177">
        <v>411</v>
      </c>
      <c r="F10" s="178"/>
      <c r="G10" s="179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234</v>
      </c>
      <c r="T10" s="158" t="s">
        <v>234</v>
      </c>
      <c r="U10" s="158">
        <v>0.22</v>
      </c>
      <c r="V10" s="158">
        <f>ROUND(E10*U10,2)</f>
        <v>90.42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295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7">
        <v>3</v>
      </c>
      <c r="B11" s="168" t="s">
        <v>482</v>
      </c>
      <c r="C11" s="182" t="s">
        <v>604</v>
      </c>
      <c r="D11" s="169" t="s">
        <v>239</v>
      </c>
      <c r="E11" s="170">
        <v>411</v>
      </c>
      <c r="F11" s="171"/>
      <c r="G11" s="172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234</v>
      </c>
      <c r="T11" s="158" t="s">
        <v>234</v>
      </c>
      <c r="U11" s="158">
        <v>0.38979999999999998</v>
      </c>
      <c r="V11" s="158">
        <f>ROUND(E11*U11,2)</f>
        <v>160.21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295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605</v>
      </c>
      <c r="D12" s="187"/>
      <c r="E12" s="188">
        <v>411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236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4</v>
      </c>
      <c r="B13" s="175" t="s">
        <v>606</v>
      </c>
      <c r="C13" s="183" t="s">
        <v>607</v>
      </c>
      <c r="D13" s="176" t="s">
        <v>239</v>
      </c>
      <c r="E13" s="177">
        <v>1098.3</v>
      </c>
      <c r="F13" s="178"/>
      <c r="G13" s="179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234</v>
      </c>
      <c r="T13" s="158" t="s">
        <v>234</v>
      </c>
      <c r="U13" s="158">
        <v>0.3</v>
      </c>
      <c r="V13" s="158">
        <f>ROUND(E13*U13,2)</f>
        <v>329.49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295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7">
        <v>5</v>
      </c>
      <c r="B14" s="168" t="s">
        <v>608</v>
      </c>
      <c r="C14" s="182" t="s">
        <v>609</v>
      </c>
      <c r="D14" s="169" t="s">
        <v>239</v>
      </c>
      <c r="E14" s="170">
        <v>1098.3</v>
      </c>
      <c r="F14" s="171"/>
      <c r="G14" s="172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234</v>
      </c>
      <c r="T14" s="158" t="s">
        <v>234</v>
      </c>
      <c r="U14" s="158">
        <v>0.14829999999999999</v>
      </c>
      <c r="V14" s="158">
        <f>ROUND(E14*U14,2)</f>
        <v>162.88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295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610</v>
      </c>
      <c r="D15" s="187"/>
      <c r="E15" s="188">
        <v>1098.3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236</v>
      </c>
      <c r="AH15" s="149">
        <v>5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4">
        <v>6</v>
      </c>
      <c r="B16" s="175" t="s">
        <v>611</v>
      </c>
      <c r="C16" s="183" t="s">
        <v>612</v>
      </c>
      <c r="D16" s="176" t="s">
        <v>233</v>
      </c>
      <c r="E16" s="177">
        <v>840</v>
      </c>
      <c r="F16" s="178"/>
      <c r="G16" s="179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1.99E-3</v>
      </c>
      <c r="O16" s="158">
        <f>ROUND(E16*N16,2)</f>
        <v>1.67</v>
      </c>
      <c r="P16" s="158">
        <v>0</v>
      </c>
      <c r="Q16" s="158">
        <f>ROUND(E16*P16,2)</f>
        <v>0</v>
      </c>
      <c r="R16" s="158"/>
      <c r="S16" s="158" t="s">
        <v>234</v>
      </c>
      <c r="T16" s="158" t="s">
        <v>234</v>
      </c>
      <c r="U16" s="158">
        <v>0.40200000000000002</v>
      </c>
      <c r="V16" s="158">
        <f>ROUND(E16*U16,2)</f>
        <v>337.68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7">
        <v>7</v>
      </c>
      <c r="B17" s="168" t="s">
        <v>613</v>
      </c>
      <c r="C17" s="182" t="s">
        <v>614</v>
      </c>
      <c r="D17" s="169" t="s">
        <v>233</v>
      </c>
      <c r="E17" s="170">
        <v>50.6</v>
      </c>
      <c r="F17" s="171"/>
      <c r="G17" s="172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2.0200000000000001E-3</v>
      </c>
      <c r="O17" s="158">
        <f>ROUND(E17*N17,2)</f>
        <v>0.1</v>
      </c>
      <c r="P17" s="158">
        <v>0</v>
      </c>
      <c r="Q17" s="158">
        <f>ROUND(E17*P17,2)</f>
        <v>0</v>
      </c>
      <c r="R17" s="158"/>
      <c r="S17" s="158" t="s">
        <v>234</v>
      </c>
      <c r="T17" s="158" t="s">
        <v>234</v>
      </c>
      <c r="U17" s="158">
        <v>0.45800000000000002</v>
      </c>
      <c r="V17" s="158">
        <f>ROUND(E17*U17,2)</f>
        <v>23.17</v>
      </c>
      <c r="W17" s="158"/>
      <c r="X17" s="158" t="s">
        <v>191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295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615</v>
      </c>
      <c r="D18" s="187"/>
      <c r="E18" s="188">
        <v>50.6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236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7">
        <v>8</v>
      </c>
      <c r="B19" s="168" t="s">
        <v>616</v>
      </c>
      <c r="C19" s="182" t="s">
        <v>617</v>
      </c>
      <c r="D19" s="169" t="s">
        <v>233</v>
      </c>
      <c r="E19" s="170">
        <v>840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234</v>
      </c>
      <c r="T19" s="158" t="s">
        <v>234</v>
      </c>
      <c r="U19" s="158">
        <v>0.17799999999999999</v>
      </c>
      <c r="V19" s="158">
        <f>ROUND(E19*U19,2)</f>
        <v>149.52000000000001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295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618</v>
      </c>
      <c r="D20" s="187"/>
      <c r="E20" s="188">
        <v>840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7">
        <v>9</v>
      </c>
      <c r="B21" s="168" t="s">
        <v>619</v>
      </c>
      <c r="C21" s="182" t="s">
        <v>620</v>
      </c>
      <c r="D21" s="169" t="s">
        <v>233</v>
      </c>
      <c r="E21" s="170">
        <v>50.6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0.218</v>
      </c>
      <c r="V21" s="158">
        <f>ROUND(E21*U21,2)</f>
        <v>11.03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295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621</v>
      </c>
      <c r="D22" s="187"/>
      <c r="E22" s="188">
        <v>50.6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7">
        <v>10</v>
      </c>
      <c r="B23" s="168" t="s">
        <v>622</v>
      </c>
      <c r="C23" s="182" t="s">
        <v>623</v>
      </c>
      <c r="D23" s="169" t="s">
        <v>239</v>
      </c>
      <c r="E23" s="170">
        <v>1509.3</v>
      </c>
      <c r="F23" s="171"/>
      <c r="G23" s="172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0.34499999999999997</v>
      </c>
      <c r="V23" s="158">
        <f>ROUND(E23*U23,2)</f>
        <v>520.71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295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610</v>
      </c>
      <c r="D24" s="187"/>
      <c r="E24" s="188">
        <v>1098.3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236</v>
      </c>
      <c r="AH24" s="149">
        <v>5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605</v>
      </c>
      <c r="D25" s="187"/>
      <c r="E25" s="188">
        <v>411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236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67">
        <v>11</v>
      </c>
      <c r="B26" s="168" t="s">
        <v>250</v>
      </c>
      <c r="C26" s="182" t="s">
        <v>484</v>
      </c>
      <c r="D26" s="169" t="s">
        <v>239</v>
      </c>
      <c r="E26" s="170">
        <v>1509.3</v>
      </c>
      <c r="F26" s="171"/>
      <c r="G26" s="172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234</v>
      </c>
      <c r="T26" s="158" t="s">
        <v>234</v>
      </c>
      <c r="U26" s="158">
        <v>1.0999999999999999E-2</v>
      </c>
      <c r="V26" s="158">
        <f>ROUND(E26*U26,2)</f>
        <v>16.600000000000001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295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624</v>
      </c>
      <c r="D27" s="187"/>
      <c r="E27" s="188">
        <v>1509.3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236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7">
        <v>12</v>
      </c>
      <c r="B28" s="168" t="s">
        <v>486</v>
      </c>
      <c r="C28" s="182" t="s">
        <v>625</v>
      </c>
      <c r="D28" s="169" t="s">
        <v>239</v>
      </c>
      <c r="E28" s="170">
        <v>7546.5</v>
      </c>
      <c r="F28" s="171"/>
      <c r="G28" s="172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0</v>
      </c>
      <c r="V28" s="158">
        <f>ROUND(E28*U28,2)</f>
        <v>0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295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626</v>
      </c>
      <c r="D29" s="187"/>
      <c r="E29" s="188">
        <v>7546.5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236</v>
      </c>
      <c r="AH29" s="149">
        <v>5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7">
        <v>13</v>
      </c>
      <c r="B30" s="168" t="s">
        <v>627</v>
      </c>
      <c r="C30" s="182" t="s">
        <v>628</v>
      </c>
      <c r="D30" s="169" t="s">
        <v>239</v>
      </c>
      <c r="E30" s="170">
        <v>455</v>
      </c>
      <c r="F30" s="171"/>
      <c r="G30" s="172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0</v>
      </c>
      <c r="O30" s="158">
        <f>ROUND(E30*N30,2)</f>
        <v>0</v>
      </c>
      <c r="P30" s="158">
        <v>0</v>
      </c>
      <c r="Q30" s="158">
        <f>ROUND(E30*P30,2)</f>
        <v>0</v>
      </c>
      <c r="R30" s="158"/>
      <c r="S30" s="158" t="s">
        <v>234</v>
      </c>
      <c r="T30" s="158" t="s">
        <v>234</v>
      </c>
      <c r="U30" s="158">
        <v>0.20200000000000001</v>
      </c>
      <c r="V30" s="158">
        <f>ROUND(E30*U30,2)</f>
        <v>91.91</v>
      </c>
      <c r="W30" s="158"/>
      <c r="X30" s="158" t="s">
        <v>191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295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60" t="s">
        <v>629</v>
      </c>
      <c r="D31" s="261"/>
      <c r="E31" s="261"/>
      <c r="F31" s="261"/>
      <c r="G31" s="261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194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4">
        <v>14</v>
      </c>
      <c r="B32" s="175" t="s">
        <v>494</v>
      </c>
      <c r="C32" s="183" t="s">
        <v>630</v>
      </c>
      <c r="D32" s="176" t="s">
        <v>239</v>
      </c>
      <c r="E32" s="177">
        <v>1054.636</v>
      </c>
      <c r="F32" s="178"/>
      <c r="G32" s="179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1.7</v>
      </c>
      <c r="O32" s="158">
        <f>ROUND(E32*N32,2)</f>
        <v>1792.88</v>
      </c>
      <c r="P32" s="158">
        <v>0</v>
      </c>
      <c r="Q32" s="158">
        <f>ROUND(E32*P32,2)</f>
        <v>0</v>
      </c>
      <c r="R32" s="158"/>
      <c r="S32" s="158" t="s">
        <v>234</v>
      </c>
      <c r="T32" s="158" t="s">
        <v>234</v>
      </c>
      <c r="U32" s="158">
        <v>1.587</v>
      </c>
      <c r="V32" s="158">
        <f>ROUND(E32*U32,2)</f>
        <v>1673.71</v>
      </c>
      <c r="W32" s="158"/>
      <c r="X32" s="158" t="s">
        <v>191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295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7">
        <v>15</v>
      </c>
      <c r="B33" s="168" t="s">
        <v>631</v>
      </c>
      <c r="C33" s="182" t="s">
        <v>632</v>
      </c>
      <c r="D33" s="169" t="s">
        <v>239</v>
      </c>
      <c r="E33" s="170">
        <v>1509.3</v>
      </c>
      <c r="F33" s="171"/>
      <c r="G33" s="172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234</v>
      </c>
      <c r="T33" s="158" t="s">
        <v>234</v>
      </c>
      <c r="U33" s="158">
        <v>0</v>
      </c>
      <c r="V33" s="158">
        <f>ROUND(E33*U33,2)</f>
        <v>0</v>
      </c>
      <c r="W33" s="158"/>
      <c r="X33" s="158" t="s">
        <v>191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295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633</v>
      </c>
      <c r="D34" s="187"/>
      <c r="E34" s="188">
        <v>1509.3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236</v>
      </c>
      <c r="AH34" s="149">
        <v>5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4">
        <v>16</v>
      </c>
      <c r="B35" s="175" t="s">
        <v>634</v>
      </c>
      <c r="C35" s="183" t="s">
        <v>635</v>
      </c>
      <c r="D35" s="176" t="s">
        <v>239</v>
      </c>
      <c r="E35" s="177">
        <v>162.6</v>
      </c>
      <c r="F35" s="178"/>
      <c r="G35" s="179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1.8907700000000001</v>
      </c>
      <c r="O35" s="158">
        <f>ROUND(E35*N35,2)</f>
        <v>307.44</v>
      </c>
      <c r="P35" s="158">
        <v>0</v>
      </c>
      <c r="Q35" s="158">
        <f>ROUND(E35*P35,2)</f>
        <v>0</v>
      </c>
      <c r="R35" s="158"/>
      <c r="S35" s="158" t="s">
        <v>234</v>
      </c>
      <c r="T35" s="158" t="s">
        <v>234</v>
      </c>
      <c r="U35" s="158">
        <v>1.6950000000000001</v>
      </c>
      <c r="V35" s="158">
        <f>ROUND(E35*U35,2)</f>
        <v>275.61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295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7">
        <v>17</v>
      </c>
      <c r="B36" s="168" t="s">
        <v>636</v>
      </c>
      <c r="C36" s="182" t="s">
        <v>637</v>
      </c>
      <c r="D36" s="169" t="s">
        <v>259</v>
      </c>
      <c r="E36" s="170">
        <v>728</v>
      </c>
      <c r="F36" s="171"/>
      <c r="G36" s="172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1</v>
      </c>
      <c r="O36" s="158">
        <f>ROUND(E36*N36,2)</f>
        <v>728</v>
      </c>
      <c r="P36" s="158">
        <v>0</v>
      </c>
      <c r="Q36" s="158">
        <f>ROUND(E36*P36,2)</f>
        <v>0</v>
      </c>
      <c r="R36" s="158" t="s">
        <v>268</v>
      </c>
      <c r="S36" s="158" t="s">
        <v>234</v>
      </c>
      <c r="T36" s="158" t="s">
        <v>234</v>
      </c>
      <c r="U36" s="158">
        <v>0</v>
      </c>
      <c r="V36" s="158">
        <f>ROUND(E36*U36,2)</f>
        <v>0</v>
      </c>
      <c r="W36" s="158"/>
      <c r="X36" s="158" t="s">
        <v>269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506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638</v>
      </c>
      <c r="D37" s="187"/>
      <c r="E37" s="188">
        <v>728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236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1" t="s">
        <v>184</v>
      </c>
      <c r="B38" s="162" t="s">
        <v>130</v>
      </c>
      <c r="C38" s="181" t="s">
        <v>131</v>
      </c>
      <c r="D38" s="163"/>
      <c r="E38" s="164"/>
      <c r="F38" s="165"/>
      <c r="G38" s="166">
        <f>SUMIF(AG39:AG62,"&lt;&gt;NOR",G39:G62)</f>
        <v>0</v>
      </c>
      <c r="H38" s="160"/>
      <c r="I38" s="160">
        <f>SUM(I39:I62)</f>
        <v>0</v>
      </c>
      <c r="J38" s="160"/>
      <c r="K38" s="160">
        <f>SUM(K39:K62)</f>
        <v>0</v>
      </c>
      <c r="L38" s="160"/>
      <c r="M38" s="160">
        <f>SUM(M39:M62)</f>
        <v>0</v>
      </c>
      <c r="N38" s="160"/>
      <c r="O38" s="160">
        <f>SUM(O39:O62)</f>
        <v>987.2</v>
      </c>
      <c r="P38" s="160"/>
      <c r="Q38" s="160">
        <f>SUM(Q39:Q62)</f>
        <v>0</v>
      </c>
      <c r="R38" s="160"/>
      <c r="S38" s="160"/>
      <c r="T38" s="160"/>
      <c r="U38" s="160"/>
      <c r="V38" s="160">
        <f>SUM(V39:V62)</f>
        <v>854.27</v>
      </c>
      <c r="W38" s="160"/>
      <c r="X38" s="160"/>
      <c r="AG38" t="s">
        <v>185</v>
      </c>
    </row>
    <row r="39" spans="1:60" ht="22.5" outlineLevel="1" x14ac:dyDescent="0.2">
      <c r="A39" s="174">
        <v>18</v>
      </c>
      <c r="B39" s="175" t="s">
        <v>639</v>
      </c>
      <c r="C39" s="183" t="s">
        <v>640</v>
      </c>
      <c r="D39" s="176" t="s">
        <v>239</v>
      </c>
      <c r="E39" s="177">
        <v>493</v>
      </c>
      <c r="F39" s="178"/>
      <c r="G39" s="179">
        <f t="shared" ref="G39:G49" si="0">ROUND(E39*F39,2)</f>
        <v>0</v>
      </c>
      <c r="H39" s="159"/>
      <c r="I39" s="158">
        <f t="shared" ref="I39:I49" si="1">ROUND(E39*H39,2)</f>
        <v>0</v>
      </c>
      <c r="J39" s="159"/>
      <c r="K39" s="158">
        <f t="shared" ref="K39:K49" si="2">ROUND(E39*J39,2)</f>
        <v>0</v>
      </c>
      <c r="L39" s="158">
        <v>21</v>
      </c>
      <c r="M39" s="158">
        <f t="shared" ref="M39:M49" si="3">G39*(1+L39/100)</f>
        <v>0</v>
      </c>
      <c r="N39" s="158">
        <v>1.665</v>
      </c>
      <c r="O39" s="158">
        <f t="shared" ref="O39:O49" si="4">ROUND(E39*N39,2)</f>
        <v>820.85</v>
      </c>
      <c r="P39" s="158">
        <v>0</v>
      </c>
      <c r="Q39" s="158">
        <f t="shared" ref="Q39:Q49" si="5">ROUND(E39*P39,2)</f>
        <v>0</v>
      </c>
      <c r="R39" s="158"/>
      <c r="S39" s="158" t="s">
        <v>234</v>
      </c>
      <c r="T39" s="158" t="s">
        <v>234</v>
      </c>
      <c r="U39" s="158">
        <v>0.92</v>
      </c>
      <c r="V39" s="158">
        <f t="shared" ref="V39:V49" si="6">ROUND(E39*U39,2)</f>
        <v>453.56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295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19</v>
      </c>
      <c r="B40" s="175" t="s">
        <v>502</v>
      </c>
      <c r="C40" s="183" t="s">
        <v>503</v>
      </c>
      <c r="D40" s="176" t="s">
        <v>325</v>
      </c>
      <c r="E40" s="177">
        <v>685</v>
      </c>
      <c r="F40" s="178"/>
      <c r="G40" s="179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8">
        <v>0.22106999999999999</v>
      </c>
      <c r="O40" s="158">
        <f t="shared" si="4"/>
        <v>151.43</v>
      </c>
      <c r="P40" s="158">
        <v>0</v>
      </c>
      <c r="Q40" s="158">
        <f t="shared" si="5"/>
        <v>0</v>
      </c>
      <c r="R40" s="158"/>
      <c r="S40" s="158" t="s">
        <v>234</v>
      </c>
      <c r="T40" s="158" t="s">
        <v>234</v>
      </c>
      <c r="U40" s="158">
        <v>0.185</v>
      </c>
      <c r="V40" s="158">
        <f t="shared" si="6"/>
        <v>126.73</v>
      </c>
      <c r="W40" s="158"/>
      <c r="X40" s="158" t="s">
        <v>191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192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20</v>
      </c>
      <c r="B41" s="175" t="s">
        <v>641</v>
      </c>
      <c r="C41" s="183" t="s">
        <v>642</v>
      </c>
      <c r="D41" s="176" t="s">
        <v>233</v>
      </c>
      <c r="E41" s="177">
        <v>625</v>
      </c>
      <c r="F41" s="178"/>
      <c r="G41" s="179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8">
        <v>1.8000000000000001E-4</v>
      </c>
      <c r="O41" s="158">
        <f t="shared" si="4"/>
        <v>0.11</v>
      </c>
      <c r="P41" s="158">
        <v>0</v>
      </c>
      <c r="Q41" s="158">
        <f t="shared" si="5"/>
        <v>0</v>
      </c>
      <c r="R41" s="158"/>
      <c r="S41" s="158" t="s">
        <v>234</v>
      </c>
      <c r="T41" s="158" t="s">
        <v>234</v>
      </c>
      <c r="U41" s="158">
        <v>7.4999999999999997E-2</v>
      </c>
      <c r="V41" s="158">
        <f t="shared" si="6"/>
        <v>46.88</v>
      </c>
      <c r="W41" s="158"/>
      <c r="X41" s="158" t="s">
        <v>191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192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21</v>
      </c>
      <c r="B42" s="175" t="s">
        <v>643</v>
      </c>
      <c r="C42" s="183" t="s">
        <v>644</v>
      </c>
      <c r="D42" s="176" t="s">
        <v>325</v>
      </c>
      <c r="E42" s="177">
        <v>306</v>
      </c>
      <c r="F42" s="178"/>
      <c r="G42" s="179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8">
        <v>1.0000000000000001E-5</v>
      </c>
      <c r="O42" s="158">
        <f t="shared" si="4"/>
        <v>0</v>
      </c>
      <c r="P42" s="158">
        <v>0</v>
      </c>
      <c r="Q42" s="158">
        <f t="shared" si="5"/>
        <v>0</v>
      </c>
      <c r="R42" s="158"/>
      <c r="S42" s="158" t="s">
        <v>234</v>
      </c>
      <c r="T42" s="158" t="s">
        <v>234</v>
      </c>
      <c r="U42" s="158">
        <v>0.08</v>
      </c>
      <c r="V42" s="158">
        <f t="shared" si="6"/>
        <v>24.48</v>
      </c>
      <c r="W42" s="158"/>
      <c r="X42" s="158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295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22</v>
      </c>
      <c r="B43" s="175" t="s">
        <v>645</v>
      </c>
      <c r="C43" s="183" t="s">
        <v>646</v>
      </c>
      <c r="D43" s="176" t="s">
        <v>325</v>
      </c>
      <c r="E43" s="177">
        <v>516</v>
      </c>
      <c r="F43" s="178"/>
      <c r="G43" s="179">
        <f t="shared" si="0"/>
        <v>0</v>
      </c>
      <c r="H43" s="159"/>
      <c r="I43" s="158">
        <f t="shared" si="1"/>
        <v>0</v>
      </c>
      <c r="J43" s="159"/>
      <c r="K43" s="158">
        <f t="shared" si="2"/>
        <v>0</v>
      </c>
      <c r="L43" s="158">
        <v>21</v>
      </c>
      <c r="M43" s="158">
        <f t="shared" si="3"/>
        <v>0</v>
      </c>
      <c r="N43" s="158">
        <v>1.0000000000000001E-5</v>
      </c>
      <c r="O43" s="158">
        <f t="shared" si="4"/>
        <v>0.01</v>
      </c>
      <c r="P43" s="158">
        <v>0</v>
      </c>
      <c r="Q43" s="158">
        <f t="shared" si="5"/>
        <v>0</v>
      </c>
      <c r="R43" s="158"/>
      <c r="S43" s="158" t="s">
        <v>234</v>
      </c>
      <c r="T43" s="158" t="s">
        <v>234</v>
      </c>
      <c r="U43" s="158">
        <v>9.7000000000000003E-2</v>
      </c>
      <c r="V43" s="158">
        <f t="shared" si="6"/>
        <v>50.05</v>
      </c>
      <c r="W43" s="158"/>
      <c r="X43" s="158" t="s">
        <v>191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295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23</v>
      </c>
      <c r="B44" s="175" t="s">
        <v>647</v>
      </c>
      <c r="C44" s="183" t="s">
        <v>648</v>
      </c>
      <c r="D44" s="176" t="s">
        <v>325</v>
      </c>
      <c r="E44" s="177">
        <v>236</v>
      </c>
      <c r="F44" s="178"/>
      <c r="G44" s="179">
        <f t="shared" si="0"/>
        <v>0</v>
      </c>
      <c r="H44" s="159"/>
      <c r="I44" s="158">
        <f t="shared" si="1"/>
        <v>0</v>
      </c>
      <c r="J44" s="159"/>
      <c r="K44" s="158">
        <f t="shared" si="2"/>
        <v>0</v>
      </c>
      <c r="L44" s="158">
        <v>21</v>
      </c>
      <c r="M44" s="158">
        <f t="shared" si="3"/>
        <v>0</v>
      </c>
      <c r="N44" s="158">
        <v>1.0000000000000001E-5</v>
      </c>
      <c r="O44" s="158">
        <f t="shared" si="4"/>
        <v>0</v>
      </c>
      <c r="P44" s="158">
        <v>0</v>
      </c>
      <c r="Q44" s="158">
        <f t="shared" si="5"/>
        <v>0</v>
      </c>
      <c r="R44" s="158"/>
      <c r="S44" s="158" t="s">
        <v>234</v>
      </c>
      <c r="T44" s="158" t="s">
        <v>234</v>
      </c>
      <c r="U44" s="158">
        <v>0.14499999999999999</v>
      </c>
      <c r="V44" s="158">
        <f t="shared" si="6"/>
        <v>34.22</v>
      </c>
      <c r="W44" s="158"/>
      <c r="X44" s="158" t="s">
        <v>191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295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4">
        <v>24</v>
      </c>
      <c r="B45" s="175" t="s">
        <v>649</v>
      </c>
      <c r="C45" s="183" t="s">
        <v>650</v>
      </c>
      <c r="D45" s="176" t="s">
        <v>325</v>
      </c>
      <c r="E45" s="177">
        <v>11</v>
      </c>
      <c r="F45" s="178"/>
      <c r="G45" s="179">
        <f t="shared" si="0"/>
        <v>0</v>
      </c>
      <c r="H45" s="159"/>
      <c r="I45" s="158">
        <f t="shared" si="1"/>
        <v>0</v>
      </c>
      <c r="J45" s="159"/>
      <c r="K45" s="158">
        <f t="shared" si="2"/>
        <v>0</v>
      </c>
      <c r="L45" s="158">
        <v>21</v>
      </c>
      <c r="M45" s="158">
        <f t="shared" si="3"/>
        <v>0</v>
      </c>
      <c r="N45" s="158">
        <v>1.0000000000000001E-5</v>
      </c>
      <c r="O45" s="158">
        <f t="shared" si="4"/>
        <v>0</v>
      </c>
      <c r="P45" s="158">
        <v>0</v>
      </c>
      <c r="Q45" s="158">
        <f t="shared" si="5"/>
        <v>0</v>
      </c>
      <c r="R45" s="158"/>
      <c r="S45" s="158" t="s">
        <v>234</v>
      </c>
      <c r="T45" s="158" t="s">
        <v>234</v>
      </c>
      <c r="U45" s="158">
        <v>0.154</v>
      </c>
      <c r="V45" s="158">
        <f t="shared" si="6"/>
        <v>1.69</v>
      </c>
      <c r="W45" s="158"/>
      <c r="X45" s="158" t="s">
        <v>191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295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4">
        <v>25</v>
      </c>
      <c r="B46" s="175" t="s">
        <v>651</v>
      </c>
      <c r="C46" s="183" t="s">
        <v>652</v>
      </c>
      <c r="D46" s="176" t="s">
        <v>325</v>
      </c>
      <c r="E46" s="177">
        <v>1120</v>
      </c>
      <c r="F46" s="178"/>
      <c r="G46" s="179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21</v>
      </c>
      <c r="M46" s="158">
        <f t="shared" si="3"/>
        <v>0</v>
      </c>
      <c r="N46" s="158">
        <v>0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234</v>
      </c>
      <c r="T46" s="158" t="s">
        <v>234</v>
      </c>
      <c r="U46" s="158">
        <v>7.9000000000000001E-2</v>
      </c>
      <c r="V46" s="158">
        <f t="shared" si="6"/>
        <v>88.48</v>
      </c>
      <c r="W46" s="158"/>
      <c r="X46" s="158" t="s">
        <v>191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295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26</v>
      </c>
      <c r="B47" s="175" t="s">
        <v>653</v>
      </c>
      <c r="C47" s="183" t="s">
        <v>654</v>
      </c>
      <c r="D47" s="176" t="s">
        <v>325</v>
      </c>
      <c r="E47" s="177">
        <v>1120</v>
      </c>
      <c r="F47" s="178"/>
      <c r="G47" s="179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21</v>
      </c>
      <c r="M47" s="158">
        <f t="shared" si="3"/>
        <v>0</v>
      </c>
      <c r="N47" s="158">
        <v>0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234</v>
      </c>
      <c r="T47" s="158" t="s">
        <v>234</v>
      </c>
      <c r="U47" s="158">
        <v>0</v>
      </c>
      <c r="V47" s="158">
        <f t="shared" si="6"/>
        <v>0</v>
      </c>
      <c r="W47" s="158"/>
      <c r="X47" s="158" t="s">
        <v>191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295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4">
        <v>27</v>
      </c>
      <c r="B48" s="175" t="s">
        <v>323</v>
      </c>
      <c r="C48" s="183" t="s">
        <v>324</v>
      </c>
      <c r="D48" s="176" t="s">
        <v>325</v>
      </c>
      <c r="E48" s="177">
        <v>1084</v>
      </c>
      <c r="F48" s="178"/>
      <c r="G48" s="179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21</v>
      </c>
      <c r="M48" s="158">
        <f t="shared" si="3"/>
        <v>0</v>
      </c>
      <c r="N48" s="158">
        <v>6.0000000000000002E-5</v>
      </c>
      <c r="O48" s="158">
        <f t="shared" si="4"/>
        <v>7.0000000000000007E-2</v>
      </c>
      <c r="P48" s="158">
        <v>0</v>
      </c>
      <c r="Q48" s="158">
        <f t="shared" si="5"/>
        <v>0</v>
      </c>
      <c r="R48" s="158"/>
      <c r="S48" s="158" t="s">
        <v>234</v>
      </c>
      <c r="T48" s="158" t="s">
        <v>234</v>
      </c>
      <c r="U48" s="158">
        <v>2.5999999999999999E-2</v>
      </c>
      <c r="V48" s="158">
        <f t="shared" si="6"/>
        <v>28.18</v>
      </c>
      <c r="W48" s="158"/>
      <c r="X48" s="158" t="s">
        <v>191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295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7">
        <v>28</v>
      </c>
      <c r="B49" s="168" t="s">
        <v>655</v>
      </c>
      <c r="C49" s="182" t="s">
        <v>656</v>
      </c>
      <c r="D49" s="169" t="s">
        <v>325</v>
      </c>
      <c r="E49" s="170">
        <v>705.55</v>
      </c>
      <c r="F49" s="171"/>
      <c r="G49" s="172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8">
        <v>9.6000000000000002E-4</v>
      </c>
      <c r="O49" s="158">
        <f t="shared" si="4"/>
        <v>0.68</v>
      </c>
      <c r="P49" s="158">
        <v>0</v>
      </c>
      <c r="Q49" s="158">
        <f t="shared" si="5"/>
        <v>0</v>
      </c>
      <c r="R49" s="158" t="s">
        <v>268</v>
      </c>
      <c r="S49" s="158" t="s">
        <v>234</v>
      </c>
      <c r="T49" s="158" t="s">
        <v>234</v>
      </c>
      <c r="U49" s="158">
        <v>0</v>
      </c>
      <c r="V49" s="158">
        <f t="shared" si="6"/>
        <v>0</v>
      </c>
      <c r="W49" s="158"/>
      <c r="X49" s="158" t="s">
        <v>269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506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9" t="s">
        <v>657</v>
      </c>
      <c r="D50" s="187"/>
      <c r="E50" s="188">
        <v>705.55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236</v>
      </c>
      <c r="AH50" s="149">
        <v>5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29</v>
      </c>
      <c r="B51" s="175" t="s">
        <v>658</v>
      </c>
      <c r="C51" s="183" t="s">
        <v>659</v>
      </c>
      <c r="D51" s="176" t="s">
        <v>342</v>
      </c>
      <c r="E51" s="177">
        <v>20</v>
      </c>
      <c r="F51" s="178"/>
      <c r="G51" s="179">
        <f t="shared" ref="G51:G61" si="7">ROUND(E51*F51,2)</f>
        <v>0</v>
      </c>
      <c r="H51" s="159"/>
      <c r="I51" s="158">
        <f t="shared" ref="I51:I61" si="8">ROUND(E51*H51,2)</f>
        <v>0</v>
      </c>
      <c r="J51" s="159"/>
      <c r="K51" s="158">
        <f t="shared" ref="K51:K61" si="9">ROUND(E51*J51,2)</f>
        <v>0</v>
      </c>
      <c r="L51" s="158">
        <v>21</v>
      </c>
      <c r="M51" s="158">
        <f t="shared" ref="M51:M61" si="10">G51*(1+L51/100)</f>
        <v>0</v>
      </c>
      <c r="N51" s="158">
        <v>7.79E-3</v>
      </c>
      <c r="O51" s="158">
        <f t="shared" ref="O51:O61" si="11">ROUND(E51*N51,2)</f>
        <v>0.16</v>
      </c>
      <c r="P51" s="158">
        <v>0</v>
      </c>
      <c r="Q51" s="158">
        <f t="shared" ref="Q51:Q61" si="12">ROUND(E51*P51,2)</f>
        <v>0</v>
      </c>
      <c r="R51" s="158" t="s">
        <v>268</v>
      </c>
      <c r="S51" s="158" t="s">
        <v>234</v>
      </c>
      <c r="T51" s="158" t="s">
        <v>234</v>
      </c>
      <c r="U51" s="158">
        <v>0</v>
      </c>
      <c r="V51" s="158">
        <f t="shared" ref="V51:V61" si="13">ROUND(E51*U51,2)</f>
        <v>0</v>
      </c>
      <c r="W51" s="158"/>
      <c r="X51" s="158" t="s">
        <v>269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506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30</v>
      </c>
      <c r="B52" s="175" t="s">
        <v>660</v>
      </c>
      <c r="C52" s="183" t="s">
        <v>661</v>
      </c>
      <c r="D52" s="176" t="s">
        <v>342</v>
      </c>
      <c r="E52" s="177">
        <v>12</v>
      </c>
      <c r="F52" s="178"/>
      <c r="G52" s="179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8">
        <v>2.3369999999999998E-2</v>
      </c>
      <c r="O52" s="158">
        <f t="shared" si="11"/>
        <v>0.28000000000000003</v>
      </c>
      <c r="P52" s="158">
        <v>0</v>
      </c>
      <c r="Q52" s="158">
        <f t="shared" si="12"/>
        <v>0</v>
      </c>
      <c r="R52" s="158" t="s">
        <v>268</v>
      </c>
      <c r="S52" s="158" t="s">
        <v>234</v>
      </c>
      <c r="T52" s="158" t="s">
        <v>234</v>
      </c>
      <c r="U52" s="158">
        <v>0</v>
      </c>
      <c r="V52" s="158">
        <f t="shared" si="13"/>
        <v>0</v>
      </c>
      <c r="W52" s="158"/>
      <c r="X52" s="158" t="s">
        <v>269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506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31</v>
      </c>
      <c r="B53" s="175" t="s">
        <v>662</v>
      </c>
      <c r="C53" s="183" t="s">
        <v>663</v>
      </c>
      <c r="D53" s="176" t="s">
        <v>342</v>
      </c>
      <c r="E53" s="177">
        <v>50</v>
      </c>
      <c r="F53" s="178"/>
      <c r="G53" s="179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8">
        <v>3.8949999999999999E-2</v>
      </c>
      <c r="O53" s="158">
        <f t="shared" si="11"/>
        <v>1.95</v>
      </c>
      <c r="P53" s="158">
        <v>0</v>
      </c>
      <c r="Q53" s="158">
        <f t="shared" si="12"/>
        <v>0</v>
      </c>
      <c r="R53" s="158" t="s">
        <v>268</v>
      </c>
      <c r="S53" s="158" t="s">
        <v>234</v>
      </c>
      <c r="T53" s="158" t="s">
        <v>234</v>
      </c>
      <c r="U53" s="158">
        <v>0</v>
      </c>
      <c r="V53" s="158">
        <f t="shared" si="13"/>
        <v>0</v>
      </c>
      <c r="W53" s="158"/>
      <c r="X53" s="158" t="s">
        <v>269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506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32</v>
      </c>
      <c r="B54" s="175" t="s">
        <v>664</v>
      </c>
      <c r="C54" s="183" t="s">
        <v>665</v>
      </c>
      <c r="D54" s="176" t="s">
        <v>342</v>
      </c>
      <c r="E54" s="177">
        <v>21</v>
      </c>
      <c r="F54" s="178"/>
      <c r="G54" s="179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8">
        <v>1.2370000000000001E-2</v>
      </c>
      <c r="O54" s="158">
        <f t="shared" si="11"/>
        <v>0.26</v>
      </c>
      <c r="P54" s="158">
        <v>0</v>
      </c>
      <c r="Q54" s="158">
        <f t="shared" si="12"/>
        <v>0</v>
      </c>
      <c r="R54" s="158" t="s">
        <v>268</v>
      </c>
      <c r="S54" s="158" t="s">
        <v>234</v>
      </c>
      <c r="T54" s="158" t="s">
        <v>234</v>
      </c>
      <c r="U54" s="158">
        <v>0</v>
      </c>
      <c r="V54" s="158">
        <f t="shared" si="13"/>
        <v>0</v>
      </c>
      <c r="W54" s="158"/>
      <c r="X54" s="158" t="s">
        <v>269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506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33</v>
      </c>
      <c r="B55" s="175" t="s">
        <v>666</v>
      </c>
      <c r="C55" s="183" t="s">
        <v>667</v>
      </c>
      <c r="D55" s="176" t="s">
        <v>342</v>
      </c>
      <c r="E55" s="177">
        <v>15</v>
      </c>
      <c r="F55" s="178"/>
      <c r="G55" s="179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8">
        <v>3.7109999999999997E-2</v>
      </c>
      <c r="O55" s="158">
        <f t="shared" si="11"/>
        <v>0.56000000000000005</v>
      </c>
      <c r="P55" s="158">
        <v>0</v>
      </c>
      <c r="Q55" s="158">
        <f t="shared" si="12"/>
        <v>0</v>
      </c>
      <c r="R55" s="158" t="s">
        <v>268</v>
      </c>
      <c r="S55" s="158" t="s">
        <v>234</v>
      </c>
      <c r="T55" s="158" t="s">
        <v>234</v>
      </c>
      <c r="U55" s="158">
        <v>0</v>
      </c>
      <c r="V55" s="158">
        <f t="shared" si="13"/>
        <v>0</v>
      </c>
      <c r="W55" s="158"/>
      <c r="X55" s="158" t="s">
        <v>269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506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34</v>
      </c>
      <c r="B56" s="175" t="s">
        <v>668</v>
      </c>
      <c r="C56" s="183" t="s">
        <v>669</v>
      </c>
      <c r="D56" s="176" t="s">
        <v>342</v>
      </c>
      <c r="E56" s="177">
        <v>90</v>
      </c>
      <c r="F56" s="178"/>
      <c r="G56" s="179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8">
        <v>6.1850000000000002E-2</v>
      </c>
      <c r="O56" s="158">
        <f t="shared" si="11"/>
        <v>5.57</v>
      </c>
      <c r="P56" s="158">
        <v>0</v>
      </c>
      <c r="Q56" s="158">
        <f t="shared" si="12"/>
        <v>0</v>
      </c>
      <c r="R56" s="158" t="s">
        <v>268</v>
      </c>
      <c r="S56" s="158" t="s">
        <v>234</v>
      </c>
      <c r="T56" s="158" t="s">
        <v>234</v>
      </c>
      <c r="U56" s="158">
        <v>0</v>
      </c>
      <c r="V56" s="158">
        <f t="shared" si="13"/>
        <v>0</v>
      </c>
      <c r="W56" s="158"/>
      <c r="X56" s="158" t="s">
        <v>269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506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35</v>
      </c>
      <c r="B57" s="175" t="s">
        <v>670</v>
      </c>
      <c r="C57" s="183" t="s">
        <v>671</v>
      </c>
      <c r="D57" s="176" t="s">
        <v>342</v>
      </c>
      <c r="E57" s="177">
        <v>12</v>
      </c>
      <c r="F57" s="178"/>
      <c r="G57" s="179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8">
        <v>1.9980000000000001E-2</v>
      </c>
      <c r="O57" s="158">
        <f t="shared" si="11"/>
        <v>0.24</v>
      </c>
      <c r="P57" s="158">
        <v>0</v>
      </c>
      <c r="Q57" s="158">
        <f t="shared" si="12"/>
        <v>0</v>
      </c>
      <c r="R57" s="158" t="s">
        <v>268</v>
      </c>
      <c r="S57" s="158" t="s">
        <v>234</v>
      </c>
      <c r="T57" s="158" t="s">
        <v>234</v>
      </c>
      <c r="U57" s="158">
        <v>0</v>
      </c>
      <c r="V57" s="158">
        <f t="shared" si="13"/>
        <v>0</v>
      </c>
      <c r="W57" s="158"/>
      <c r="X57" s="158" t="s">
        <v>269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506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36</v>
      </c>
      <c r="B58" s="175" t="s">
        <v>672</v>
      </c>
      <c r="C58" s="183" t="s">
        <v>673</v>
      </c>
      <c r="D58" s="176" t="s">
        <v>342</v>
      </c>
      <c r="E58" s="177">
        <v>8</v>
      </c>
      <c r="F58" s="178"/>
      <c r="G58" s="179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8">
        <v>5.994E-2</v>
      </c>
      <c r="O58" s="158">
        <f t="shared" si="11"/>
        <v>0.48</v>
      </c>
      <c r="P58" s="158">
        <v>0</v>
      </c>
      <c r="Q58" s="158">
        <f t="shared" si="12"/>
        <v>0</v>
      </c>
      <c r="R58" s="158" t="s">
        <v>268</v>
      </c>
      <c r="S58" s="158" t="s">
        <v>234</v>
      </c>
      <c r="T58" s="158" t="s">
        <v>234</v>
      </c>
      <c r="U58" s="158">
        <v>0</v>
      </c>
      <c r="V58" s="158">
        <f t="shared" si="13"/>
        <v>0</v>
      </c>
      <c r="W58" s="158"/>
      <c r="X58" s="158" t="s">
        <v>269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506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37</v>
      </c>
      <c r="B59" s="175" t="s">
        <v>674</v>
      </c>
      <c r="C59" s="183" t="s">
        <v>675</v>
      </c>
      <c r="D59" s="176" t="s">
        <v>342</v>
      </c>
      <c r="E59" s="177">
        <v>40</v>
      </c>
      <c r="F59" s="178"/>
      <c r="G59" s="179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8">
        <v>9.9900000000000003E-2</v>
      </c>
      <c r="O59" s="158">
        <f t="shared" si="11"/>
        <v>4</v>
      </c>
      <c r="P59" s="158">
        <v>0</v>
      </c>
      <c r="Q59" s="158">
        <f t="shared" si="12"/>
        <v>0</v>
      </c>
      <c r="R59" s="158" t="s">
        <v>268</v>
      </c>
      <c r="S59" s="158" t="s">
        <v>234</v>
      </c>
      <c r="T59" s="158" t="s">
        <v>234</v>
      </c>
      <c r="U59" s="158">
        <v>0</v>
      </c>
      <c r="V59" s="158">
        <f t="shared" si="13"/>
        <v>0</v>
      </c>
      <c r="W59" s="158"/>
      <c r="X59" s="158" t="s">
        <v>269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506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38</v>
      </c>
      <c r="B60" s="175" t="s">
        <v>676</v>
      </c>
      <c r="C60" s="183" t="s">
        <v>677</v>
      </c>
      <c r="D60" s="176" t="s">
        <v>342</v>
      </c>
      <c r="E60" s="177">
        <v>11</v>
      </c>
      <c r="F60" s="178"/>
      <c r="G60" s="179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8">
        <v>3.117E-2</v>
      </c>
      <c r="O60" s="158">
        <f t="shared" si="11"/>
        <v>0.34</v>
      </c>
      <c r="P60" s="158">
        <v>0</v>
      </c>
      <c r="Q60" s="158">
        <f t="shared" si="12"/>
        <v>0</v>
      </c>
      <c r="R60" s="158" t="s">
        <v>268</v>
      </c>
      <c r="S60" s="158" t="s">
        <v>234</v>
      </c>
      <c r="T60" s="158" t="s">
        <v>234</v>
      </c>
      <c r="U60" s="158">
        <v>0</v>
      </c>
      <c r="V60" s="158">
        <f t="shared" si="13"/>
        <v>0</v>
      </c>
      <c r="W60" s="158"/>
      <c r="X60" s="158" t="s">
        <v>269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506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7">
        <v>39</v>
      </c>
      <c r="B61" s="168" t="s">
        <v>533</v>
      </c>
      <c r="C61" s="182" t="s">
        <v>534</v>
      </c>
      <c r="D61" s="169" t="s">
        <v>233</v>
      </c>
      <c r="E61" s="170">
        <v>687.5</v>
      </c>
      <c r="F61" s="171"/>
      <c r="G61" s="172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8">
        <v>2.9999999999999997E-4</v>
      </c>
      <c r="O61" s="158">
        <f t="shared" si="11"/>
        <v>0.21</v>
      </c>
      <c r="P61" s="158">
        <v>0</v>
      </c>
      <c r="Q61" s="158">
        <f t="shared" si="12"/>
        <v>0</v>
      </c>
      <c r="R61" s="158" t="s">
        <v>268</v>
      </c>
      <c r="S61" s="158" t="s">
        <v>234</v>
      </c>
      <c r="T61" s="158" t="s">
        <v>234</v>
      </c>
      <c r="U61" s="158">
        <v>0</v>
      </c>
      <c r="V61" s="158">
        <f t="shared" si="13"/>
        <v>0</v>
      </c>
      <c r="W61" s="158"/>
      <c r="X61" s="158" t="s">
        <v>269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270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9" t="s">
        <v>678</v>
      </c>
      <c r="D62" s="187"/>
      <c r="E62" s="188">
        <v>687.5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236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1" t="s">
        <v>184</v>
      </c>
      <c r="B63" s="162" t="s">
        <v>132</v>
      </c>
      <c r="C63" s="181" t="s">
        <v>133</v>
      </c>
      <c r="D63" s="163"/>
      <c r="E63" s="164"/>
      <c r="F63" s="165"/>
      <c r="G63" s="166">
        <f>SUMIF(AG64:AG123,"&lt;&gt;NOR",G64:G123)</f>
        <v>0</v>
      </c>
      <c r="H63" s="160"/>
      <c r="I63" s="160">
        <f>SUM(I64:I123)</f>
        <v>0</v>
      </c>
      <c r="J63" s="160"/>
      <c r="K63" s="160">
        <f>SUM(K64:K123)</f>
        <v>0</v>
      </c>
      <c r="L63" s="160"/>
      <c r="M63" s="160">
        <f>SUM(M64:M123)</f>
        <v>0</v>
      </c>
      <c r="N63" s="160"/>
      <c r="O63" s="160">
        <f>SUM(O64:O123)</f>
        <v>31.469999999999995</v>
      </c>
      <c r="P63" s="160"/>
      <c r="Q63" s="160">
        <f>SUM(Q64:Q123)</f>
        <v>0</v>
      </c>
      <c r="R63" s="160"/>
      <c r="S63" s="160"/>
      <c r="T63" s="160"/>
      <c r="U63" s="160"/>
      <c r="V63" s="160">
        <f>SUM(V64:V123)</f>
        <v>128.84</v>
      </c>
      <c r="W63" s="160"/>
      <c r="X63" s="160"/>
      <c r="AG63" t="s">
        <v>185</v>
      </c>
    </row>
    <row r="64" spans="1:60" ht="22.5" outlineLevel="1" x14ac:dyDescent="0.2">
      <c r="A64" s="167">
        <v>40</v>
      </c>
      <c r="B64" s="168" t="s">
        <v>679</v>
      </c>
      <c r="C64" s="182" t="s">
        <v>680</v>
      </c>
      <c r="D64" s="169" t="s">
        <v>342</v>
      </c>
      <c r="E64" s="170">
        <v>12</v>
      </c>
      <c r="F64" s="171"/>
      <c r="G64" s="172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234</v>
      </c>
      <c r="T64" s="158" t="s">
        <v>234</v>
      </c>
      <c r="U64" s="158">
        <v>0.79</v>
      </c>
      <c r="V64" s="158">
        <f>ROUND(E64*U64,2)</f>
        <v>9.48</v>
      </c>
      <c r="W64" s="158"/>
      <c r="X64" s="158" t="s">
        <v>191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295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681</v>
      </c>
      <c r="D65" s="187"/>
      <c r="E65" s="188">
        <v>3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236</v>
      </c>
      <c r="AH65" s="149">
        <v>5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9" t="s">
        <v>682</v>
      </c>
      <c r="D66" s="187"/>
      <c r="E66" s="188">
        <v>2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236</v>
      </c>
      <c r="AH66" s="149">
        <v>5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9" t="s">
        <v>683</v>
      </c>
      <c r="D67" s="187"/>
      <c r="E67" s="188">
        <v>1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236</v>
      </c>
      <c r="AH67" s="149">
        <v>5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9" t="s">
        <v>684</v>
      </c>
      <c r="D68" s="187"/>
      <c r="E68" s="188">
        <v>2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236</v>
      </c>
      <c r="AH68" s="149">
        <v>5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9" t="s">
        <v>685</v>
      </c>
      <c r="D69" s="187"/>
      <c r="E69" s="188">
        <v>2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236</v>
      </c>
      <c r="AH69" s="149">
        <v>5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9" t="s">
        <v>686</v>
      </c>
      <c r="D70" s="187"/>
      <c r="E70" s="188">
        <v>1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236</v>
      </c>
      <c r="AH70" s="149">
        <v>5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9" t="s">
        <v>687</v>
      </c>
      <c r="D71" s="187"/>
      <c r="E71" s="188">
        <v>1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236</v>
      </c>
      <c r="AH71" s="149">
        <v>5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67">
        <v>41</v>
      </c>
      <c r="B72" s="168" t="s">
        <v>688</v>
      </c>
      <c r="C72" s="182" t="s">
        <v>689</v>
      </c>
      <c r="D72" s="169" t="s">
        <v>342</v>
      </c>
      <c r="E72" s="170">
        <v>8</v>
      </c>
      <c r="F72" s="171"/>
      <c r="G72" s="172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0</v>
      </c>
      <c r="O72" s="158">
        <f>ROUND(E72*N72,2)</f>
        <v>0</v>
      </c>
      <c r="P72" s="158">
        <v>0</v>
      </c>
      <c r="Q72" s="158">
        <f>ROUND(E72*P72,2)</f>
        <v>0</v>
      </c>
      <c r="R72" s="158"/>
      <c r="S72" s="158" t="s">
        <v>234</v>
      </c>
      <c r="T72" s="158" t="s">
        <v>234</v>
      </c>
      <c r="U72" s="158">
        <v>0.94599999999999995</v>
      </c>
      <c r="V72" s="158">
        <f>ROUND(E72*U72,2)</f>
        <v>7.57</v>
      </c>
      <c r="W72" s="158"/>
      <c r="X72" s="158" t="s">
        <v>191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295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9" t="s">
        <v>690</v>
      </c>
      <c r="D73" s="187"/>
      <c r="E73" s="188">
        <v>4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236</v>
      </c>
      <c r="AH73" s="149">
        <v>5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9" t="s">
        <v>691</v>
      </c>
      <c r="D74" s="187"/>
      <c r="E74" s="188">
        <v>4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236</v>
      </c>
      <c r="AH74" s="149">
        <v>5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67">
        <v>42</v>
      </c>
      <c r="B75" s="168" t="s">
        <v>692</v>
      </c>
      <c r="C75" s="182" t="s">
        <v>693</v>
      </c>
      <c r="D75" s="169" t="s">
        <v>342</v>
      </c>
      <c r="E75" s="170">
        <v>5</v>
      </c>
      <c r="F75" s="171"/>
      <c r="G75" s="172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8"/>
      <c r="S75" s="158" t="s">
        <v>234</v>
      </c>
      <c r="T75" s="158" t="s">
        <v>234</v>
      </c>
      <c r="U75" s="158">
        <v>1.752</v>
      </c>
      <c r="V75" s="158">
        <f>ROUND(E75*U75,2)</f>
        <v>8.76</v>
      </c>
      <c r="W75" s="158"/>
      <c r="X75" s="158" t="s">
        <v>191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295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9" t="s">
        <v>694</v>
      </c>
      <c r="D76" s="187"/>
      <c r="E76" s="188">
        <v>5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236</v>
      </c>
      <c r="AH76" s="149">
        <v>5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7">
        <v>43</v>
      </c>
      <c r="B77" s="168" t="s">
        <v>695</v>
      </c>
      <c r="C77" s="182" t="s">
        <v>696</v>
      </c>
      <c r="D77" s="169" t="s">
        <v>342</v>
      </c>
      <c r="E77" s="170">
        <v>5</v>
      </c>
      <c r="F77" s="171"/>
      <c r="G77" s="172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7.0200000000000002E-3</v>
      </c>
      <c r="O77" s="158">
        <f>ROUND(E77*N77,2)</f>
        <v>0.04</v>
      </c>
      <c r="P77" s="158">
        <v>0</v>
      </c>
      <c r="Q77" s="158">
        <f>ROUND(E77*P77,2)</f>
        <v>0</v>
      </c>
      <c r="R77" s="158"/>
      <c r="S77" s="158" t="s">
        <v>234</v>
      </c>
      <c r="T77" s="158" t="s">
        <v>234</v>
      </c>
      <c r="U77" s="158">
        <v>1.694</v>
      </c>
      <c r="V77" s="158">
        <f>ROUND(E77*U77,2)</f>
        <v>8.4700000000000006</v>
      </c>
      <c r="W77" s="158"/>
      <c r="X77" s="158" t="s">
        <v>191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295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9" t="s">
        <v>697</v>
      </c>
      <c r="D78" s="187"/>
      <c r="E78" s="188">
        <v>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236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9" t="s">
        <v>698</v>
      </c>
      <c r="D79" s="187"/>
      <c r="E79" s="188">
        <v>1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236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9" t="s">
        <v>699</v>
      </c>
      <c r="D80" s="187"/>
      <c r="E80" s="188">
        <v>1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236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9" t="s">
        <v>700</v>
      </c>
      <c r="D81" s="187"/>
      <c r="E81" s="188">
        <v>1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236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9" t="s">
        <v>701</v>
      </c>
      <c r="D82" s="187"/>
      <c r="E82" s="188">
        <v>1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236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67">
        <v>44</v>
      </c>
      <c r="B83" s="168" t="s">
        <v>702</v>
      </c>
      <c r="C83" s="182" t="s">
        <v>703</v>
      </c>
      <c r="D83" s="169" t="s">
        <v>342</v>
      </c>
      <c r="E83" s="170">
        <v>2</v>
      </c>
      <c r="F83" s="171"/>
      <c r="G83" s="172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7.0274999999999999</v>
      </c>
      <c r="O83" s="158">
        <f>ROUND(E83*N83,2)</f>
        <v>14.06</v>
      </c>
      <c r="P83" s="158">
        <v>0</v>
      </c>
      <c r="Q83" s="158">
        <f>ROUND(E83*P83,2)</f>
        <v>0</v>
      </c>
      <c r="R83" s="158"/>
      <c r="S83" s="158" t="s">
        <v>234</v>
      </c>
      <c r="T83" s="158" t="s">
        <v>234</v>
      </c>
      <c r="U83" s="158">
        <v>21.213999999999999</v>
      </c>
      <c r="V83" s="158">
        <f>ROUND(E83*U83,2)</f>
        <v>42.43</v>
      </c>
      <c r="W83" s="158"/>
      <c r="X83" s="158" t="s">
        <v>191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295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9" t="s">
        <v>704</v>
      </c>
      <c r="D84" s="187"/>
      <c r="E84" s="188">
        <v>1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236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9" t="s">
        <v>705</v>
      </c>
      <c r="D85" s="187"/>
      <c r="E85" s="188">
        <v>1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236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67">
        <v>45</v>
      </c>
      <c r="B86" s="168" t="s">
        <v>706</v>
      </c>
      <c r="C86" s="182" t="s">
        <v>707</v>
      </c>
      <c r="D86" s="169" t="s">
        <v>342</v>
      </c>
      <c r="E86" s="170">
        <v>39</v>
      </c>
      <c r="F86" s="171"/>
      <c r="G86" s="172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8">
        <v>3.1189999999999999E-2</v>
      </c>
      <c r="O86" s="158">
        <f>ROUND(E86*N86,2)</f>
        <v>1.22</v>
      </c>
      <c r="P86" s="158">
        <v>0</v>
      </c>
      <c r="Q86" s="158">
        <f>ROUND(E86*P86,2)</f>
        <v>0</v>
      </c>
      <c r="R86" s="158"/>
      <c r="S86" s="158" t="s">
        <v>234</v>
      </c>
      <c r="T86" s="158" t="s">
        <v>234</v>
      </c>
      <c r="U86" s="158">
        <v>1.3366</v>
      </c>
      <c r="V86" s="158">
        <f>ROUND(E86*U86,2)</f>
        <v>52.13</v>
      </c>
      <c r="W86" s="158"/>
      <c r="X86" s="158" t="s">
        <v>708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709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60" t="s">
        <v>710</v>
      </c>
      <c r="D87" s="261"/>
      <c r="E87" s="261"/>
      <c r="F87" s="261"/>
      <c r="G87" s="261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194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7">
        <v>46</v>
      </c>
      <c r="B88" s="168" t="s">
        <v>711</v>
      </c>
      <c r="C88" s="182" t="s">
        <v>712</v>
      </c>
      <c r="D88" s="169" t="s">
        <v>342</v>
      </c>
      <c r="E88" s="170">
        <v>5</v>
      </c>
      <c r="F88" s="171"/>
      <c r="G88" s="172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0.16500000000000001</v>
      </c>
      <c r="O88" s="158">
        <f>ROUND(E88*N88,2)</f>
        <v>0.83</v>
      </c>
      <c r="P88" s="158">
        <v>0</v>
      </c>
      <c r="Q88" s="158">
        <f>ROUND(E88*P88,2)</f>
        <v>0</v>
      </c>
      <c r="R88" s="158" t="s">
        <v>268</v>
      </c>
      <c r="S88" s="158" t="s">
        <v>234</v>
      </c>
      <c r="T88" s="158" t="s">
        <v>234</v>
      </c>
      <c r="U88" s="158">
        <v>0</v>
      </c>
      <c r="V88" s="158">
        <f>ROUND(E88*U88,2)</f>
        <v>0</v>
      </c>
      <c r="W88" s="158"/>
      <c r="X88" s="158" t="s">
        <v>269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506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9" t="s">
        <v>697</v>
      </c>
      <c r="D89" s="187"/>
      <c r="E89" s="188">
        <v>1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236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9" t="s">
        <v>698</v>
      </c>
      <c r="D90" s="187"/>
      <c r="E90" s="18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236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9" t="s">
        <v>699</v>
      </c>
      <c r="D91" s="187"/>
      <c r="E91" s="188">
        <v>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236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9" t="s">
        <v>700</v>
      </c>
      <c r="D92" s="187"/>
      <c r="E92" s="18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236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9" t="s">
        <v>701</v>
      </c>
      <c r="D93" s="187"/>
      <c r="E93" s="188">
        <v>1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236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67">
        <v>47</v>
      </c>
      <c r="B94" s="168" t="s">
        <v>713</v>
      </c>
      <c r="C94" s="182" t="s">
        <v>714</v>
      </c>
      <c r="D94" s="169" t="s">
        <v>342</v>
      </c>
      <c r="E94" s="170">
        <v>3</v>
      </c>
      <c r="F94" s="171"/>
      <c r="G94" s="172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8">
        <v>0.185</v>
      </c>
      <c r="O94" s="158">
        <f>ROUND(E94*N94,2)</f>
        <v>0.56000000000000005</v>
      </c>
      <c r="P94" s="158">
        <v>0</v>
      </c>
      <c r="Q94" s="158">
        <f>ROUND(E94*P94,2)</f>
        <v>0</v>
      </c>
      <c r="R94" s="158" t="s">
        <v>268</v>
      </c>
      <c r="S94" s="158" t="s">
        <v>234</v>
      </c>
      <c r="T94" s="158" t="s">
        <v>234</v>
      </c>
      <c r="U94" s="158">
        <v>0</v>
      </c>
      <c r="V94" s="158">
        <f>ROUND(E94*U94,2)</f>
        <v>0</v>
      </c>
      <c r="W94" s="158"/>
      <c r="X94" s="158" t="s">
        <v>269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506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9" t="s">
        <v>698</v>
      </c>
      <c r="D95" s="187"/>
      <c r="E95" s="188">
        <v>1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236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9" t="s">
        <v>700</v>
      </c>
      <c r="D96" s="187"/>
      <c r="E96" s="18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236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9" t="s">
        <v>701</v>
      </c>
      <c r="D97" s="187"/>
      <c r="E97" s="188">
        <v>1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236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67">
        <v>48</v>
      </c>
      <c r="B98" s="168" t="s">
        <v>715</v>
      </c>
      <c r="C98" s="182" t="s">
        <v>716</v>
      </c>
      <c r="D98" s="169" t="s">
        <v>342</v>
      </c>
      <c r="E98" s="170">
        <v>2</v>
      </c>
      <c r="F98" s="171"/>
      <c r="G98" s="172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8">
        <v>0.37</v>
      </c>
      <c r="O98" s="158">
        <f>ROUND(E98*N98,2)</f>
        <v>0.74</v>
      </c>
      <c r="P98" s="158">
        <v>0</v>
      </c>
      <c r="Q98" s="158">
        <f>ROUND(E98*P98,2)</f>
        <v>0</v>
      </c>
      <c r="R98" s="158" t="s">
        <v>268</v>
      </c>
      <c r="S98" s="158" t="s">
        <v>234</v>
      </c>
      <c r="T98" s="158" t="s">
        <v>234</v>
      </c>
      <c r="U98" s="158">
        <v>0</v>
      </c>
      <c r="V98" s="158">
        <f>ROUND(E98*U98,2)</f>
        <v>0</v>
      </c>
      <c r="W98" s="158"/>
      <c r="X98" s="158" t="s">
        <v>269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506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9" t="s">
        <v>697</v>
      </c>
      <c r="D99" s="187"/>
      <c r="E99" s="188">
        <v>1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236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9" t="s">
        <v>699</v>
      </c>
      <c r="D100" s="187"/>
      <c r="E100" s="188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236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67">
        <v>49</v>
      </c>
      <c r="B101" s="168" t="s">
        <v>717</v>
      </c>
      <c r="C101" s="182" t="s">
        <v>718</v>
      </c>
      <c r="D101" s="169" t="s">
        <v>342</v>
      </c>
      <c r="E101" s="170">
        <v>4</v>
      </c>
      <c r="F101" s="171"/>
      <c r="G101" s="172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8">
        <v>0.74</v>
      </c>
      <c r="O101" s="158">
        <f>ROUND(E101*N101,2)</f>
        <v>2.96</v>
      </c>
      <c r="P101" s="158">
        <v>0</v>
      </c>
      <c r="Q101" s="158">
        <f>ROUND(E101*P101,2)</f>
        <v>0</v>
      </c>
      <c r="R101" s="158" t="s">
        <v>268</v>
      </c>
      <c r="S101" s="158" t="s">
        <v>234</v>
      </c>
      <c r="T101" s="158" t="s">
        <v>234</v>
      </c>
      <c r="U101" s="158">
        <v>0</v>
      </c>
      <c r="V101" s="158">
        <f>ROUND(E101*U101,2)</f>
        <v>0</v>
      </c>
      <c r="W101" s="158"/>
      <c r="X101" s="158" t="s">
        <v>269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506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9" t="s">
        <v>697</v>
      </c>
      <c r="D102" s="187"/>
      <c r="E102" s="18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236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9" t="s">
        <v>719</v>
      </c>
      <c r="D103" s="187"/>
      <c r="E103" s="188">
        <v>2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236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9" t="s">
        <v>699</v>
      </c>
      <c r="D104" s="187"/>
      <c r="E104" s="188">
        <v>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236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7">
        <v>50</v>
      </c>
      <c r="B105" s="168" t="s">
        <v>720</v>
      </c>
      <c r="C105" s="182" t="s">
        <v>721</v>
      </c>
      <c r="D105" s="169" t="s">
        <v>342</v>
      </c>
      <c r="E105" s="170">
        <v>1</v>
      </c>
      <c r="F105" s="171"/>
      <c r="G105" s="172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2.8000000000000001E-2</v>
      </c>
      <c r="O105" s="158">
        <f>ROUND(E105*N105,2)</f>
        <v>0.03</v>
      </c>
      <c r="P105" s="158">
        <v>0</v>
      </c>
      <c r="Q105" s="158">
        <f>ROUND(E105*P105,2)</f>
        <v>0</v>
      </c>
      <c r="R105" s="158" t="s">
        <v>268</v>
      </c>
      <c r="S105" s="158" t="s">
        <v>234</v>
      </c>
      <c r="T105" s="158" t="s">
        <v>234</v>
      </c>
      <c r="U105" s="158">
        <v>0</v>
      </c>
      <c r="V105" s="158">
        <f>ROUND(E105*U105,2)</f>
        <v>0</v>
      </c>
      <c r="W105" s="158"/>
      <c r="X105" s="158" t="s">
        <v>269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506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9" t="s">
        <v>699</v>
      </c>
      <c r="D106" s="187"/>
      <c r="E106" s="18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236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67">
        <v>51</v>
      </c>
      <c r="B107" s="168" t="s">
        <v>722</v>
      </c>
      <c r="C107" s="182" t="s">
        <v>723</v>
      </c>
      <c r="D107" s="169" t="s">
        <v>342</v>
      </c>
      <c r="E107" s="170">
        <v>2</v>
      </c>
      <c r="F107" s="171"/>
      <c r="G107" s="172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0.04</v>
      </c>
      <c r="O107" s="158">
        <f>ROUND(E107*N107,2)</f>
        <v>0.08</v>
      </c>
      <c r="P107" s="158">
        <v>0</v>
      </c>
      <c r="Q107" s="158">
        <f>ROUND(E107*P107,2)</f>
        <v>0</v>
      </c>
      <c r="R107" s="158" t="s">
        <v>268</v>
      </c>
      <c r="S107" s="158" t="s">
        <v>234</v>
      </c>
      <c r="T107" s="158" t="s">
        <v>234</v>
      </c>
      <c r="U107" s="158">
        <v>0</v>
      </c>
      <c r="V107" s="158">
        <f>ROUND(E107*U107,2)</f>
        <v>0</v>
      </c>
      <c r="W107" s="158"/>
      <c r="X107" s="158" t="s">
        <v>269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506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9" t="s">
        <v>697</v>
      </c>
      <c r="D108" s="187"/>
      <c r="E108" s="188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236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9" t="s">
        <v>698</v>
      </c>
      <c r="D109" s="187"/>
      <c r="E109" s="188">
        <v>1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236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67">
        <v>52</v>
      </c>
      <c r="B110" s="168" t="s">
        <v>724</v>
      </c>
      <c r="C110" s="182" t="s">
        <v>725</v>
      </c>
      <c r="D110" s="169" t="s">
        <v>342</v>
      </c>
      <c r="E110" s="170">
        <v>2</v>
      </c>
      <c r="F110" s="171"/>
      <c r="G110" s="172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8">
        <v>5.3999999999999999E-2</v>
      </c>
      <c r="O110" s="158">
        <f>ROUND(E110*N110,2)</f>
        <v>0.11</v>
      </c>
      <c r="P110" s="158">
        <v>0</v>
      </c>
      <c r="Q110" s="158">
        <f>ROUND(E110*P110,2)</f>
        <v>0</v>
      </c>
      <c r="R110" s="158" t="s">
        <v>268</v>
      </c>
      <c r="S110" s="158" t="s">
        <v>234</v>
      </c>
      <c r="T110" s="158" t="s">
        <v>234</v>
      </c>
      <c r="U110" s="158">
        <v>0</v>
      </c>
      <c r="V110" s="158">
        <f>ROUND(E110*U110,2)</f>
        <v>0</v>
      </c>
      <c r="W110" s="158"/>
      <c r="X110" s="158" t="s">
        <v>269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506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9" t="s">
        <v>697</v>
      </c>
      <c r="D111" s="187"/>
      <c r="E111" s="188">
        <v>1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236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9" t="s">
        <v>700</v>
      </c>
      <c r="D112" s="187"/>
      <c r="E112" s="188">
        <v>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236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67">
        <v>53</v>
      </c>
      <c r="B113" s="168" t="s">
        <v>726</v>
      </c>
      <c r="C113" s="182" t="s">
        <v>727</v>
      </c>
      <c r="D113" s="169" t="s">
        <v>342</v>
      </c>
      <c r="E113" s="170">
        <v>1</v>
      </c>
      <c r="F113" s="171"/>
      <c r="G113" s="172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8">
        <v>6.8000000000000005E-2</v>
      </c>
      <c r="O113" s="158">
        <f>ROUND(E113*N113,2)</f>
        <v>7.0000000000000007E-2</v>
      </c>
      <c r="P113" s="158">
        <v>0</v>
      </c>
      <c r="Q113" s="158">
        <f>ROUND(E113*P113,2)</f>
        <v>0</v>
      </c>
      <c r="R113" s="158" t="s">
        <v>268</v>
      </c>
      <c r="S113" s="158" t="s">
        <v>234</v>
      </c>
      <c r="T113" s="158" t="s">
        <v>234</v>
      </c>
      <c r="U113" s="158">
        <v>0</v>
      </c>
      <c r="V113" s="158">
        <f>ROUND(E113*U113,2)</f>
        <v>0</v>
      </c>
      <c r="W113" s="158"/>
      <c r="X113" s="158" t="s">
        <v>269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506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9" t="s">
        <v>698</v>
      </c>
      <c r="D114" s="187"/>
      <c r="E114" s="188">
        <v>1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236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7">
        <v>54</v>
      </c>
      <c r="B115" s="168" t="s">
        <v>728</v>
      </c>
      <c r="C115" s="182" t="s">
        <v>729</v>
      </c>
      <c r="D115" s="169" t="s">
        <v>342</v>
      </c>
      <c r="E115" s="170">
        <v>4</v>
      </c>
      <c r="F115" s="171"/>
      <c r="G115" s="172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8">
        <v>0.58499999999999996</v>
      </c>
      <c r="O115" s="158">
        <f>ROUND(E115*N115,2)</f>
        <v>2.34</v>
      </c>
      <c r="P115" s="158">
        <v>0</v>
      </c>
      <c r="Q115" s="158">
        <f>ROUND(E115*P115,2)</f>
        <v>0</v>
      </c>
      <c r="R115" s="158" t="s">
        <v>268</v>
      </c>
      <c r="S115" s="158" t="s">
        <v>234</v>
      </c>
      <c r="T115" s="158" t="s">
        <v>234</v>
      </c>
      <c r="U115" s="158">
        <v>0</v>
      </c>
      <c r="V115" s="158">
        <f>ROUND(E115*U115,2)</f>
        <v>0</v>
      </c>
      <c r="W115" s="158"/>
      <c r="X115" s="158" t="s">
        <v>269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506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9" t="s">
        <v>697</v>
      </c>
      <c r="D116" s="187"/>
      <c r="E116" s="18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236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9" t="s">
        <v>698</v>
      </c>
      <c r="D117" s="187"/>
      <c r="E117" s="188">
        <v>1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236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9" t="s">
        <v>699</v>
      </c>
      <c r="D118" s="187"/>
      <c r="E118" s="188">
        <v>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236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9" t="s">
        <v>700</v>
      </c>
      <c r="D119" s="187"/>
      <c r="E119" s="188">
        <v>1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236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67">
        <v>55</v>
      </c>
      <c r="B120" s="168" t="s">
        <v>730</v>
      </c>
      <c r="C120" s="182" t="s">
        <v>731</v>
      </c>
      <c r="D120" s="169" t="s">
        <v>342</v>
      </c>
      <c r="E120" s="170">
        <v>1</v>
      </c>
      <c r="F120" s="171"/>
      <c r="G120" s="172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8">
        <v>0.43</v>
      </c>
      <c r="O120" s="158">
        <f>ROUND(E120*N120,2)</f>
        <v>0.43</v>
      </c>
      <c r="P120" s="158">
        <v>0</v>
      </c>
      <c r="Q120" s="158">
        <f>ROUND(E120*P120,2)</f>
        <v>0</v>
      </c>
      <c r="R120" s="158" t="s">
        <v>268</v>
      </c>
      <c r="S120" s="158" t="s">
        <v>234</v>
      </c>
      <c r="T120" s="158" t="s">
        <v>234</v>
      </c>
      <c r="U120" s="158">
        <v>0</v>
      </c>
      <c r="V120" s="158">
        <f>ROUND(E120*U120,2)</f>
        <v>0</v>
      </c>
      <c r="W120" s="158"/>
      <c r="X120" s="158" t="s">
        <v>269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506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9" t="s">
        <v>701</v>
      </c>
      <c r="D121" s="187"/>
      <c r="E121" s="188">
        <v>1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236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67">
        <v>56</v>
      </c>
      <c r="B122" s="168" t="s">
        <v>732</v>
      </c>
      <c r="C122" s="182" t="s">
        <v>733</v>
      </c>
      <c r="D122" s="169" t="s">
        <v>342</v>
      </c>
      <c r="E122" s="170">
        <v>5</v>
      </c>
      <c r="F122" s="171"/>
      <c r="G122" s="172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1.6</v>
      </c>
      <c r="O122" s="158">
        <f>ROUND(E122*N122,2)</f>
        <v>8</v>
      </c>
      <c r="P122" s="158">
        <v>0</v>
      </c>
      <c r="Q122" s="158">
        <f>ROUND(E122*P122,2)</f>
        <v>0</v>
      </c>
      <c r="R122" s="158" t="s">
        <v>268</v>
      </c>
      <c r="S122" s="158" t="s">
        <v>234</v>
      </c>
      <c r="T122" s="158" t="s">
        <v>234</v>
      </c>
      <c r="U122" s="158">
        <v>0</v>
      </c>
      <c r="V122" s="158">
        <f>ROUND(E122*U122,2)</f>
        <v>0</v>
      </c>
      <c r="W122" s="158"/>
      <c r="X122" s="158" t="s">
        <v>269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506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9" t="s">
        <v>734</v>
      </c>
      <c r="D123" s="187"/>
      <c r="E123" s="188">
        <v>5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236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">
      <c r="A124" s="161" t="s">
        <v>184</v>
      </c>
      <c r="B124" s="162" t="s">
        <v>137</v>
      </c>
      <c r="C124" s="181" t="s">
        <v>138</v>
      </c>
      <c r="D124" s="163"/>
      <c r="E124" s="164"/>
      <c r="F124" s="165"/>
      <c r="G124" s="166">
        <f>SUMIF(AG125:AG126,"&lt;&gt;NOR",G125:G126)</f>
        <v>0</v>
      </c>
      <c r="H124" s="160"/>
      <c r="I124" s="160">
        <f>SUM(I125:I126)</f>
        <v>0</v>
      </c>
      <c r="J124" s="160"/>
      <c r="K124" s="160">
        <f>SUM(K125:K126)</f>
        <v>0</v>
      </c>
      <c r="L124" s="160"/>
      <c r="M124" s="160">
        <f>SUM(M125:M126)</f>
        <v>0</v>
      </c>
      <c r="N124" s="160"/>
      <c r="O124" s="160">
        <f>SUM(O125:O126)</f>
        <v>0</v>
      </c>
      <c r="P124" s="160"/>
      <c r="Q124" s="160">
        <f>SUM(Q125:Q126)</f>
        <v>0</v>
      </c>
      <c r="R124" s="160"/>
      <c r="S124" s="160"/>
      <c r="T124" s="160"/>
      <c r="U124" s="160"/>
      <c r="V124" s="160">
        <f>SUM(V125:V126)</f>
        <v>3.14</v>
      </c>
      <c r="W124" s="160"/>
      <c r="X124" s="160"/>
      <c r="AG124" t="s">
        <v>185</v>
      </c>
    </row>
    <row r="125" spans="1:60" outlineLevel="1" x14ac:dyDescent="0.2">
      <c r="A125" s="167">
        <v>57</v>
      </c>
      <c r="B125" s="168" t="s">
        <v>735</v>
      </c>
      <c r="C125" s="182" t="s">
        <v>736</v>
      </c>
      <c r="D125" s="169" t="s">
        <v>325</v>
      </c>
      <c r="E125" s="170">
        <v>35.26</v>
      </c>
      <c r="F125" s="171"/>
      <c r="G125" s="172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/>
      <c r="S125" s="158" t="s">
        <v>234</v>
      </c>
      <c r="T125" s="158" t="s">
        <v>234</v>
      </c>
      <c r="U125" s="158">
        <v>8.8999999999999996E-2</v>
      </c>
      <c r="V125" s="158">
        <f>ROUND(E125*U125,2)</f>
        <v>3.14</v>
      </c>
      <c r="W125" s="158"/>
      <c r="X125" s="158" t="s">
        <v>191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295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9" t="s">
        <v>737</v>
      </c>
      <c r="D126" s="187"/>
      <c r="E126" s="188">
        <v>35.26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236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x14ac:dyDescent="0.2">
      <c r="A127" s="161" t="s">
        <v>184</v>
      </c>
      <c r="B127" s="162" t="s">
        <v>141</v>
      </c>
      <c r="C127" s="181" t="s">
        <v>142</v>
      </c>
      <c r="D127" s="163"/>
      <c r="E127" s="164"/>
      <c r="F127" s="165"/>
      <c r="G127" s="166">
        <f>SUMIF(AG128:AG129,"&lt;&gt;NOR",G128:G129)</f>
        <v>0</v>
      </c>
      <c r="H127" s="160"/>
      <c r="I127" s="160">
        <f>SUM(I128:I129)</f>
        <v>0</v>
      </c>
      <c r="J127" s="160"/>
      <c r="K127" s="160">
        <f>SUM(K128:K129)</f>
        <v>0</v>
      </c>
      <c r="L127" s="160"/>
      <c r="M127" s="160">
        <f>SUM(M128:M129)</f>
        <v>0</v>
      </c>
      <c r="N127" s="160"/>
      <c r="O127" s="160">
        <f>SUM(O128:O129)</f>
        <v>0</v>
      </c>
      <c r="P127" s="160"/>
      <c r="Q127" s="160">
        <f>SUM(Q128:Q129)</f>
        <v>0</v>
      </c>
      <c r="R127" s="160"/>
      <c r="S127" s="160"/>
      <c r="T127" s="160"/>
      <c r="U127" s="160"/>
      <c r="V127" s="160">
        <f>SUM(V128:V129)</f>
        <v>813.74</v>
      </c>
      <c r="W127" s="160"/>
      <c r="X127" s="160"/>
      <c r="AG127" t="s">
        <v>185</v>
      </c>
    </row>
    <row r="128" spans="1:60" outlineLevel="1" x14ac:dyDescent="0.2">
      <c r="A128" s="167">
        <v>58</v>
      </c>
      <c r="B128" s="168" t="s">
        <v>738</v>
      </c>
      <c r="C128" s="182" t="s">
        <v>739</v>
      </c>
      <c r="D128" s="169" t="s">
        <v>259</v>
      </c>
      <c r="E128" s="170">
        <v>3847.4928799999998</v>
      </c>
      <c r="F128" s="171"/>
      <c r="G128" s="172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8"/>
      <c r="S128" s="158" t="s">
        <v>234</v>
      </c>
      <c r="T128" s="158" t="s">
        <v>234</v>
      </c>
      <c r="U128" s="158">
        <v>0.21149999999999999</v>
      </c>
      <c r="V128" s="158">
        <f>ROUND(E128*U128,2)</f>
        <v>813.74</v>
      </c>
      <c r="W128" s="158"/>
      <c r="X128" s="158" t="s">
        <v>146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740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60" t="s">
        <v>741</v>
      </c>
      <c r="D129" s="261"/>
      <c r="E129" s="261"/>
      <c r="F129" s="261"/>
      <c r="G129" s="261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194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x14ac:dyDescent="0.2">
      <c r="A130" s="161" t="s">
        <v>184</v>
      </c>
      <c r="B130" s="162" t="s">
        <v>157</v>
      </c>
      <c r="C130" s="181" t="s">
        <v>29</v>
      </c>
      <c r="D130" s="163"/>
      <c r="E130" s="164"/>
      <c r="F130" s="165"/>
      <c r="G130" s="166">
        <f>SUMIF(AG131:AG133,"&lt;&gt;NOR",G131:G133)</f>
        <v>0</v>
      </c>
      <c r="H130" s="160"/>
      <c r="I130" s="160">
        <f>SUM(I131:I133)</f>
        <v>0</v>
      </c>
      <c r="J130" s="160"/>
      <c r="K130" s="160">
        <f>SUM(K131:K133)</f>
        <v>0</v>
      </c>
      <c r="L130" s="160"/>
      <c r="M130" s="160">
        <f>SUM(M131:M133)</f>
        <v>0</v>
      </c>
      <c r="N130" s="160"/>
      <c r="O130" s="160">
        <f>SUM(O131:O133)</f>
        <v>0</v>
      </c>
      <c r="P130" s="160"/>
      <c r="Q130" s="160">
        <f>SUM(Q131:Q133)</f>
        <v>0</v>
      </c>
      <c r="R130" s="160"/>
      <c r="S130" s="160"/>
      <c r="T130" s="160"/>
      <c r="U130" s="160"/>
      <c r="V130" s="160">
        <f>SUM(V131:V133)</f>
        <v>0</v>
      </c>
      <c r="W130" s="160"/>
      <c r="X130" s="160"/>
      <c r="AG130" t="s">
        <v>185</v>
      </c>
    </row>
    <row r="131" spans="1:60" outlineLevel="1" x14ac:dyDescent="0.2">
      <c r="A131" s="174">
        <v>59</v>
      </c>
      <c r="B131" s="175" t="s">
        <v>742</v>
      </c>
      <c r="C131" s="183" t="s">
        <v>464</v>
      </c>
      <c r="D131" s="176" t="s">
        <v>584</v>
      </c>
      <c r="E131" s="177">
        <v>1</v>
      </c>
      <c r="F131" s="178"/>
      <c r="G131" s="179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8">
        <v>0</v>
      </c>
      <c r="O131" s="158">
        <f>ROUND(E131*N131,2)</f>
        <v>0</v>
      </c>
      <c r="P131" s="158">
        <v>0</v>
      </c>
      <c r="Q131" s="158">
        <f>ROUND(E131*P131,2)</f>
        <v>0</v>
      </c>
      <c r="R131" s="158"/>
      <c r="S131" s="158" t="s">
        <v>234</v>
      </c>
      <c r="T131" s="158" t="s">
        <v>190</v>
      </c>
      <c r="U131" s="158">
        <v>0</v>
      </c>
      <c r="V131" s="158">
        <f>ROUND(E131*U131,2)</f>
        <v>0</v>
      </c>
      <c r="W131" s="158"/>
      <c r="X131" s="158" t="s">
        <v>149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743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4">
        <v>60</v>
      </c>
      <c r="B132" s="175" t="s">
        <v>744</v>
      </c>
      <c r="C132" s="183" t="s">
        <v>745</v>
      </c>
      <c r="D132" s="176" t="s">
        <v>584</v>
      </c>
      <c r="E132" s="177">
        <v>1</v>
      </c>
      <c r="F132" s="178"/>
      <c r="G132" s="179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8">
        <v>0</v>
      </c>
      <c r="O132" s="158">
        <f>ROUND(E132*N132,2)</f>
        <v>0</v>
      </c>
      <c r="P132" s="158">
        <v>0</v>
      </c>
      <c r="Q132" s="158">
        <f>ROUND(E132*P132,2)</f>
        <v>0</v>
      </c>
      <c r="R132" s="158"/>
      <c r="S132" s="158" t="s">
        <v>220</v>
      </c>
      <c r="T132" s="158" t="s">
        <v>190</v>
      </c>
      <c r="U132" s="158">
        <v>0</v>
      </c>
      <c r="V132" s="158">
        <f>ROUND(E132*U132,2)</f>
        <v>0</v>
      </c>
      <c r="W132" s="158"/>
      <c r="X132" s="158" t="s">
        <v>149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743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67">
        <v>61</v>
      </c>
      <c r="B133" s="168" t="s">
        <v>200</v>
      </c>
      <c r="C133" s="182" t="s">
        <v>746</v>
      </c>
      <c r="D133" s="169" t="s">
        <v>584</v>
      </c>
      <c r="E133" s="170">
        <v>1</v>
      </c>
      <c r="F133" s="171"/>
      <c r="G133" s="172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8"/>
      <c r="S133" s="158" t="s">
        <v>220</v>
      </c>
      <c r="T133" s="158" t="s">
        <v>190</v>
      </c>
      <c r="U133" s="158">
        <v>0</v>
      </c>
      <c r="V133" s="158">
        <f>ROUND(E133*U133,2)</f>
        <v>0</v>
      </c>
      <c r="W133" s="158"/>
      <c r="X133" s="158" t="s">
        <v>149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743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x14ac:dyDescent="0.2">
      <c r="A134" s="3"/>
      <c r="B134" s="4"/>
      <c r="C134" s="184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v>15</v>
      </c>
      <c r="AF134">
        <v>21</v>
      </c>
      <c r="AG134" t="s">
        <v>171</v>
      </c>
    </row>
    <row r="135" spans="1:60" x14ac:dyDescent="0.2">
      <c r="A135" s="152"/>
      <c r="B135" s="153" t="s">
        <v>31</v>
      </c>
      <c r="C135" s="185"/>
      <c r="D135" s="154"/>
      <c r="E135" s="155"/>
      <c r="F135" s="155"/>
      <c r="G135" s="180">
        <f>G8+G38+G63+G124+G127+G130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f>SUMIF(L7:L133,AE134,G7:G133)</f>
        <v>0</v>
      </c>
      <c r="AF135">
        <f>SUMIF(L7:L133,AF134,G7:G133)</f>
        <v>0</v>
      </c>
      <c r="AG135" t="s">
        <v>227</v>
      </c>
    </row>
    <row r="136" spans="1:60" x14ac:dyDescent="0.2">
      <c r="A136" s="3"/>
      <c r="B136" s="4"/>
      <c r="C136" s="18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60" x14ac:dyDescent="0.2">
      <c r="A137" s="3"/>
      <c r="B137" s="4"/>
      <c r="C137" s="184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246" t="s">
        <v>228</v>
      </c>
      <c r="B138" s="246"/>
      <c r="C138" s="247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48"/>
      <c r="B139" s="249"/>
      <c r="C139" s="250"/>
      <c r="D139" s="249"/>
      <c r="E139" s="249"/>
      <c r="F139" s="249"/>
      <c r="G139" s="25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G139" t="s">
        <v>229</v>
      </c>
    </row>
    <row r="140" spans="1:60" x14ac:dyDescent="0.2">
      <c r="A140" s="252"/>
      <c r="B140" s="253"/>
      <c r="C140" s="254"/>
      <c r="D140" s="253"/>
      <c r="E140" s="253"/>
      <c r="F140" s="253"/>
      <c r="G140" s="25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252"/>
      <c r="B141" s="253"/>
      <c r="C141" s="254"/>
      <c r="D141" s="253"/>
      <c r="E141" s="253"/>
      <c r="F141" s="253"/>
      <c r="G141" s="25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252"/>
      <c r="B142" s="253"/>
      <c r="C142" s="254"/>
      <c r="D142" s="253"/>
      <c r="E142" s="253"/>
      <c r="F142" s="253"/>
      <c r="G142" s="25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256"/>
      <c r="B143" s="257"/>
      <c r="C143" s="258"/>
      <c r="D143" s="257"/>
      <c r="E143" s="257"/>
      <c r="F143" s="257"/>
      <c r="G143" s="25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3"/>
      <c r="B144" s="4"/>
      <c r="C144" s="184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3:33" x14ac:dyDescent="0.2">
      <c r="C145" s="186"/>
      <c r="D145" s="10"/>
      <c r="AG145" t="s">
        <v>230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39:G143"/>
    <mergeCell ref="C31:G31"/>
    <mergeCell ref="C87:G87"/>
    <mergeCell ref="C129:G129"/>
    <mergeCell ref="A1:G1"/>
    <mergeCell ref="C2:G2"/>
    <mergeCell ref="C3:G3"/>
    <mergeCell ref="C4:G4"/>
    <mergeCell ref="A138:C13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73</v>
      </c>
      <c r="C3" s="265" t="s">
        <v>74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77</v>
      </c>
      <c r="C4" s="268" t="s">
        <v>78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SUMIF(AG9:AG15,"&lt;&gt;NOR",G9:G15)</f>
        <v>0</v>
      </c>
      <c r="H8" s="160"/>
      <c r="I8" s="160">
        <f>SUM(I9:I15)</f>
        <v>0</v>
      </c>
      <c r="J8" s="160"/>
      <c r="K8" s="160">
        <f>SUM(K9:K15)</f>
        <v>0</v>
      </c>
      <c r="L8" s="160"/>
      <c r="M8" s="160">
        <f>SUM(M9:M15)</f>
        <v>0</v>
      </c>
      <c r="N8" s="160"/>
      <c r="O8" s="160">
        <f>SUM(O9:O15)</f>
        <v>0</v>
      </c>
      <c r="P8" s="160"/>
      <c r="Q8" s="160">
        <f>SUM(Q9:Q15)</f>
        <v>0</v>
      </c>
      <c r="R8" s="160"/>
      <c r="S8" s="160"/>
      <c r="T8" s="160"/>
      <c r="U8" s="160"/>
      <c r="V8" s="160">
        <f>SUM(V9:V15)</f>
        <v>111.00000000000001</v>
      </c>
      <c r="W8" s="160"/>
      <c r="X8" s="160"/>
      <c r="AG8" t="s">
        <v>185</v>
      </c>
    </row>
    <row r="9" spans="1:60" ht="22.5" outlineLevel="1" x14ac:dyDescent="0.2">
      <c r="A9" s="174">
        <v>1</v>
      </c>
      <c r="B9" s="175" t="s">
        <v>747</v>
      </c>
      <c r="C9" s="183" t="s">
        <v>243</v>
      </c>
      <c r="D9" s="176" t="s">
        <v>239</v>
      </c>
      <c r="E9" s="177">
        <v>23.04</v>
      </c>
      <c r="F9" s="178"/>
      <c r="G9" s="179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8">
        <v>0</v>
      </c>
      <c r="O9" s="158">
        <f t="shared" ref="O9:O14" si="4">ROUND(E9*N9,2)</f>
        <v>0</v>
      </c>
      <c r="P9" s="158">
        <v>0</v>
      </c>
      <c r="Q9" s="158">
        <f t="shared" ref="Q9:Q14" si="5">ROUND(E9*P9,2)</f>
        <v>0</v>
      </c>
      <c r="R9" s="158"/>
      <c r="S9" s="158" t="s">
        <v>234</v>
      </c>
      <c r="T9" s="158" t="s">
        <v>234</v>
      </c>
      <c r="U9" s="158">
        <v>1.548</v>
      </c>
      <c r="V9" s="158">
        <f t="shared" ref="V9:V14" si="6">ROUND(E9*U9,2)</f>
        <v>35.67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602</v>
      </c>
      <c r="C10" s="183" t="s">
        <v>748</v>
      </c>
      <c r="D10" s="176" t="s">
        <v>239</v>
      </c>
      <c r="E10" s="177">
        <v>115.2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0.22</v>
      </c>
      <c r="V10" s="158">
        <f t="shared" si="6"/>
        <v>25.34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482</v>
      </c>
      <c r="C11" s="183" t="s">
        <v>483</v>
      </c>
      <c r="D11" s="176" t="s">
        <v>239</v>
      </c>
      <c r="E11" s="177">
        <v>23.04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0.38979999999999998</v>
      </c>
      <c r="V11" s="158">
        <f t="shared" si="6"/>
        <v>8.98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622</v>
      </c>
      <c r="C12" s="183" t="s">
        <v>749</v>
      </c>
      <c r="D12" s="176" t="s">
        <v>239</v>
      </c>
      <c r="E12" s="177">
        <v>115.2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0.34499999999999997</v>
      </c>
      <c r="V12" s="158">
        <f t="shared" si="6"/>
        <v>39.74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250</v>
      </c>
      <c r="C13" s="183" t="s">
        <v>251</v>
      </c>
      <c r="D13" s="176" t="s">
        <v>239</v>
      </c>
      <c r="E13" s="177">
        <v>115.2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1.0999999999999999E-2</v>
      </c>
      <c r="V13" s="158">
        <f t="shared" si="6"/>
        <v>1.27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7">
        <v>6</v>
      </c>
      <c r="B14" s="168" t="s">
        <v>486</v>
      </c>
      <c r="C14" s="182" t="s">
        <v>625</v>
      </c>
      <c r="D14" s="169" t="s">
        <v>239</v>
      </c>
      <c r="E14" s="170">
        <v>576</v>
      </c>
      <c r="F14" s="171"/>
      <c r="G14" s="172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</v>
      </c>
      <c r="V14" s="158">
        <f t="shared" si="6"/>
        <v>0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295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750</v>
      </c>
      <c r="D15" s="187"/>
      <c r="E15" s="188">
        <v>576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236</v>
      </c>
      <c r="AH15" s="149">
        <v>5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1" t="s">
        <v>184</v>
      </c>
      <c r="B16" s="162" t="s">
        <v>130</v>
      </c>
      <c r="C16" s="181" t="s">
        <v>131</v>
      </c>
      <c r="D16" s="163"/>
      <c r="E16" s="164"/>
      <c r="F16" s="165"/>
      <c r="G16" s="166">
        <f>SUMIF(AG17:AG25,"&lt;&gt;NOR",G17:G25)</f>
        <v>0</v>
      </c>
      <c r="H16" s="160"/>
      <c r="I16" s="160">
        <f>SUM(I17:I25)</f>
        <v>0</v>
      </c>
      <c r="J16" s="160"/>
      <c r="K16" s="160">
        <f>SUM(K17:K25)</f>
        <v>0</v>
      </c>
      <c r="L16" s="160"/>
      <c r="M16" s="160">
        <f>SUM(M17:M25)</f>
        <v>0</v>
      </c>
      <c r="N16" s="160"/>
      <c r="O16" s="160">
        <f>SUM(O17:O25)</f>
        <v>36.289999999999992</v>
      </c>
      <c r="P16" s="160"/>
      <c r="Q16" s="160">
        <f>SUM(Q17:Q25)</f>
        <v>0</v>
      </c>
      <c r="R16" s="160"/>
      <c r="S16" s="160"/>
      <c r="T16" s="160"/>
      <c r="U16" s="160"/>
      <c r="V16" s="160">
        <f>SUM(V17:V25)</f>
        <v>82.550000000000011</v>
      </c>
      <c r="W16" s="160"/>
      <c r="X16" s="160"/>
      <c r="AG16" t="s">
        <v>185</v>
      </c>
    </row>
    <row r="17" spans="1:60" outlineLevel="1" x14ac:dyDescent="0.2">
      <c r="A17" s="174">
        <v>7</v>
      </c>
      <c r="B17" s="175" t="s">
        <v>502</v>
      </c>
      <c r="C17" s="183" t="s">
        <v>503</v>
      </c>
      <c r="D17" s="176" t="s">
        <v>325</v>
      </c>
      <c r="E17" s="177">
        <v>160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0.22106999999999999</v>
      </c>
      <c r="O17" s="158">
        <f>ROUND(E17*N17,2)</f>
        <v>35.369999999999997</v>
      </c>
      <c r="P17" s="158">
        <v>0</v>
      </c>
      <c r="Q17" s="158">
        <f>ROUND(E17*P17,2)</f>
        <v>0</v>
      </c>
      <c r="R17" s="158"/>
      <c r="S17" s="158" t="s">
        <v>234</v>
      </c>
      <c r="T17" s="158" t="s">
        <v>234</v>
      </c>
      <c r="U17" s="158">
        <v>0.185</v>
      </c>
      <c r="V17" s="158">
        <f>ROUND(E17*U17,2)</f>
        <v>29.6</v>
      </c>
      <c r="W17" s="158"/>
      <c r="X17" s="158" t="s">
        <v>191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192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4">
        <v>8</v>
      </c>
      <c r="B18" s="175" t="s">
        <v>655</v>
      </c>
      <c r="C18" s="183" t="s">
        <v>656</v>
      </c>
      <c r="D18" s="176" t="s">
        <v>325</v>
      </c>
      <c r="E18" s="177">
        <v>160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9.6000000000000002E-4</v>
      </c>
      <c r="O18" s="158">
        <f>ROUND(E18*N18,2)</f>
        <v>0.15</v>
      </c>
      <c r="P18" s="158">
        <v>0</v>
      </c>
      <c r="Q18" s="158">
        <f>ROUND(E18*P18,2)</f>
        <v>0</v>
      </c>
      <c r="R18" s="158" t="s">
        <v>268</v>
      </c>
      <c r="S18" s="158" t="s">
        <v>234</v>
      </c>
      <c r="T18" s="158" t="s">
        <v>234</v>
      </c>
      <c r="U18" s="158">
        <v>0</v>
      </c>
      <c r="V18" s="158">
        <f>ROUND(E18*U18,2)</f>
        <v>0</v>
      </c>
      <c r="W18" s="158"/>
      <c r="X18" s="158" t="s">
        <v>269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506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7">
        <v>9</v>
      </c>
      <c r="B19" s="168" t="s">
        <v>641</v>
      </c>
      <c r="C19" s="182" t="s">
        <v>642</v>
      </c>
      <c r="D19" s="169" t="s">
        <v>233</v>
      </c>
      <c r="E19" s="170">
        <v>80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1.8000000000000001E-4</v>
      </c>
      <c r="O19" s="158">
        <f>ROUND(E19*N19,2)</f>
        <v>0.01</v>
      </c>
      <c r="P19" s="158">
        <v>0</v>
      </c>
      <c r="Q19" s="158">
        <f>ROUND(E19*P19,2)</f>
        <v>0</v>
      </c>
      <c r="R19" s="158"/>
      <c r="S19" s="158" t="s">
        <v>234</v>
      </c>
      <c r="T19" s="158" t="s">
        <v>234</v>
      </c>
      <c r="U19" s="158">
        <v>7.4999999999999997E-2</v>
      </c>
      <c r="V19" s="158">
        <f>ROUND(E19*U19,2)</f>
        <v>6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192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751</v>
      </c>
      <c r="D20" s="187"/>
      <c r="E20" s="188">
        <v>80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7">
        <v>10</v>
      </c>
      <c r="B21" s="168" t="s">
        <v>533</v>
      </c>
      <c r="C21" s="182" t="s">
        <v>534</v>
      </c>
      <c r="D21" s="169" t="s">
        <v>233</v>
      </c>
      <c r="E21" s="170">
        <v>88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2.9999999999999997E-4</v>
      </c>
      <c r="O21" s="158">
        <f>ROUND(E21*N21,2)</f>
        <v>0.03</v>
      </c>
      <c r="P21" s="158">
        <v>0</v>
      </c>
      <c r="Q21" s="158">
        <f>ROUND(E21*P21,2)</f>
        <v>0</v>
      </c>
      <c r="R21" s="158" t="s">
        <v>268</v>
      </c>
      <c r="S21" s="158" t="s">
        <v>234</v>
      </c>
      <c r="T21" s="158" t="s">
        <v>234</v>
      </c>
      <c r="U21" s="158">
        <v>0</v>
      </c>
      <c r="V21" s="158">
        <f>ROUND(E21*U21,2)</f>
        <v>0</v>
      </c>
      <c r="W21" s="158"/>
      <c r="X21" s="158" t="s">
        <v>269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270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752</v>
      </c>
      <c r="D22" s="187"/>
      <c r="E22" s="188">
        <v>88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67">
        <v>11</v>
      </c>
      <c r="B23" s="168" t="s">
        <v>753</v>
      </c>
      <c r="C23" s="182" t="s">
        <v>754</v>
      </c>
      <c r="D23" s="169" t="s">
        <v>342</v>
      </c>
      <c r="E23" s="170">
        <v>39</v>
      </c>
      <c r="F23" s="171"/>
      <c r="G23" s="172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1.866E-2</v>
      </c>
      <c r="O23" s="158">
        <f>ROUND(E23*N23,2)</f>
        <v>0.73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1.2039500000000001</v>
      </c>
      <c r="V23" s="158">
        <f>ROUND(E23*U23,2)</f>
        <v>46.95</v>
      </c>
      <c r="W23" s="158"/>
      <c r="X23" s="158" t="s">
        <v>708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709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60" t="s">
        <v>710</v>
      </c>
      <c r="D24" s="261"/>
      <c r="E24" s="261"/>
      <c r="F24" s="261"/>
      <c r="G24" s="261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194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62" t="s">
        <v>755</v>
      </c>
      <c r="D25" s="263"/>
      <c r="E25" s="263"/>
      <c r="F25" s="263"/>
      <c r="G25" s="263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194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1" t="s">
        <v>184</v>
      </c>
      <c r="B26" s="162" t="s">
        <v>67</v>
      </c>
      <c r="C26" s="181" t="s">
        <v>110</v>
      </c>
      <c r="D26" s="163"/>
      <c r="E26" s="164"/>
      <c r="F26" s="165"/>
      <c r="G26" s="166">
        <f>SUMIF(AG27:AG28,"&lt;&gt;NOR",G27:G28)</f>
        <v>0</v>
      </c>
      <c r="H26" s="160"/>
      <c r="I26" s="160">
        <f>SUM(I27:I28)</f>
        <v>0</v>
      </c>
      <c r="J26" s="160"/>
      <c r="K26" s="160">
        <f>SUM(K27:K28)</f>
        <v>0</v>
      </c>
      <c r="L26" s="160"/>
      <c r="M26" s="160">
        <f>SUM(M27:M28)</f>
        <v>0</v>
      </c>
      <c r="N26" s="160"/>
      <c r="O26" s="160">
        <f>SUM(O27:O28)</f>
        <v>187.3</v>
      </c>
      <c r="P26" s="160"/>
      <c r="Q26" s="160">
        <f>SUM(Q27:Q28)</f>
        <v>0</v>
      </c>
      <c r="R26" s="160"/>
      <c r="S26" s="160"/>
      <c r="T26" s="160"/>
      <c r="U26" s="160"/>
      <c r="V26" s="160">
        <f>SUM(V27:V28)</f>
        <v>174.85</v>
      </c>
      <c r="W26" s="160"/>
      <c r="X26" s="160"/>
      <c r="AG26" t="s">
        <v>185</v>
      </c>
    </row>
    <row r="27" spans="1:60" ht="22.5" outlineLevel="1" x14ac:dyDescent="0.2">
      <c r="A27" s="174">
        <v>12</v>
      </c>
      <c r="B27" s="175" t="s">
        <v>494</v>
      </c>
      <c r="C27" s="183" t="s">
        <v>756</v>
      </c>
      <c r="D27" s="176" t="s">
        <v>239</v>
      </c>
      <c r="E27" s="177">
        <v>110.176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1.7</v>
      </c>
      <c r="O27" s="158">
        <f>ROUND(E27*N27,2)</f>
        <v>187.3</v>
      </c>
      <c r="P27" s="158">
        <v>0</v>
      </c>
      <c r="Q27" s="158">
        <f>ROUND(E27*P27,2)</f>
        <v>0</v>
      </c>
      <c r="R27" s="158"/>
      <c r="S27" s="158" t="s">
        <v>234</v>
      </c>
      <c r="T27" s="158" t="s">
        <v>234</v>
      </c>
      <c r="U27" s="158">
        <v>1.587</v>
      </c>
      <c r="V27" s="158">
        <f>ROUND(E27*U27,2)</f>
        <v>174.85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13</v>
      </c>
      <c r="B28" s="175" t="s">
        <v>631</v>
      </c>
      <c r="C28" s="183" t="s">
        <v>632</v>
      </c>
      <c r="D28" s="176" t="s">
        <v>239</v>
      </c>
      <c r="E28" s="177">
        <v>115.2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0</v>
      </c>
      <c r="V28" s="158">
        <f>ROUND(E28*U28,2)</f>
        <v>0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295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1" t="s">
        <v>184</v>
      </c>
      <c r="B29" s="162" t="s">
        <v>141</v>
      </c>
      <c r="C29" s="181" t="s">
        <v>142</v>
      </c>
      <c r="D29" s="163"/>
      <c r="E29" s="164"/>
      <c r="F29" s="165"/>
      <c r="G29" s="166">
        <f>SUMIF(AG30:AG31,"&lt;&gt;NOR",G30:G31)</f>
        <v>0</v>
      </c>
      <c r="H29" s="160"/>
      <c r="I29" s="160">
        <f>SUM(I30:I31)</f>
        <v>0</v>
      </c>
      <c r="J29" s="160"/>
      <c r="K29" s="160">
        <f>SUM(K30:K31)</f>
        <v>0</v>
      </c>
      <c r="L29" s="160"/>
      <c r="M29" s="160">
        <f>SUM(M30:M31)</f>
        <v>0</v>
      </c>
      <c r="N29" s="160"/>
      <c r="O29" s="160">
        <f>SUM(O30:O31)</f>
        <v>0</v>
      </c>
      <c r="P29" s="160"/>
      <c r="Q29" s="160">
        <f>SUM(Q30:Q31)</f>
        <v>0</v>
      </c>
      <c r="R29" s="160"/>
      <c r="S29" s="160"/>
      <c r="T29" s="160"/>
      <c r="U29" s="160"/>
      <c r="V29" s="160">
        <f>SUM(V30:V31)</f>
        <v>47.14</v>
      </c>
      <c r="W29" s="160"/>
      <c r="X29" s="160"/>
      <c r="AG29" t="s">
        <v>185</v>
      </c>
    </row>
    <row r="30" spans="1:60" outlineLevel="1" x14ac:dyDescent="0.2">
      <c r="A30" s="167">
        <v>14</v>
      </c>
      <c r="B30" s="168" t="s">
        <v>738</v>
      </c>
      <c r="C30" s="182" t="s">
        <v>739</v>
      </c>
      <c r="D30" s="169" t="s">
        <v>259</v>
      </c>
      <c r="E30" s="170">
        <v>222.8648</v>
      </c>
      <c r="F30" s="171"/>
      <c r="G30" s="172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0</v>
      </c>
      <c r="O30" s="158">
        <f>ROUND(E30*N30,2)</f>
        <v>0</v>
      </c>
      <c r="P30" s="158">
        <v>0</v>
      </c>
      <c r="Q30" s="158">
        <f>ROUND(E30*P30,2)</f>
        <v>0</v>
      </c>
      <c r="R30" s="158"/>
      <c r="S30" s="158" t="s">
        <v>234</v>
      </c>
      <c r="T30" s="158" t="s">
        <v>234</v>
      </c>
      <c r="U30" s="158">
        <v>0.21149999999999999</v>
      </c>
      <c r="V30" s="158">
        <f>ROUND(E30*U30,2)</f>
        <v>47.14</v>
      </c>
      <c r="W30" s="158"/>
      <c r="X30" s="158" t="s">
        <v>146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740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60" t="s">
        <v>741</v>
      </c>
      <c r="D31" s="261"/>
      <c r="E31" s="261"/>
      <c r="F31" s="261"/>
      <c r="G31" s="261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194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1" t="s">
        <v>184</v>
      </c>
      <c r="B32" s="162" t="s">
        <v>157</v>
      </c>
      <c r="C32" s="181" t="s">
        <v>29</v>
      </c>
      <c r="D32" s="163"/>
      <c r="E32" s="164"/>
      <c r="F32" s="165"/>
      <c r="G32" s="166">
        <f>SUMIF(AG33:AG35,"&lt;&gt;NOR",G33:G35)</f>
        <v>0</v>
      </c>
      <c r="H32" s="160"/>
      <c r="I32" s="160">
        <f>SUM(I33:I35)</f>
        <v>0</v>
      </c>
      <c r="J32" s="160"/>
      <c r="K32" s="160">
        <f>SUM(K33:K35)</f>
        <v>0</v>
      </c>
      <c r="L32" s="160"/>
      <c r="M32" s="160">
        <f>SUM(M33:M35)</f>
        <v>0</v>
      </c>
      <c r="N32" s="160"/>
      <c r="O32" s="160">
        <f>SUM(O33:O35)</f>
        <v>0</v>
      </c>
      <c r="P32" s="160"/>
      <c r="Q32" s="160">
        <f>SUM(Q33:Q35)</f>
        <v>0</v>
      </c>
      <c r="R32" s="160"/>
      <c r="S32" s="160"/>
      <c r="T32" s="160"/>
      <c r="U32" s="160"/>
      <c r="V32" s="160">
        <f>SUM(V33:V35)</f>
        <v>0</v>
      </c>
      <c r="W32" s="160"/>
      <c r="X32" s="160"/>
      <c r="AG32" t="s">
        <v>185</v>
      </c>
    </row>
    <row r="33" spans="1:60" outlineLevel="1" x14ac:dyDescent="0.2">
      <c r="A33" s="174">
        <v>15</v>
      </c>
      <c r="B33" s="175" t="s">
        <v>744</v>
      </c>
      <c r="C33" s="183" t="s">
        <v>745</v>
      </c>
      <c r="D33" s="176" t="s">
        <v>584</v>
      </c>
      <c r="E33" s="177">
        <v>1</v>
      </c>
      <c r="F33" s="178"/>
      <c r="G33" s="179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220</v>
      </c>
      <c r="T33" s="158" t="s">
        <v>461</v>
      </c>
      <c r="U33" s="158">
        <v>0</v>
      </c>
      <c r="V33" s="158">
        <f>ROUND(E33*U33,2)</f>
        <v>0</v>
      </c>
      <c r="W33" s="158"/>
      <c r="X33" s="158" t="s">
        <v>149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757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16</v>
      </c>
      <c r="B34" s="175" t="s">
        <v>200</v>
      </c>
      <c r="C34" s="183" t="s">
        <v>746</v>
      </c>
      <c r="D34" s="176" t="s">
        <v>584</v>
      </c>
      <c r="E34" s="177">
        <v>1</v>
      </c>
      <c r="F34" s="178"/>
      <c r="G34" s="179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220</v>
      </c>
      <c r="T34" s="158" t="s">
        <v>461</v>
      </c>
      <c r="U34" s="158">
        <v>0</v>
      </c>
      <c r="V34" s="158">
        <f>ROUND(E34*U34,2)</f>
        <v>0</v>
      </c>
      <c r="W34" s="158"/>
      <c r="X34" s="158" t="s">
        <v>149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757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7">
        <v>17</v>
      </c>
      <c r="B35" s="168" t="s">
        <v>742</v>
      </c>
      <c r="C35" s="182" t="s">
        <v>464</v>
      </c>
      <c r="D35" s="169" t="s">
        <v>584</v>
      </c>
      <c r="E35" s="170">
        <v>1</v>
      </c>
      <c r="F35" s="171"/>
      <c r="G35" s="172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234</v>
      </c>
      <c r="T35" s="158" t="s">
        <v>461</v>
      </c>
      <c r="U35" s="158">
        <v>0</v>
      </c>
      <c r="V35" s="158">
        <f>ROUND(E35*U35,2)</f>
        <v>0</v>
      </c>
      <c r="W35" s="158"/>
      <c r="X35" s="158" t="s">
        <v>149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757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3"/>
      <c r="B36" s="4"/>
      <c r="C36" s="18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171</v>
      </c>
    </row>
    <row r="37" spans="1:60" x14ac:dyDescent="0.2">
      <c r="A37" s="152"/>
      <c r="B37" s="153" t="s">
        <v>31</v>
      </c>
      <c r="C37" s="185"/>
      <c r="D37" s="154"/>
      <c r="E37" s="155"/>
      <c r="F37" s="155"/>
      <c r="G37" s="180">
        <f>G8+G16+G26+G29+G32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227</v>
      </c>
    </row>
    <row r="38" spans="1:60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">
      <c r="A40" s="246" t="s">
        <v>228</v>
      </c>
      <c r="B40" s="246"/>
      <c r="C40" s="24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248"/>
      <c r="B41" s="249"/>
      <c r="C41" s="250"/>
      <c r="D41" s="249"/>
      <c r="E41" s="249"/>
      <c r="F41" s="249"/>
      <c r="G41" s="25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G41" t="s">
        <v>229</v>
      </c>
    </row>
    <row r="42" spans="1:60" x14ac:dyDescent="0.2">
      <c r="A42" s="252"/>
      <c r="B42" s="253"/>
      <c r="C42" s="254"/>
      <c r="D42" s="253"/>
      <c r="E42" s="253"/>
      <c r="F42" s="253"/>
      <c r="G42" s="25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52"/>
      <c r="B43" s="253"/>
      <c r="C43" s="254"/>
      <c r="D43" s="253"/>
      <c r="E43" s="253"/>
      <c r="F43" s="253"/>
      <c r="G43" s="25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52"/>
      <c r="B44" s="253"/>
      <c r="C44" s="254"/>
      <c r="D44" s="253"/>
      <c r="E44" s="253"/>
      <c r="F44" s="253"/>
      <c r="G44" s="25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6"/>
      <c r="B45" s="257"/>
      <c r="C45" s="258"/>
      <c r="D45" s="257"/>
      <c r="E45" s="257"/>
      <c r="F45" s="257"/>
      <c r="G45" s="25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C47" s="186"/>
      <c r="D47" s="10"/>
      <c r="AG47" t="s">
        <v>230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41:G45"/>
    <mergeCell ref="C24:G24"/>
    <mergeCell ref="C25:G25"/>
    <mergeCell ref="C31:G31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73</v>
      </c>
      <c r="C3" s="265" t="s">
        <v>74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79</v>
      </c>
      <c r="C4" s="268" t="s">
        <v>80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SUMIF(AG9:AG25,"&lt;&gt;NOR",G9:G25)</f>
        <v>0</v>
      </c>
      <c r="H8" s="160"/>
      <c r="I8" s="160">
        <f>SUM(I9:I25)</f>
        <v>0</v>
      </c>
      <c r="J8" s="160"/>
      <c r="K8" s="160">
        <f>SUM(K9:K25)</f>
        <v>0</v>
      </c>
      <c r="L8" s="160"/>
      <c r="M8" s="160">
        <f>SUM(M9:M25)</f>
        <v>0</v>
      </c>
      <c r="N8" s="160"/>
      <c r="O8" s="160">
        <f>SUM(O9:O25)</f>
        <v>0</v>
      </c>
      <c r="P8" s="160"/>
      <c r="Q8" s="160">
        <f>SUM(Q9:Q25)</f>
        <v>0</v>
      </c>
      <c r="R8" s="160"/>
      <c r="S8" s="160"/>
      <c r="T8" s="160"/>
      <c r="U8" s="160"/>
      <c r="V8" s="160">
        <f>SUM(V9:V25)</f>
        <v>1936.84</v>
      </c>
      <c r="W8" s="160"/>
      <c r="X8" s="160"/>
      <c r="AG8" t="s">
        <v>185</v>
      </c>
    </row>
    <row r="9" spans="1:60" outlineLevel="1" x14ac:dyDescent="0.2">
      <c r="A9" s="167">
        <v>1</v>
      </c>
      <c r="B9" s="168" t="s">
        <v>758</v>
      </c>
      <c r="C9" s="182" t="s">
        <v>759</v>
      </c>
      <c r="D9" s="169" t="s">
        <v>239</v>
      </c>
      <c r="E9" s="170">
        <v>378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234</v>
      </c>
      <c r="T9" s="158" t="s">
        <v>234</v>
      </c>
      <c r="U9" s="158">
        <v>9.7000000000000003E-2</v>
      </c>
      <c r="V9" s="158">
        <f>ROUND(E9*U9,2)</f>
        <v>36.67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295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760</v>
      </c>
      <c r="D10" s="187"/>
      <c r="E10" s="188">
        <v>378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236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4">
        <v>2</v>
      </c>
      <c r="B11" s="175" t="s">
        <v>761</v>
      </c>
      <c r="C11" s="183" t="s">
        <v>762</v>
      </c>
      <c r="D11" s="176" t="s">
        <v>239</v>
      </c>
      <c r="E11" s="177">
        <v>2567</v>
      </c>
      <c r="F11" s="178"/>
      <c r="G11" s="179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234</v>
      </c>
      <c r="T11" s="158" t="s">
        <v>234</v>
      </c>
      <c r="U11" s="158">
        <v>0.1</v>
      </c>
      <c r="V11" s="158">
        <f>ROUND(E11*U11,2)</f>
        <v>256.7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295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7">
        <v>3</v>
      </c>
      <c r="B12" s="168" t="s">
        <v>763</v>
      </c>
      <c r="C12" s="182" t="s">
        <v>764</v>
      </c>
      <c r="D12" s="169" t="s">
        <v>239</v>
      </c>
      <c r="E12" s="170">
        <v>2567</v>
      </c>
      <c r="F12" s="171"/>
      <c r="G12" s="172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234</v>
      </c>
      <c r="T12" s="158" t="s">
        <v>234</v>
      </c>
      <c r="U12" s="158">
        <v>4.3099999999999999E-2</v>
      </c>
      <c r="V12" s="158">
        <f>ROUND(E12*U12,2)</f>
        <v>110.64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295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9" t="s">
        <v>765</v>
      </c>
      <c r="D13" s="187"/>
      <c r="E13" s="188">
        <v>2567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236</v>
      </c>
      <c r="AH13" s="149">
        <v>5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7">
        <v>4</v>
      </c>
      <c r="B14" s="168" t="s">
        <v>766</v>
      </c>
      <c r="C14" s="182" t="s">
        <v>767</v>
      </c>
      <c r="D14" s="169" t="s">
        <v>239</v>
      </c>
      <c r="E14" s="170">
        <v>2567</v>
      </c>
      <c r="F14" s="171"/>
      <c r="G14" s="172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234</v>
      </c>
      <c r="T14" s="158" t="s">
        <v>234</v>
      </c>
      <c r="U14" s="158">
        <v>0.51900000000000002</v>
      </c>
      <c r="V14" s="158">
        <f>ROUND(E14*U14,2)</f>
        <v>1332.27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295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765</v>
      </c>
      <c r="D15" s="187"/>
      <c r="E15" s="188">
        <v>2567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236</v>
      </c>
      <c r="AH15" s="149">
        <v>5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7">
        <v>5</v>
      </c>
      <c r="B16" s="168" t="s">
        <v>250</v>
      </c>
      <c r="C16" s="182" t="s">
        <v>484</v>
      </c>
      <c r="D16" s="169" t="s">
        <v>239</v>
      </c>
      <c r="E16" s="170">
        <v>2567</v>
      </c>
      <c r="F16" s="171"/>
      <c r="G16" s="172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234</v>
      </c>
      <c r="T16" s="158" t="s">
        <v>234</v>
      </c>
      <c r="U16" s="158">
        <v>1.0999999999999999E-2</v>
      </c>
      <c r="V16" s="158">
        <f>ROUND(E16*U16,2)</f>
        <v>28.24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765</v>
      </c>
      <c r="D17" s="187"/>
      <c r="E17" s="188">
        <v>2567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7">
        <v>6</v>
      </c>
      <c r="B18" s="168" t="s">
        <v>486</v>
      </c>
      <c r="C18" s="182" t="s">
        <v>625</v>
      </c>
      <c r="D18" s="169" t="s">
        <v>239</v>
      </c>
      <c r="E18" s="170">
        <v>12835</v>
      </c>
      <c r="F18" s="171"/>
      <c r="G18" s="172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</v>
      </c>
      <c r="V18" s="158">
        <f>ROUND(E18*U18,2)</f>
        <v>0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295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9" t="s">
        <v>768</v>
      </c>
      <c r="D19" s="187"/>
      <c r="E19" s="188">
        <v>12835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236</v>
      </c>
      <c r="AH19" s="149">
        <v>5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7">
        <v>7</v>
      </c>
      <c r="B20" s="168" t="s">
        <v>490</v>
      </c>
      <c r="C20" s="182" t="s">
        <v>491</v>
      </c>
      <c r="D20" s="169" t="s">
        <v>239</v>
      </c>
      <c r="E20" s="170">
        <v>2567</v>
      </c>
      <c r="F20" s="171"/>
      <c r="G20" s="172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234</v>
      </c>
      <c r="T20" s="158" t="s">
        <v>234</v>
      </c>
      <c r="U20" s="158">
        <v>8.9999999999999993E-3</v>
      </c>
      <c r="V20" s="158">
        <f>ROUND(E20*U20,2)</f>
        <v>23.1</v>
      </c>
      <c r="W20" s="158"/>
      <c r="X20" s="158" t="s">
        <v>191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295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769</v>
      </c>
      <c r="D21" s="187"/>
      <c r="E21" s="188">
        <v>2567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236</v>
      </c>
      <c r="AH21" s="149">
        <v>5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8</v>
      </c>
      <c r="B22" s="175" t="s">
        <v>770</v>
      </c>
      <c r="C22" s="183" t="s">
        <v>771</v>
      </c>
      <c r="D22" s="176" t="s">
        <v>233</v>
      </c>
      <c r="E22" s="177">
        <v>1022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234</v>
      </c>
      <c r="T22" s="158" t="s">
        <v>234</v>
      </c>
      <c r="U22" s="158">
        <v>1.7999999999999999E-2</v>
      </c>
      <c r="V22" s="158">
        <f>ROUND(E22*U22,2)</f>
        <v>18.399999999999999</v>
      </c>
      <c r="W22" s="158"/>
      <c r="X22" s="158" t="s">
        <v>191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295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9</v>
      </c>
      <c r="B23" s="175" t="s">
        <v>496</v>
      </c>
      <c r="C23" s="183" t="s">
        <v>772</v>
      </c>
      <c r="D23" s="176" t="s">
        <v>233</v>
      </c>
      <c r="E23" s="177">
        <v>1022</v>
      </c>
      <c r="F23" s="178"/>
      <c r="G23" s="179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0.128</v>
      </c>
      <c r="V23" s="158">
        <f>ROUND(E23*U23,2)</f>
        <v>130.82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295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7">
        <v>10</v>
      </c>
      <c r="B24" s="168" t="s">
        <v>631</v>
      </c>
      <c r="C24" s="182" t="s">
        <v>632</v>
      </c>
      <c r="D24" s="169" t="s">
        <v>239</v>
      </c>
      <c r="E24" s="170">
        <v>2567</v>
      </c>
      <c r="F24" s="171"/>
      <c r="G24" s="172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234</v>
      </c>
      <c r="T24" s="158" t="s">
        <v>234</v>
      </c>
      <c r="U24" s="158">
        <v>0</v>
      </c>
      <c r="V24" s="158">
        <f>ROUND(E24*U24,2)</f>
        <v>0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295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773</v>
      </c>
      <c r="D25" s="187"/>
      <c r="E25" s="188">
        <v>2567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236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1" t="s">
        <v>184</v>
      </c>
      <c r="B26" s="162" t="s">
        <v>118</v>
      </c>
      <c r="C26" s="181" t="s">
        <v>119</v>
      </c>
      <c r="D26" s="163"/>
      <c r="E26" s="164"/>
      <c r="F26" s="165"/>
      <c r="G26" s="166">
        <f>SUMIF(AG27:AG31,"&lt;&gt;NOR",G27:G31)</f>
        <v>0</v>
      </c>
      <c r="H26" s="160"/>
      <c r="I26" s="160">
        <f>SUM(I27:I31)</f>
        <v>0</v>
      </c>
      <c r="J26" s="160"/>
      <c r="K26" s="160">
        <f>SUM(K27:K31)</f>
        <v>0</v>
      </c>
      <c r="L26" s="160"/>
      <c r="M26" s="160">
        <f>SUM(M27:M31)</f>
        <v>0</v>
      </c>
      <c r="N26" s="160"/>
      <c r="O26" s="160">
        <f>SUM(O27:O31)</f>
        <v>608.56999999999994</v>
      </c>
      <c r="P26" s="160"/>
      <c r="Q26" s="160">
        <f>SUM(Q27:Q31)</f>
        <v>0</v>
      </c>
      <c r="R26" s="160"/>
      <c r="S26" s="160"/>
      <c r="T26" s="160"/>
      <c r="U26" s="160"/>
      <c r="V26" s="160">
        <f>SUM(V27:V31)</f>
        <v>195.64999999999998</v>
      </c>
      <c r="W26" s="160"/>
      <c r="X26" s="160"/>
      <c r="AG26" t="s">
        <v>185</v>
      </c>
    </row>
    <row r="27" spans="1:60" outlineLevel="1" x14ac:dyDescent="0.2">
      <c r="A27" s="167">
        <v>11</v>
      </c>
      <c r="B27" s="168" t="s">
        <v>774</v>
      </c>
      <c r="C27" s="182" t="s">
        <v>775</v>
      </c>
      <c r="D27" s="169" t="s">
        <v>233</v>
      </c>
      <c r="E27" s="170">
        <v>1075</v>
      </c>
      <c r="F27" s="171"/>
      <c r="G27" s="172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0.26250000000000001</v>
      </c>
      <c r="O27" s="158">
        <f>ROUND(E27*N27,2)</f>
        <v>282.19</v>
      </c>
      <c r="P27" s="158">
        <v>0</v>
      </c>
      <c r="Q27" s="158">
        <f>ROUND(E27*P27,2)</f>
        <v>0</v>
      </c>
      <c r="R27" s="158"/>
      <c r="S27" s="158" t="s">
        <v>234</v>
      </c>
      <c r="T27" s="158" t="s">
        <v>234</v>
      </c>
      <c r="U27" s="158">
        <v>0.16600000000000001</v>
      </c>
      <c r="V27" s="158">
        <f>ROUND(E27*U27,2)</f>
        <v>178.45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295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776</v>
      </c>
      <c r="D28" s="187"/>
      <c r="E28" s="188">
        <v>1022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236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777</v>
      </c>
      <c r="D29" s="187"/>
      <c r="E29" s="188">
        <v>53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236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7">
        <v>12</v>
      </c>
      <c r="B30" s="168" t="s">
        <v>778</v>
      </c>
      <c r="C30" s="182" t="s">
        <v>779</v>
      </c>
      <c r="D30" s="169" t="s">
        <v>233</v>
      </c>
      <c r="E30" s="170">
        <v>1075</v>
      </c>
      <c r="F30" s="171"/>
      <c r="G30" s="172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0.30360999999999999</v>
      </c>
      <c r="O30" s="158">
        <f>ROUND(E30*N30,2)</f>
        <v>326.38</v>
      </c>
      <c r="P30" s="158">
        <v>0</v>
      </c>
      <c r="Q30" s="158">
        <f>ROUND(E30*P30,2)</f>
        <v>0</v>
      </c>
      <c r="R30" s="158"/>
      <c r="S30" s="158" t="s">
        <v>234</v>
      </c>
      <c r="T30" s="158" t="s">
        <v>234</v>
      </c>
      <c r="U30" s="158">
        <v>1.6E-2</v>
      </c>
      <c r="V30" s="158">
        <f>ROUND(E30*U30,2)</f>
        <v>17.2</v>
      </c>
      <c r="W30" s="158"/>
      <c r="X30" s="158" t="s">
        <v>191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295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780</v>
      </c>
      <c r="D31" s="187"/>
      <c r="E31" s="188">
        <v>1075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236</v>
      </c>
      <c r="AH31" s="149">
        <v>5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1" t="s">
        <v>184</v>
      </c>
      <c r="B32" s="162" t="s">
        <v>120</v>
      </c>
      <c r="C32" s="181" t="s">
        <v>121</v>
      </c>
      <c r="D32" s="163"/>
      <c r="E32" s="164"/>
      <c r="F32" s="165"/>
      <c r="G32" s="166">
        <f>SUMIF(AG33:AG35,"&lt;&gt;NOR",G33:G35)</f>
        <v>0</v>
      </c>
      <c r="H32" s="160"/>
      <c r="I32" s="160">
        <f>SUM(I33:I35)</f>
        <v>0</v>
      </c>
      <c r="J32" s="160"/>
      <c r="K32" s="160">
        <f>SUM(K33:K35)</f>
        <v>0</v>
      </c>
      <c r="L32" s="160"/>
      <c r="M32" s="160">
        <f>SUM(M33:M35)</f>
        <v>0</v>
      </c>
      <c r="N32" s="160"/>
      <c r="O32" s="160">
        <f>SUM(O33:O35)</f>
        <v>780.64</v>
      </c>
      <c r="P32" s="160"/>
      <c r="Q32" s="160">
        <f>SUM(Q33:Q35)</f>
        <v>0</v>
      </c>
      <c r="R32" s="160"/>
      <c r="S32" s="160"/>
      <c r="T32" s="160"/>
      <c r="U32" s="160"/>
      <c r="V32" s="160">
        <f>SUM(V33:V35)</f>
        <v>1280.33</v>
      </c>
      <c r="W32" s="160"/>
      <c r="X32" s="160"/>
      <c r="AG32" t="s">
        <v>185</v>
      </c>
    </row>
    <row r="33" spans="1:60" outlineLevel="1" x14ac:dyDescent="0.2">
      <c r="A33" s="167">
        <v>13</v>
      </c>
      <c r="B33" s="168" t="s">
        <v>781</v>
      </c>
      <c r="C33" s="182" t="s">
        <v>782</v>
      </c>
      <c r="D33" s="169" t="s">
        <v>233</v>
      </c>
      <c r="E33" s="170">
        <v>1075</v>
      </c>
      <c r="F33" s="171"/>
      <c r="G33" s="172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0.72618000000000005</v>
      </c>
      <c r="O33" s="158">
        <f>ROUND(E33*N33,2)</f>
        <v>780.64</v>
      </c>
      <c r="P33" s="158">
        <v>0</v>
      </c>
      <c r="Q33" s="158">
        <f>ROUND(E33*P33,2)</f>
        <v>0</v>
      </c>
      <c r="R33" s="158"/>
      <c r="S33" s="158" t="s">
        <v>234</v>
      </c>
      <c r="T33" s="158" t="s">
        <v>234</v>
      </c>
      <c r="U33" s="158">
        <v>1.1910000000000001</v>
      </c>
      <c r="V33" s="158">
        <f>ROUND(E33*U33,2)</f>
        <v>1280.33</v>
      </c>
      <c r="W33" s="158"/>
      <c r="X33" s="158" t="s">
        <v>191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295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776</v>
      </c>
      <c r="D34" s="187"/>
      <c r="E34" s="188">
        <v>1022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236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777</v>
      </c>
      <c r="D35" s="187"/>
      <c r="E35" s="188">
        <v>53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236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1" t="s">
        <v>184</v>
      </c>
      <c r="B36" s="162" t="s">
        <v>141</v>
      </c>
      <c r="C36" s="181" t="s">
        <v>142</v>
      </c>
      <c r="D36" s="163"/>
      <c r="E36" s="164"/>
      <c r="F36" s="165"/>
      <c r="G36" s="166">
        <f>SUMIF(AG37:AG37,"&lt;&gt;NOR",G37:G37)</f>
        <v>0</v>
      </c>
      <c r="H36" s="160"/>
      <c r="I36" s="160">
        <f>SUM(I37:I37)</f>
        <v>0</v>
      </c>
      <c r="J36" s="160"/>
      <c r="K36" s="160">
        <f>SUM(K37:K37)</f>
        <v>0</v>
      </c>
      <c r="L36" s="160"/>
      <c r="M36" s="160">
        <f>SUM(M37:M37)</f>
        <v>0</v>
      </c>
      <c r="N36" s="160"/>
      <c r="O36" s="160">
        <f>SUM(O37:O37)</f>
        <v>0</v>
      </c>
      <c r="P36" s="160"/>
      <c r="Q36" s="160">
        <f>SUM(Q37:Q37)</f>
        <v>0</v>
      </c>
      <c r="R36" s="160"/>
      <c r="S36" s="160"/>
      <c r="T36" s="160"/>
      <c r="U36" s="160"/>
      <c r="V36" s="160">
        <f>SUM(V37:V37)</f>
        <v>534.85</v>
      </c>
      <c r="W36" s="160"/>
      <c r="X36" s="160"/>
      <c r="AG36" t="s">
        <v>185</v>
      </c>
    </row>
    <row r="37" spans="1:60" outlineLevel="1" x14ac:dyDescent="0.2">
      <c r="A37" s="167">
        <v>14</v>
      </c>
      <c r="B37" s="168" t="s">
        <v>783</v>
      </c>
      <c r="C37" s="182" t="s">
        <v>784</v>
      </c>
      <c r="D37" s="169" t="s">
        <v>259</v>
      </c>
      <c r="E37" s="170">
        <v>1389.2117499999999</v>
      </c>
      <c r="F37" s="171"/>
      <c r="G37" s="172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234</v>
      </c>
      <c r="T37" s="158" t="s">
        <v>234</v>
      </c>
      <c r="U37" s="158">
        <v>0.38500000000000001</v>
      </c>
      <c r="V37" s="158">
        <f>ROUND(E37*U37,2)</f>
        <v>534.85</v>
      </c>
      <c r="W37" s="158"/>
      <c r="X37" s="158" t="s">
        <v>146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740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171</v>
      </c>
    </row>
    <row r="39" spans="1:60" x14ac:dyDescent="0.2">
      <c r="A39" s="152"/>
      <c r="B39" s="153" t="s">
        <v>31</v>
      </c>
      <c r="C39" s="185"/>
      <c r="D39" s="154"/>
      <c r="E39" s="155"/>
      <c r="F39" s="155"/>
      <c r="G39" s="180">
        <f>G8+G26+G32+G36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227</v>
      </c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46" t="s">
        <v>228</v>
      </c>
      <c r="B42" s="246"/>
      <c r="C42" s="24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48"/>
      <c r="B43" s="249"/>
      <c r="C43" s="250"/>
      <c r="D43" s="249"/>
      <c r="E43" s="249"/>
      <c r="F43" s="249"/>
      <c r="G43" s="25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229</v>
      </c>
    </row>
    <row r="44" spans="1:60" x14ac:dyDescent="0.2">
      <c r="A44" s="252"/>
      <c r="B44" s="253"/>
      <c r="C44" s="254"/>
      <c r="D44" s="253"/>
      <c r="E44" s="253"/>
      <c r="F44" s="253"/>
      <c r="G44" s="25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2"/>
      <c r="B45" s="253"/>
      <c r="C45" s="254"/>
      <c r="D45" s="253"/>
      <c r="E45" s="253"/>
      <c r="F45" s="253"/>
      <c r="G45" s="25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2"/>
      <c r="B46" s="253"/>
      <c r="C46" s="254"/>
      <c r="D46" s="253"/>
      <c r="E46" s="253"/>
      <c r="F46" s="253"/>
      <c r="G46" s="25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56"/>
      <c r="B47" s="257"/>
      <c r="C47" s="258"/>
      <c r="D47" s="257"/>
      <c r="E47" s="257"/>
      <c r="F47" s="257"/>
      <c r="G47" s="25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">
      <c r="C49" s="186"/>
      <c r="D49" s="10"/>
      <c r="AG49" t="s">
        <v>230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73</v>
      </c>
      <c r="C3" s="265" t="s">
        <v>74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81</v>
      </c>
      <c r="C4" s="268" t="s">
        <v>82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SUMIF(AG9:AG26,"&lt;&gt;NOR",G9:G26)</f>
        <v>0</v>
      </c>
      <c r="H8" s="160"/>
      <c r="I8" s="160">
        <f>SUM(I9:I26)</f>
        <v>0</v>
      </c>
      <c r="J8" s="160"/>
      <c r="K8" s="160">
        <f>SUM(K9:K26)</f>
        <v>0</v>
      </c>
      <c r="L8" s="160"/>
      <c r="M8" s="160">
        <f>SUM(M9:M26)</f>
        <v>0</v>
      </c>
      <c r="N8" s="160"/>
      <c r="O8" s="160">
        <f>SUM(O9:O26)</f>
        <v>0.12</v>
      </c>
      <c r="P8" s="160"/>
      <c r="Q8" s="160">
        <f>SUM(Q9:Q26)</f>
        <v>0</v>
      </c>
      <c r="R8" s="160"/>
      <c r="S8" s="160"/>
      <c r="T8" s="160"/>
      <c r="U8" s="160"/>
      <c r="V8" s="160">
        <f>SUM(V9:V26)</f>
        <v>164.72</v>
      </c>
      <c r="W8" s="160"/>
      <c r="X8" s="160"/>
      <c r="AG8" t="s">
        <v>185</v>
      </c>
    </row>
    <row r="9" spans="1:60" outlineLevel="1" x14ac:dyDescent="0.2">
      <c r="A9" s="167">
        <v>1</v>
      </c>
      <c r="B9" s="168" t="s">
        <v>785</v>
      </c>
      <c r="C9" s="182" t="s">
        <v>786</v>
      </c>
      <c r="D9" s="169" t="s">
        <v>239</v>
      </c>
      <c r="E9" s="170">
        <v>28.125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234</v>
      </c>
      <c r="T9" s="158" t="s">
        <v>234</v>
      </c>
      <c r="U9" s="158">
        <v>3.1309999999999998</v>
      </c>
      <c r="V9" s="158">
        <f>ROUND(E9*U9,2)</f>
        <v>88.06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295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787</v>
      </c>
      <c r="D10" s="187"/>
      <c r="E10" s="188">
        <v>28.125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236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7">
        <v>2</v>
      </c>
      <c r="B11" s="168" t="s">
        <v>788</v>
      </c>
      <c r="C11" s="182" t="s">
        <v>789</v>
      </c>
      <c r="D11" s="169" t="s">
        <v>239</v>
      </c>
      <c r="E11" s="170">
        <v>28.125</v>
      </c>
      <c r="F11" s="171"/>
      <c r="G11" s="172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234</v>
      </c>
      <c r="T11" s="158" t="s">
        <v>234</v>
      </c>
      <c r="U11" s="158">
        <v>0.47399999999999998</v>
      </c>
      <c r="V11" s="158">
        <f>ROUND(E11*U11,2)</f>
        <v>13.33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295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790</v>
      </c>
      <c r="D12" s="187"/>
      <c r="E12" s="188">
        <v>28.125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236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7">
        <v>3</v>
      </c>
      <c r="B13" s="168" t="s">
        <v>791</v>
      </c>
      <c r="C13" s="182" t="s">
        <v>792</v>
      </c>
      <c r="D13" s="169" t="s">
        <v>239</v>
      </c>
      <c r="E13" s="170">
        <v>28.125</v>
      </c>
      <c r="F13" s="171"/>
      <c r="G13" s="172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234</v>
      </c>
      <c r="T13" s="158" t="s">
        <v>234</v>
      </c>
      <c r="U13" s="158">
        <v>0.626</v>
      </c>
      <c r="V13" s="158">
        <f>ROUND(E13*U13,2)</f>
        <v>17.61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295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790</v>
      </c>
      <c r="D14" s="187"/>
      <c r="E14" s="188">
        <v>28.125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236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7">
        <v>4</v>
      </c>
      <c r="B15" s="168" t="s">
        <v>250</v>
      </c>
      <c r="C15" s="182" t="s">
        <v>484</v>
      </c>
      <c r="D15" s="169" t="s">
        <v>239</v>
      </c>
      <c r="E15" s="170">
        <v>11.25</v>
      </c>
      <c r="F15" s="171"/>
      <c r="G15" s="172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234</v>
      </c>
      <c r="T15" s="158" t="s">
        <v>234</v>
      </c>
      <c r="U15" s="158">
        <v>1.0999999999999999E-2</v>
      </c>
      <c r="V15" s="158">
        <f>ROUND(E15*U15,2)</f>
        <v>0.12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295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793</v>
      </c>
      <c r="D16" s="187"/>
      <c r="E16" s="188">
        <v>11.25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236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7">
        <v>5</v>
      </c>
      <c r="B17" s="168" t="s">
        <v>486</v>
      </c>
      <c r="C17" s="182" t="s">
        <v>625</v>
      </c>
      <c r="D17" s="169" t="s">
        <v>239</v>
      </c>
      <c r="E17" s="170">
        <v>56.25</v>
      </c>
      <c r="F17" s="171"/>
      <c r="G17" s="172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234</v>
      </c>
      <c r="T17" s="158" t="s">
        <v>234</v>
      </c>
      <c r="U17" s="158">
        <v>0</v>
      </c>
      <c r="V17" s="158">
        <f>ROUND(E17*U17,2)</f>
        <v>0</v>
      </c>
      <c r="W17" s="158"/>
      <c r="X17" s="158" t="s">
        <v>191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295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794</v>
      </c>
      <c r="D18" s="187"/>
      <c r="E18" s="188">
        <v>56.25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236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7">
        <v>6</v>
      </c>
      <c r="B19" s="168" t="s">
        <v>490</v>
      </c>
      <c r="C19" s="182" t="s">
        <v>491</v>
      </c>
      <c r="D19" s="169" t="s">
        <v>239</v>
      </c>
      <c r="E19" s="170">
        <v>11.25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234</v>
      </c>
      <c r="T19" s="158" t="s">
        <v>234</v>
      </c>
      <c r="U19" s="158">
        <v>8.9999999999999993E-3</v>
      </c>
      <c r="V19" s="158">
        <f>ROUND(E19*U19,2)</f>
        <v>0.1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295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795</v>
      </c>
      <c r="D20" s="187"/>
      <c r="E20" s="188">
        <v>11.25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7">
        <v>7</v>
      </c>
      <c r="B21" s="168" t="s">
        <v>796</v>
      </c>
      <c r="C21" s="182" t="s">
        <v>797</v>
      </c>
      <c r="D21" s="169" t="s">
        <v>239</v>
      </c>
      <c r="E21" s="170">
        <v>16.875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2.1949999999999998</v>
      </c>
      <c r="V21" s="158">
        <f>ROUND(E21*U21,2)</f>
        <v>37.04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295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790</v>
      </c>
      <c r="D22" s="187"/>
      <c r="E22" s="188">
        <v>28.125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9" t="s">
        <v>798</v>
      </c>
      <c r="D23" s="187"/>
      <c r="E23" s="188">
        <v>-11.25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236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7">
        <v>8</v>
      </c>
      <c r="B24" s="168" t="s">
        <v>631</v>
      </c>
      <c r="C24" s="182" t="s">
        <v>632</v>
      </c>
      <c r="D24" s="169" t="s">
        <v>239</v>
      </c>
      <c r="E24" s="170">
        <v>11.25</v>
      </c>
      <c r="F24" s="171"/>
      <c r="G24" s="172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234</v>
      </c>
      <c r="T24" s="158" t="s">
        <v>234</v>
      </c>
      <c r="U24" s="158">
        <v>0</v>
      </c>
      <c r="V24" s="158">
        <f>ROUND(E24*U24,2)</f>
        <v>0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295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799</v>
      </c>
      <c r="D25" s="187"/>
      <c r="E25" s="188">
        <v>11.25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236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9</v>
      </c>
      <c r="B26" s="175" t="s">
        <v>800</v>
      </c>
      <c r="C26" s="183" t="s">
        <v>801</v>
      </c>
      <c r="D26" s="176" t="s">
        <v>342</v>
      </c>
      <c r="E26" s="177">
        <v>1</v>
      </c>
      <c r="F26" s="178"/>
      <c r="G26" s="179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0.11817</v>
      </c>
      <c r="O26" s="158">
        <f>ROUND(E26*N26,2)</f>
        <v>0.12</v>
      </c>
      <c r="P26" s="158">
        <v>0</v>
      </c>
      <c r="Q26" s="158">
        <f>ROUND(E26*P26,2)</f>
        <v>0</v>
      </c>
      <c r="R26" s="158"/>
      <c r="S26" s="158" t="s">
        <v>234</v>
      </c>
      <c r="T26" s="158" t="s">
        <v>234</v>
      </c>
      <c r="U26" s="158">
        <v>8.4580000000000002</v>
      </c>
      <c r="V26" s="158">
        <f>ROUND(E26*U26,2)</f>
        <v>8.4600000000000009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295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61" t="s">
        <v>184</v>
      </c>
      <c r="B27" s="162" t="s">
        <v>111</v>
      </c>
      <c r="C27" s="181" t="s">
        <v>114</v>
      </c>
      <c r="D27" s="163"/>
      <c r="E27" s="164"/>
      <c r="F27" s="165"/>
      <c r="G27" s="166">
        <f>SUMIF(AG28:AG31,"&lt;&gt;NOR",G28:G31)</f>
        <v>0</v>
      </c>
      <c r="H27" s="160"/>
      <c r="I27" s="160">
        <f>SUM(I28:I31)</f>
        <v>0</v>
      </c>
      <c r="J27" s="160"/>
      <c r="K27" s="160">
        <f>SUM(K28:K31)</f>
        <v>0</v>
      </c>
      <c r="L27" s="160"/>
      <c r="M27" s="160">
        <f>SUM(M28:M31)</f>
        <v>0</v>
      </c>
      <c r="N27" s="160"/>
      <c r="O27" s="160">
        <f>SUM(O28:O31)</f>
        <v>6.73</v>
      </c>
      <c r="P27" s="160"/>
      <c r="Q27" s="160">
        <f>SUM(Q28:Q31)</f>
        <v>0</v>
      </c>
      <c r="R27" s="160"/>
      <c r="S27" s="160"/>
      <c r="T27" s="160"/>
      <c r="U27" s="160"/>
      <c r="V27" s="160">
        <f>SUM(V28:V31)</f>
        <v>17.100000000000001</v>
      </c>
      <c r="W27" s="160"/>
      <c r="X27" s="160"/>
      <c r="AG27" t="s">
        <v>185</v>
      </c>
    </row>
    <row r="28" spans="1:60" outlineLevel="1" x14ac:dyDescent="0.2">
      <c r="A28" s="167">
        <v>10</v>
      </c>
      <c r="B28" s="168" t="s">
        <v>802</v>
      </c>
      <c r="C28" s="182" t="s">
        <v>803</v>
      </c>
      <c r="D28" s="169" t="s">
        <v>233</v>
      </c>
      <c r="E28" s="170">
        <v>6.25</v>
      </c>
      <c r="F28" s="171"/>
      <c r="G28" s="172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0.40481</v>
      </c>
      <c r="O28" s="158">
        <f>ROUND(E28*N28,2)</f>
        <v>2.5299999999999998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1.9E-2</v>
      </c>
      <c r="V28" s="158">
        <f>ROUND(E28*U28,2)</f>
        <v>0.12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295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804</v>
      </c>
      <c r="D29" s="187"/>
      <c r="E29" s="188">
        <v>6.25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236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7">
        <v>11</v>
      </c>
      <c r="B30" s="168" t="s">
        <v>805</v>
      </c>
      <c r="C30" s="182" t="s">
        <v>806</v>
      </c>
      <c r="D30" s="169" t="s">
        <v>239</v>
      </c>
      <c r="E30" s="170">
        <v>1.25</v>
      </c>
      <c r="F30" s="171"/>
      <c r="G30" s="172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3.3580399999999999</v>
      </c>
      <c r="O30" s="158">
        <f>ROUND(E30*N30,2)</f>
        <v>4.2</v>
      </c>
      <c r="P30" s="158">
        <v>0</v>
      </c>
      <c r="Q30" s="158">
        <f>ROUND(E30*P30,2)</f>
        <v>0</v>
      </c>
      <c r="R30" s="158"/>
      <c r="S30" s="158" t="s">
        <v>234</v>
      </c>
      <c r="T30" s="158" t="s">
        <v>234</v>
      </c>
      <c r="U30" s="158">
        <v>13.583069999999999</v>
      </c>
      <c r="V30" s="158">
        <f>ROUND(E30*U30,2)</f>
        <v>16.98</v>
      </c>
      <c r="W30" s="158"/>
      <c r="X30" s="158" t="s">
        <v>708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709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807</v>
      </c>
      <c r="D31" s="187"/>
      <c r="E31" s="188">
        <v>1.25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236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1" t="s">
        <v>184</v>
      </c>
      <c r="B32" s="162" t="s">
        <v>141</v>
      </c>
      <c r="C32" s="181" t="s">
        <v>142</v>
      </c>
      <c r="D32" s="163"/>
      <c r="E32" s="164"/>
      <c r="F32" s="165"/>
      <c r="G32" s="166">
        <f>SUMIF(AG33:AG33,"&lt;&gt;NOR",G33:G33)</f>
        <v>0</v>
      </c>
      <c r="H32" s="160"/>
      <c r="I32" s="160">
        <f>SUM(I33:I33)</f>
        <v>0</v>
      </c>
      <c r="J32" s="160"/>
      <c r="K32" s="160">
        <f>SUM(K33:K33)</f>
        <v>0</v>
      </c>
      <c r="L32" s="160"/>
      <c r="M32" s="160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0"/>
      <c r="S32" s="160"/>
      <c r="T32" s="160"/>
      <c r="U32" s="160"/>
      <c r="V32" s="160">
        <f>SUM(V33:V33)</f>
        <v>1.02</v>
      </c>
      <c r="W32" s="160"/>
      <c r="X32" s="160"/>
      <c r="AG32" t="s">
        <v>185</v>
      </c>
    </row>
    <row r="33" spans="1:60" outlineLevel="1" x14ac:dyDescent="0.2">
      <c r="A33" s="174">
        <v>12</v>
      </c>
      <c r="B33" s="175" t="s">
        <v>783</v>
      </c>
      <c r="C33" s="183" t="s">
        <v>784</v>
      </c>
      <c r="D33" s="176" t="s">
        <v>259</v>
      </c>
      <c r="E33" s="177">
        <v>2.6482299999999999</v>
      </c>
      <c r="F33" s="178"/>
      <c r="G33" s="179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234</v>
      </c>
      <c r="T33" s="158" t="s">
        <v>234</v>
      </c>
      <c r="U33" s="158">
        <v>0.38500000000000001</v>
      </c>
      <c r="V33" s="158">
        <f>ROUND(E33*U33,2)</f>
        <v>1.02</v>
      </c>
      <c r="W33" s="158"/>
      <c r="X33" s="158" t="s">
        <v>146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740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1" t="s">
        <v>184</v>
      </c>
      <c r="B34" s="162" t="s">
        <v>153</v>
      </c>
      <c r="C34" s="181" t="s">
        <v>154</v>
      </c>
      <c r="D34" s="163"/>
      <c r="E34" s="164"/>
      <c r="F34" s="165"/>
      <c r="G34" s="166">
        <f>SUMIF(AG35:AG36,"&lt;&gt;NOR",G35:G36)</f>
        <v>0</v>
      </c>
      <c r="H34" s="160"/>
      <c r="I34" s="160">
        <f>SUM(I35:I36)</f>
        <v>0</v>
      </c>
      <c r="J34" s="160"/>
      <c r="K34" s="160">
        <f>SUM(K35:K36)</f>
        <v>0</v>
      </c>
      <c r="L34" s="160"/>
      <c r="M34" s="160">
        <f>SUM(M35:M36)</f>
        <v>0</v>
      </c>
      <c r="N34" s="160"/>
      <c r="O34" s="160">
        <f>SUM(O35:O36)</f>
        <v>0</v>
      </c>
      <c r="P34" s="160"/>
      <c r="Q34" s="160">
        <f>SUM(Q35:Q36)</f>
        <v>0</v>
      </c>
      <c r="R34" s="160"/>
      <c r="S34" s="160"/>
      <c r="T34" s="160"/>
      <c r="U34" s="160"/>
      <c r="V34" s="160">
        <f>SUM(V35:V36)</f>
        <v>0</v>
      </c>
      <c r="W34" s="160"/>
      <c r="X34" s="160"/>
      <c r="AG34" t="s">
        <v>185</v>
      </c>
    </row>
    <row r="35" spans="1:60" ht="22.5" outlineLevel="1" x14ac:dyDescent="0.2">
      <c r="A35" s="167">
        <v>13</v>
      </c>
      <c r="B35" s="168" t="s">
        <v>808</v>
      </c>
      <c r="C35" s="182" t="s">
        <v>809</v>
      </c>
      <c r="D35" s="169" t="s">
        <v>584</v>
      </c>
      <c r="E35" s="170">
        <v>1</v>
      </c>
      <c r="F35" s="171"/>
      <c r="G35" s="172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220</v>
      </c>
      <c r="T35" s="158" t="s">
        <v>190</v>
      </c>
      <c r="U35" s="158">
        <v>0</v>
      </c>
      <c r="V35" s="158">
        <f>ROUND(E35*U35,2)</f>
        <v>0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295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60" t="s">
        <v>810</v>
      </c>
      <c r="D36" s="261"/>
      <c r="E36" s="261"/>
      <c r="F36" s="261"/>
      <c r="G36" s="261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194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1" t="s">
        <v>184</v>
      </c>
      <c r="B37" s="162" t="s">
        <v>155</v>
      </c>
      <c r="C37" s="181" t="s">
        <v>156</v>
      </c>
      <c r="D37" s="163"/>
      <c r="E37" s="164"/>
      <c r="F37" s="165"/>
      <c r="G37" s="166">
        <f>SUMIF(AG38:AG42,"&lt;&gt;NOR",G38:G42)</f>
        <v>0</v>
      </c>
      <c r="H37" s="160"/>
      <c r="I37" s="160">
        <f>SUM(I38:I42)</f>
        <v>0</v>
      </c>
      <c r="J37" s="160"/>
      <c r="K37" s="160">
        <f>SUM(K38:K42)</f>
        <v>0</v>
      </c>
      <c r="L37" s="160"/>
      <c r="M37" s="160">
        <f>SUM(M38:M42)</f>
        <v>0</v>
      </c>
      <c r="N37" s="160"/>
      <c r="O37" s="160">
        <f>SUM(O38:O42)</f>
        <v>0</v>
      </c>
      <c r="P37" s="160"/>
      <c r="Q37" s="160">
        <f>SUM(Q38:Q42)</f>
        <v>0</v>
      </c>
      <c r="R37" s="160"/>
      <c r="S37" s="160"/>
      <c r="T37" s="160"/>
      <c r="U37" s="160"/>
      <c r="V37" s="160">
        <f>SUM(V38:V42)</f>
        <v>0</v>
      </c>
      <c r="W37" s="160"/>
      <c r="X37" s="160"/>
      <c r="AG37" t="s">
        <v>185</v>
      </c>
    </row>
    <row r="38" spans="1:60" ht="22.5" outlineLevel="1" x14ac:dyDescent="0.2">
      <c r="A38" s="174">
        <v>14</v>
      </c>
      <c r="B38" s="175" t="s">
        <v>811</v>
      </c>
      <c r="C38" s="183" t="s">
        <v>812</v>
      </c>
      <c r="D38" s="176" t="s">
        <v>584</v>
      </c>
      <c r="E38" s="177">
        <v>1</v>
      </c>
      <c r="F38" s="178"/>
      <c r="G38" s="179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220</v>
      </c>
      <c r="T38" s="158" t="s">
        <v>190</v>
      </c>
      <c r="U38" s="158">
        <v>0</v>
      </c>
      <c r="V38" s="158">
        <f>ROUND(E38*U38,2)</f>
        <v>0</v>
      </c>
      <c r="W38" s="158"/>
      <c r="X38" s="158" t="s">
        <v>191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295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4">
        <v>15</v>
      </c>
      <c r="B39" s="175" t="s">
        <v>813</v>
      </c>
      <c r="C39" s="183" t="s">
        <v>814</v>
      </c>
      <c r="D39" s="176" t="s">
        <v>584</v>
      </c>
      <c r="E39" s="177">
        <v>2</v>
      </c>
      <c r="F39" s="178"/>
      <c r="G39" s="179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220</v>
      </c>
      <c r="T39" s="158" t="s">
        <v>190</v>
      </c>
      <c r="U39" s="158">
        <v>0</v>
      </c>
      <c r="V39" s="158">
        <f>ROUND(E39*U39,2)</f>
        <v>0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295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4">
        <v>16</v>
      </c>
      <c r="B40" s="175" t="s">
        <v>815</v>
      </c>
      <c r="C40" s="183" t="s">
        <v>816</v>
      </c>
      <c r="D40" s="176" t="s">
        <v>817</v>
      </c>
      <c r="E40" s="177">
        <v>15</v>
      </c>
      <c r="F40" s="178"/>
      <c r="G40" s="179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220</v>
      </c>
      <c r="T40" s="158" t="s">
        <v>190</v>
      </c>
      <c r="U40" s="158">
        <v>0</v>
      </c>
      <c r="V40" s="158">
        <f>ROUND(E40*U40,2)</f>
        <v>0</v>
      </c>
      <c r="W40" s="158"/>
      <c r="X40" s="158" t="s">
        <v>191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295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4">
        <v>17</v>
      </c>
      <c r="B41" s="175" t="s">
        <v>818</v>
      </c>
      <c r="C41" s="183" t="s">
        <v>819</v>
      </c>
      <c r="D41" s="176" t="s">
        <v>820</v>
      </c>
      <c r="E41" s="177">
        <v>1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220</v>
      </c>
      <c r="T41" s="158" t="s">
        <v>190</v>
      </c>
      <c r="U41" s="158">
        <v>0</v>
      </c>
      <c r="V41" s="158">
        <f>ROUND(E41*U41,2)</f>
        <v>0</v>
      </c>
      <c r="W41" s="158"/>
      <c r="X41" s="158" t="s">
        <v>191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295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33.75" outlineLevel="1" x14ac:dyDescent="0.2">
      <c r="A42" s="167">
        <v>18</v>
      </c>
      <c r="B42" s="168" t="s">
        <v>821</v>
      </c>
      <c r="C42" s="182" t="s">
        <v>822</v>
      </c>
      <c r="D42" s="169" t="s">
        <v>820</v>
      </c>
      <c r="E42" s="170">
        <v>1</v>
      </c>
      <c r="F42" s="171"/>
      <c r="G42" s="172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220</v>
      </c>
      <c r="T42" s="158" t="s">
        <v>190</v>
      </c>
      <c r="U42" s="158">
        <v>0</v>
      </c>
      <c r="V42" s="158">
        <f>ROUND(E42*U42,2)</f>
        <v>0</v>
      </c>
      <c r="W42" s="158"/>
      <c r="X42" s="158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295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171</v>
      </c>
    </row>
    <row r="44" spans="1:60" x14ac:dyDescent="0.2">
      <c r="A44" s="152"/>
      <c r="B44" s="153" t="s">
        <v>31</v>
      </c>
      <c r="C44" s="185"/>
      <c r="D44" s="154"/>
      <c r="E44" s="155"/>
      <c r="F44" s="155"/>
      <c r="G44" s="180">
        <f>G8+G27+G32+G34+G37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227</v>
      </c>
    </row>
    <row r="45" spans="1:60" x14ac:dyDescent="0.2">
      <c r="A45" s="3"/>
      <c r="B45" s="4"/>
      <c r="C45" s="18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46" t="s">
        <v>228</v>
      </c>
      <c r="B47" s="246"/>
      <c r="C47" s="24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48"/>
      <c r="B48" s="249"/>
      <c r="C48" s="250"/>
      <c r="D48" s="249"/>
      <c r="E48" s="249"/>
      <c r="F48" s="249"/>
      <c r="G48" s="25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G48" t="s">
        <v>229</v>
      </c>
    </row>
    <row r="49" spans="1:33" x14ac:dyDescent="0.2">
      <c r="A49" s="252"/>
      <c r="B49" s="253"/>
      <c r="C49" s="254"/>
      <c r="D49" s="253"/>
      <c r="E49" s="253"/>
      <c r="F49" s="253"/>
      <c r="G49" s="25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52"/>
      <c r="B50" s="253"/>
      <c r="C50" s="254"/>
      <c r="D50" s="253"/>
      <c r="E50" s="253"/>
      <c r="F50" s="253"/>
      <c r="G50" s="25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2"/>
      <c r="B51" s="253"/>
      <c r="C51" s="254"/>
      <c r="D51" s="253"/>
      <c r="E51" s="253"/>
      <c r="F51" s="253"/>
      <c r="G51" s="25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56"/>
      <c r="B52" s="257"/>
      <c r="C52" s="258"/>
      <c r="D52" s="257"/>
      <c r="E52" s="257"/>
      <c r="F52" s="257"/>
      <c r="G52" s="25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C54" s="186"/>
      <c r="D54" s="10"/>
      <c r="AG54" t="s">
        <v>230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8:G52"/>
    <mergeCell ref="C36:G36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83</v>
      </c>
      <c r="C3" s="265" t="s">
        <v>84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85</v>
      </c>
      <c r="C4" s="268" t="s">
        <v>86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SUMIF(AG9:AG23,"&lt;&gt;NOR",G9:G23)</f>
        <v>0</v>
      </c>
      <c r="H8" s="160"/>
      <c r="I8" s="160">
        <f>SUM(I9:I23)</f>
        <v>0</v>
      </c>
      <c r="J8" s="160"/>
      <c r="K8" s="160">
        <f>SUM(K9:K23)</f>
        <v>0</v>
      </c>
      <c r="L8" s="160"/>
      <c r="M8" s="160">
        <f>SUM(M9:M23)</f>
        <v>0</v>
      </c>
      <c r="N8" s="160"/>
      <c r="O8" s="160">
        <f>SUM(O9:O23)</f>
        <v>1432.04</v>
      </c>
      <c r="P8" s="160"/>
      <c r="Q8" s="160">
        <f>SUM(Q9:Q23)</f>
        <v>0</v>
      </c>
      <c r="R8" s="160"/>
      <c r="S8" s="160"/>
      <c r="T8" s="160"/>
      <c r="U8" s="160"/>
      <c r="V8" s="160">
        <f>SUM(V9:V23)</f>
        <v>1932.4699999999998</v>
      </c>
      <c r="W8" s="160"/>
      <c r="X8" s="160"/>
      <c r="AG8" t="s">
        <v>185</v>
      </c>
    </row>
    <row r="9" spans="1:60" ht="22.5" outlineLevel="1" x14ac:dyDescent="0.2">
      <c r="A9" s="174">
        <v>1</v>
      </c>
      <c r="B9" s="175" t="s">
        <v>747</v>
      </c>
      <c r="C9" s="183" t="s">
        <v>243</v>
      </c>
      <c r="D9" s="176" t="s">
        <v>239</v>
      </c>
      <c r="E9" s="177">
        <v>170.68</v>
      </c>
      <c r="F9" s="178"/>
      <c r="G9" s="179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234</v>
      </c>
      <c r="T9" s="158" t="s">
        <v>234</v>
      </c>
      <c r="U9" s="158">
        <v>1.548</v>
      </c>
      <c r="V9" s="158">
        <f t="shared" ref="V9:V16" si="6">ROUND(E9*U9,2)</f>
        <v>264.20999999999998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823</v>
      </c>
      <c r="C10" s="183" t="s">
        <v>824</v>
      </c>
      <c r="D10" s="176" t="s">
        <v>239</v>
      </c>
      <c r="E10" s="177">
        <v>853.44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0.16</v>
      </c>
      <c r="V10" s="158">
        <f t="shared" si="6"/>
        <v>136.55000000000001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825</v>
      </c>
      <c r="C11" s="183" t="s">
        <v>826</v>
      </c>
      <c r="D11" s="176" t="s">
        <v>239</v>
      </c>
      <c r="E11" s="177">
        <v>170.68799999999999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8.4000000000000005E-2</v>
      </c>
      <c r="V11" s="158">
        <f t="shared" si="6"/>
        <v>14.34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611</v>
      </c>
      <c r="C12" s="183" t="s">
        <v>827</v>
      </c>
      <c r="D12" s="176" t="s">
        <v>233</v>
      </c>
      <c r="E12" s="177">
        <v>1176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0.40200000000000002</v>
      </c>
      <c r="V12" s="158">
        <f t="shared" si="6"/>
        <v>472.75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616</v>
      </c>
      <c r="C13" s="183" t="s">
        <v>828</v>
      </c>
      <c r="D13" s="176" t="s">
        <v>233</v>
      </c>
      <c r="E13" s="177">
        <v>1176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0.17799999999999999</v>
      </c>
      <c r="V13" s="158">
        <f t="shared" si="6"/>
        <v>209.33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622</v>
      </c>
      <c r="C14" s="183" t="s">
        <v>749</v>
      </c>
      <c r="D14" s="176" t="s">
        <v>239</v>
      </c>
      <c r="E14" s="177">
        <v>426.72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0.34499999999999997</v>
      </c>
      <c r="V14" s="158">
        <f t="shared" si="6"/>
        <v>147.22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250</v>
      </c>
      <c r="C15" s="183" t="s">
        <v>251</v>
      </c>
      <c r="D15" s="176" t="s">
        <v>239</v>
      </c>
      <c r="E15" s="177">
        <v>853.44</v>
      </c>
      <c r="F15" s="178"/>
      <c r="G15" s="179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234</v>
      </c>
      <c r="T15" s="158" t="s">
        <v>234</v>
      </c>
      <c r="U15" s="158">
        <v>1.0999999999999999E-2</v>
      </c>
      <c r="V15" s="158">
        <f t="shared" si="6"/>
        <v>9.39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8</v>
      </c>
      <c r="B16" s="168" t="s">
        <v>486</v>
      </c>
      <c r="C16" s="182" t="s">
        <v>625</v>
      </c>
      <c r="D16" s="169" t="s">
        <v>239</v>
      </c>
      <c r="E16" s="170">
        <v>4267.2</v>
      </c>
      <c r="F16" s="171"/>
      <c r="G16" s="172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234</v>
      </c>
      <c r="T16" s="158" t="s">
        <v>234</v>
      </c>
      <c r="U16" s="158">
        <v>0</v>
      </c>
      <c r="V16" s="158">
        <f t="shared" si="6"/>
        <v>0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829</v>
      </c>
      <c r="D17" s="187"/>
      <c r="E17" s="188">
        <v>4267.2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627</v>
      </c>
      <c r="C18" s="183" t="s">
        <v>830</v>
      </c>
      <c r="D18" s="176" t="s">
        <v>239</v>
      </c>
      <c r="E18" s="177">
        <v>505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0.20200000000000001</v>
      </c>
      <c r="V18" s="158">
        <f>ROUND(E18*U18,2)</f>
        <v>102.01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4">
        <v>10</v>
      </c>
      <c r="B19" s="175" t="s">
        <v>494</v>
      </c>
      <c r="C19" s="183" t="s">
        <v>756</v>
      </c>
      <c r="D19" s="176" t="s">
        <v>239</v>
      </c>
      <c r="E19" s="177">
        <v>273.65600000000001</v>
      </c>
      <c r="F19" s="178"/>
      <c r="G19" s="179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1.7</v>
      </c>
      <c r="O19" s="158">
        <f>ROUND(E19*N19,2)</f>
        <v>465.22</v>
      </c>
      <c r="P19" s="158">
        <v>0</v>
      </c>
      <c r="Q19" s="158">
        <f>ROUND(E19*P19,2)</f>
        <v>0</v>
      </c>
      <c r="R19" s="158"/>
      <c r="S19" s="158" t="s">
        <v>234</v>
      </c>
      <c r="T19" s="158" t="s">
        <v>234</v>
      </c>
      <c r="U19" s="158">
        <v>1.587</v>
      </c>
      <c r="V19" s="158">
        <f>ROUND(E19*U19,2)</f>
        <v>434.29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192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11</v>
      </c>
      <c r="B20" s="175" t="s">
        <v>631</v>
      </c>
      <c r="C20" s="183" t="s">
        <v>632</v>
      </c>
      <c r="D20" s="176" t="s">
        <v>239</v>
      </c>
      <c r="E20" s="177">
        <v>853.44</v>
      </c>
      <c r="F20" s="178"/>
      <c r="G20" s="179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234</v>
      </c>
      <c r="T20" s="158" t="s">
        <v>234</v>
      </c>
      <c r="U20" s="158">
        <v>0</v>
      </c>
      <c r="V20" s="158">
        <f>ROUND(E20*U20,2)</f>
        <v>0</v>
      </c>
      <c r="W20" s="158"/>
      <c r="X20" s="158" t="s">
        <v>191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295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7">
        <v>12</v>
      </c>
      <c r="B21" s="168" t="s">
        <v>636</v>
      </c>
      <c r="C21" s="182" t="s">
        <v>637</v>
      </c>
      <c r="D21" s="169" t="s">
        <v>259</v>
      </c>
      <c r="E21" s="170">
        <v>808</v>
      </c>
      <c r="F21" s="171"/>
      <c r="G21" s="172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1</v>
      </c>
      <c r="O21" s="158">
        <f>ROUND(E21*N21,2)</f>
        <v>808</v>
      </c>
      <c r="P21" s="158">
        <v>0</v>
      </c>
      <c r="Q21" s="158">
        <f>ROUND(E21*P21,2)</f>
        <v>0</v>
      </c>
      <c r="R21" s="158" t="s">
        <v>268</v>
      </c>
      <c r="S21" s="158" t="s">
        <v>234</v>
      </c>
      <c r="T21" s="158" t="s">
        <v>234</v>
      </c>
      <c r="U21" s="158">
        <v>0</v>
      </c>
      <c r="V21" s="158">
        <f>ROUND(E21*U21,2)</f>
        <v>0</v>
      </c>
      <c r="W21" s="158"/>
      <c r="X21" s="158" t="s">
        <v>269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506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831</v>
      </c>
      <c r="D22" s="187"/>
      <c r="E22" s="188">
        <v>808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236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13</v>
      </c>
      <c r="B23" s="175" t="s">
        <v>832</v>
      </c>
      <c r="C23" s="183" t="s">
        <v>833</v>
      </c>
      <c r="D23" s="176" t="s">
        <v>239</v>
      </c>
      <c r="E23" s="177">
        <v>84</v>
      </c>
      <c r="F23" s="178"/>
      <c r="G23" s="179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1.8907700000000001</v>
      </c>
      <c r="O23" s="158">
        <f>ROUND(E23*N23,2)</f>
        <v>158.82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1.6950000000000001</v>
      </c>
      <c r="V23" s="158">
        <f>ROUND(E23*U23,2)</f>
        <v>142.38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184</v>
      </c>
      <c r="B24" s="162" t="s">
        <v>130</v>
      </c>
      <c r="C24" s="181" t="s">
        <v>131</v>
      </c>
      <c r="D24" s="163"/>
      <c r="E24" s="164"/>
      <c r="F24" s="165"/>
      <c r="G24" s="166">
        <f>SUMIF(AG25:AG30,"&lt;&gt;NOR",G25:G30)</f>
        <v>0</v>
      </c>
      <c r="H24" s="160"/>
      <c r="I24" s="160">
        <f>SUM(I25:I30)</f>
        <v>0</v>
      </c>
      <c r="J24" s="160"/>
      <c r="K24" s="160">
        <f>SUM(K25:K30)</f>
        <v>0</v>
      </c>
      <c r="L24" s="160"/>
      <c r="M24" s="160">
        <f>SUM(M25:M30)</f>
        <v>0</v>
      </c>
      <c r="N24" s="160"/>
      <c r="O24" s="160">
        <f>SUM(O25:O30)</f>
        <v>4.92</v>
      </c>
      <c r="P24" s="160"/>
      <c r="Q24" s="160">
        <f>SUM(Q25:Q30)</f>
        <v>0</v>
      </c>
      <c r="R24" s="160"/>
      <c r="S24" s="160"/>
      <c r="T24" s="160"/>
      <c r="U24" s="160"/>
      <c r="V24" s="160">
        <f>SUM(V25:V30)</f>
        <v>129.5</v>
      </c>
      <c r="W24" s="160"/>
      <c r="X24" s="160"/>
      <c r="AG24" t="s">
        <v>185</v>
      </c>
    </row>
    <row r="25" spans="1:60" outlineLevel="1" x14ac:dyDescent="0.2">
      <c r="A25" s="174">
        <v>14</v>
      </c>
      <c r="B25" s="175" t="s">
        <v>643</v>
      </c>
      <c r="C25" s="183" t="s">
        <v>644</v>
      </c>
      <c r="D25" s="176" t="s">
        <v>325</v>
      </c>
      <c r="E25" s="177">
        <v>700</v>
      </c>
      <c r="F25" s="178"/>
      <c r="G25" s="179">
        <f t="shared" ref="G25:G30" si="7">ROUND(E25*F25,2)</f>
        <v>0</v>
      </c>
      <c r="H25" s="159"/>
      <c r="I25" s="158">
        <f t="shared" ref="I25:I30" si="8">ROUND(E25*H25,2)</f>
        <v>0</v>
      </c>
      <c r="J25" s="159"/>
      <c r="K25" s="158">
        <f t="shared" ref="K25:K30" si="9">ROUND(E25*J25,2)</f>
        <v>0</v>
      </c>
      <c r="L25" s="158">
        <v>21</v>
      </c>
      <c r="M25" s="158">
        <f t="shared" ref="M25:M30" si="10">G25*(1+L25/100)</f>
        <v>0</v>
      </c>
      <c r="N25" s="158">
        <v>1.0000000000000001E-5</v>
      </c>
      <c r="O25" s="158">
        <f t="shared" ref="O25:O30" si="11">ROUND(E25*N25,2)</f>
        <v>0.01</v>
      </c>
      <c r="P25" s="158">
        <v>0</v>
      </c>
      <c r="Q25" s="158">
        <f t="shared" ref="Q25:Q30" si="12">ROUND(E25*P25,2)</f>
        <v>0</v>
      </c>
      <c r="R25" s="158"/>
      <c r="S25" s="158" t="s">
        <v>234</v>
      </c>
      <c r="T25" s="158" t="s">
        <v>234</v>
      </c>
      <c r="U25" s="158">
        <v>0.08</v>
      </c>
      <c r="V25" s="158">
        <f t="shared" ref="V25:V30" si="13">ROUND(E25*U25,2)</f>
        <v>56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295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15</v>
      </c>
      <c r="B26" s="175" t="s">
        <v>651</v>
      </c>
      <c r="C26" s="183" t="s">
        <v>652</v>
      </c>
      <c r="D26" s="176" t="s">
        <v>325</v>
      </c>
      <c r="E26" s="177">
        <v>700</v>
      </c>
      <c r="F26" s="178"/>
      <c r="G26" s="179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8"/>
      <c r="S26" s="158" t="s">
        <v>234</v>
      </c>
      <c r="T26" s="158" t="s">
        <v>234</v>
      </c>
      <c r="U26" s="158">
        <v>7.9000000000000001E-2</v>
      </c>
      <c r="V26" s="158">
        <f t="shared" si="13"/>
        <v>55.3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295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16</v>
      </c>
      <c r="B27" s="175" t="s">
        <v>653</v>
      </c>
      <c r="C27" s="183" t="s">
        <v>654</v>
      </c>
      <c r="D27" s="176" t="s">
        <v>325</v>
      </c>
      <c r="E27" s="177">
        <v>700</v>
      </c>
      <c r="F27" s="178"/>
      <c r="G27" s="179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8"/>
      <c r="S27" s="158" t="s">
        <v>234</v>
      </c>
      <c r="T27" s="158" t="s">
        <v>234</v>
      </c>
      <c r="U27" s="158">
        <v>0</v>
      </c>
      <c r="V27" s="158">
        <f t="shared" si="13"/>
        <v>0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295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4">
        <v>17</v>
      </c>
      <c r="B28" s="175" t="s">
        <v>323</v>
      </c>
      <c r="C28" s="183" t="s">
        <v>324</v>
      </c>
      <c r="D28" s="176" t="s">
        <v>325</v>
      </c>
      <c r="E28" s="177">
        <v>700</v>
      </c>
      <c r="F28" s="178"/>
      <c r="G28" s="179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6.0000000000000002E-5</v>
      </c>
      <c r="O28" s="158">
        <f t="shared" si="11"/>
        <v>0.04</v>
      </c>
      <c r="P28" s="158">
        <v>0</v>
      </c>
      <c r="Q28" s="158">
        <f t="shared" si="12"/>
        <v>0</v>
      </c>
      <c r="R28" s="158"/>
      <c r="S28" s="158" t="s">
        <v>234</v>
      </c>
      <c r="T28" s="158" t="s">
        <v>234</v>
      </c>
      <c r="U28" s="158">
        <v>2.5999999999999999E-2</v>
      </c>
      <c r="V28" s="158">
        <f t="shared" si="13"/>
        <v>18.2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295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4">
        <v>18</v>
      </c>
      <c r="B29" s="175" t="s">
        <v>834</v>
      </c>
      <c r="C29" s="183" t="s">
        <v>835</v>
      </c>
      <c r="D29" s="176" t="s">
        <v>342</v>
      </c>
      <c r="E29" s="177">
        <v>34</v>
      </c>
      <c r="F29" s="178"/>
      <c r="G29" s="179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8">
        <v>2.1700000000000001E-2</v>
      </c>
      <c r="O29" s="158">
        <f t="shared" si="11"/>
        <v>0.74</v>
      </c>
      <c r="P29" s="158">
        <v>0</v>
      </c>
      <c r="Q29" s="158">
        <f t="shared" si="12"/>
        <v>0</v>
      </c>
      <c r="R29" s="158" t="s">
        <v>268</v>
      </c>
      <c r="S29" s="158" t="s">
        <v>234</v>
      </c>
      <c r="T29" s="158" t="s">
        <v>234</v>
      </c>
      <c r="U29" s="158">
        <v>0</v>
      </c>
      <c r="V29" s="158">
        <f t="shared" si="13"/>
        <v>0</v>
      </c>
      <c r="W29" s="158"/>
      <c r="X29" s="158" t="s">
        <v>269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506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19</v>
      </c>
      <c r="B30" s="175" t="s">
        <v>836</v>
      </c>
      <c r="C30" s="183" t="s">
        <v>837</v>
      </c>
      <c r="D30" s="176" t="s">
        <v>342</v>
      </c>
      <c r="E30" s="177">
        <v>100</v>
      </c>
      <c r="F30" s="178"/>
      <c r="G30" s="179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8">
        <v>4.1300000000000003E-2</v>
      </c>
      <c r="O30" s="158">
        <f t="shared" si="11"/>
        <v>4.13</v>
      </c>
      <c r="P30" s="158">
        <v>0</v>
      </c>
      <c r="Q30" s="158">
        <f t="shared" si="12"/>
        <v>0</v>
      </c>
      <c r="R30" s="158" t="s">
        <v>268</v>
      </c>
      <c r="S30" s="158" t="s">
        <v>234</v>
      </c>
      <c r="T30" s="158" t="s">
        <v>234</v>
      </c>
      <c r="U30" s="158">
        <v>0</v>
      </c>
      <c r="V30" s="158">
        <f t="shared" si="13"/>
        <v>0</v>
      </c>
      <c r="W30" s="158"/>
      <c r="X30" s="158" t="s">
        <v>269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506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1" t="s">
        <v>184</v>
      </c>
      <c r="B31" s="162" t="s">
        <v>132</v>
      </c>
      <c r="C31" s="181" t="s">
        <v>133</v>
      </c>
      <c r="D31" s="163"/>
      <c r="E31" s="164"/>
      <c r="F31" s="165"/>
      <c r="G31" s="166">
        <f>SUMIF(AG32:AG73,"&lt;&gt;NOR",G32:G73)</f>
        <v>0</v>
      </c>
      <c r="H31" s="160"/>
      <c r="I31" s="160">
        <f>SUM(I32:I73)</f>
        <v>0</v>
      </c>
      <c r="J31" s="160"/>
      <c r="K31" s="160">
        <f>SUM(K32:K73)</f>
        <v>0</v>
      </c>
      <c r="L31" s="160"/>
      <c r="M31" s="160">
        <f>SUM(M32:M73)</f>
        <v>0</v>
      </c>
      <c r="N31" s="160"/>
      <c r="O31" s="160">
        <f>SUM(O32:O73)</f>
        <v>57.080000000000005</v>
      </c>
      <c r="P31" s="160"/>
      <c r="Q31" s="160">
        <f>SUM(Q32:Q73)</f>
        <v>0</v>
      </c>
      <c r="R31" s="160"/>
      <c r="S31" s="160"/>
      <c r="T31" s="160"/>
      <c r="U31" s="160"/>
      <c r="V31" s="160">
        <f>SUM(V32:V73)</f>
        <v>126.97999999999999</v>
      </c>
      <c r="W31" s="160"/>
      <c r="X31" s="160"/>
      <c r="AG31" t="s">
        <v>185</v>
      </c>
    </row>
    <row r="32" spans="1:60" ht="22.5" outlineLevel="1" x14ac:dyDescent="0.2">
      <c r="A32" s="167">
        <v>20</v>
      </c>
      <c r="B32" s="168" t="s">
        <v>679</v>
      </c>
      <c r="C32" s="182" t="s">
        <v>680</v>
      </c>
      <c r="D32" s="169" t="s">
        <v>342</v>
      </c>
      <c r="E32" s="170">
        <v>38</v>
      </c>
      <c r="F32" s="171"/>
      <c r="G32" s="172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0</v>
      </c>
      <c r="O32" s="158">
        <f>ROUND(E32*N32,2)</f>
        <v>0</v>
      </c>
      <c r="P32" s="158">
        <v>0</v>
      </c>
      <c r="Q32" s="158">
        <f>ROUND(E32*P32,2)</f>
        <v>0</v>
      </c>
      <c r="R32" s="158"/>
      <c r="S32" s="158" t="s">
        <v>234</v>
      </c>
      <c r="T32" s="158" t="s">
        <v>234</v>
      </c>
      <c r="U32" s="158">
        <v>0.79</v>
      </c>
      <c r="V32" s="158">
        <f>ROUND(E32*U32,2)</f>
        <v>30.02</v>
      </c>
      <c r="W32" s="158"/>
      <c r="X32" s="158" t="s">
        <v>191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295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838</v>
      </c>
      <c r="D33" s="187"/>
      <c r="E33" s="188">
        <v>6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236</v>
      </c>
      <c r="AH33" s="149">
        <v>5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839</v>
      </c>
      <c r="D34" s="187"/>
      <c r="E34" s="188">
        <v>1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236</v>
      </c>
      <c r="AH34" s="149">
        <v>5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840</v>
      </c>
      <c r="D35" s="187"/>
      <c r="E35" s="188">
        <v>2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236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841</v>
      </c>
      <c r="D36" s="187"/>
      <c r="E36" s="188">
        <v>6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236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842</v>
      </c>
      <c r="D37" s="187"/>
      <c r="E37" s="188">
        <v>8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236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843</v>
      </c>
      <c r="D38" s="187"/>
      <c r="E38" s="188">
        <v>9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236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844</v>
      </c>
      <c r="D39" s="187"/>
      <c r="E39" s="188">
        <v>5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236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845</v>
      </c>
      <c r="D40" s="187"/>
      <c r="E40" s="188">
        <v>1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236</v>
      </c>
      <c r="AH40" s="149">
        <v>5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67">
        <v>21</v>
      </c>
      <c r="B41" s="168" t="s">
        <v>688</v>
      </c>
      <c r="C41" s="182" t="s">
        <v>689</v>
      </c>
      <c r="D41" s="169" t="s">
        <v>342</v>
      </c>
      <c r="E41" s="170">
        <v>26</v>
      </c>
      <c r="F41" s="171"/>
      <c r="G41" s="172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234</v>
      </c>
      <c r="T41" s="158" t="s">
        <v>234</v>
      </c>
      <c r="U41" s="158">
        <v>0.94599999999999995</v>
      </c>
      <c r="V41" s="158">
        <f>ROUND(E41*U41,2)</f>
        <v>24.6</v>
      </c>
      <c r="W41" s="158"/>
      <c r="X41" s="158" t="s">
        <v>191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295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9" t="s">
        <v>846</v>
      </c>
      <c r="D42" s="187"/>
      <c r="E42" s="188">
        <v>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236</v>
      </c>
      <c r="AH42" s="149">
        <v>5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847</v>
      </c>
      <c r="D43" s="187"/>
      <c r="E43" s="188">
        <v>20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236</v>
      </c>
      <c r="AH43" s="149">
        <v>5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67">
        <v>22</v>
      </c>
      <c r="B44" s="168" t="s">
        <v>692</v>
      </c>
      <c r="C44" s="182" t="s">
        <v>693</v>
      </c>
      <c r="D44" s="169" t="s">
        <v>342</v>
      </c>
      <c r="E44" s="170">
        <v>21</v>
      </c>
      <c r="F44" s="171"/>
      <c r="G44" s="172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234</v>
      </c>
      <c r="T44" s="158" t="s">
        <v>234</v>
      </c>
      <c r="U44" s="158">
        <v>1.752</v>
      </c>
      <c r="V44" s="158">
        <f>ROUND(E44*U44,2)</f>
        <v>36.79</v>
      </c>
      <c r="W44" s="158"/>
      <c r="X44" s="158" t="s">
        <v>191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295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848</v>
      </c>
      <c r="D45" s="187"/>
      <c r="E45" s="188">
        <v>21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236</v>
      </c>
      <c r="AH45" s="149">
        <v>5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7">
        <v>23</v>
      </c>
      <c r="B46" s="168" t="s">
        <v>695</v>
      </c>
      <c r="C46" s="182" t="s">
        <v>696</v>
      </c>
      <c r="D46" s="169" t="s">
        <v>342</v>
      </c>
      <c r="E46" s="170">
        <v>21</v>
      </c>
      <c r="F46" s="171"/>
      <c r="G46" s="172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7.0200000000000002E-3</v>
      </c>
      <c r="O46" s="158">
        <f>ROUND(E46*N46,2)</f>
        <v>0.15</v>
      </c>
      <c r="P46" s="158">
        <v>0</v>
      </c>
      <c r="Q46" s="158">
        <f>ROUND(E46*P46,2)</f>
        <v>0</v>
      </c>
      <c r="R46" s="158"/>
      <c r="S46" s="158" t="s">
        <v>234</v>
      </c>
      <c r="T46" s="158" t="s">
        <v>234</v>
      </c>
      <c r="U46" s="158">
        <v>1.694</v>
      </c>
      <c r="V46" s="158">
        <f>ROUND(E46*U46,2)</f>
        <v>35.57</v>
      </c>
      <c r="W46" s="158"/>
      <c r="X46" s="158" t="s">
        <v>191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295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9" t="s">
        <v>849</v>
      </c>
      <c r="D47" s="187"/>
      <c r="E47" s="188">
        <v>21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236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7">
        <v>24</v>
      </c>
      <c r="B48" s="168" t="s">
        <v>711</v>
      </c>
      <c r="C48" s="182" t="s">
        <v>712</v>
      </c>
      <c r="D48" s="169" t="s">
        <v>342</v>
      </c>
      <c r="E48" s="170">
        <v>21</v>
      </c>
      <c r="F48" s="171"/>
      <c r="G48" s="172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0.16500000000000001</v>
      </c>
      <c r="O48" s="158">
        <f>ROUND(E48*N48,2)</f>
        <v>3.47</v>
      </c>
      <c r="P48" s="158">
        <v>0</v>
      </c>
      <c r="Q48" s="158">
        <f>ROUND(E48*P48,2)</f>
        <v>0</v>
      </c>
      <c r="R48" s="158" t="s">
        <v>268</v>
      </c>
      <c r="S48" s="158" t="s">
        <v>234</v>
      </c>
      <c r="T48" s="158" t="s">
        <v>234</v>
      </c>
      <c r="U48" s="158">
        <v>0</v>
      </c>
      <c r="V48" s="158">
        <f>ROUND(E48*U48,2)</f>
        <v>0</v>
      </c>
      <c r="W48" s="158"/>
      <c r="X48" s="158" t="s">
        <v>269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506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849</v>
      </c>
      <c r="D49" s="187"/>
      <c r="E49" s="188">
        <v>21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236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7">
        <v>25</v>
      </c>
      <c r="B50" s="168" t="s">
        <v>713</v>
      </c>
      <c r="C50" s="182" t="s">
        <v>714</v>
      </c>
      <c r="D50" s="169" t="s">
        <v>342</v>
      </c>
      <c r="E50" s="170">
        <v>6</v>
      </c>
      <c r="F50" s="171"/>
      <c r="G50" s="172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0.185</v>
      </c>
      <c r="O50" s="158">
        <f>ROUND(E50*N50,2)</f>
        <v>1.1100000000000001</v>
      </c>
      <c r="P50" s="158">
        <v>0</v>
      </c>
      <c r="Q50" s="158">
        <f>ROUND(E50*P50,2)</f>
        <v>0</v>
      </c>
      <c r="R50" s="158" t="s">
        <v>268</v>
      </c>
      <c r="S50" s="158" t="s">
        <v>234</v>
      </c>
      <c r="T50" s="158" t="s">
        <v>234</v>
      </c>
      <c r="U50" s="158">
        <v>0</v>
      </c>
      <c r="V50" s="158">
        <f>ROUND(E50*U50,2)</f>
        <v>0</v>
      </c>
      <c r="W50" s="158"/>
      <c r="X50" s="158" t="s">
        <v>269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506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9" t="s">
        <v>850</v>
      </c>
      <c r="D51" s="187"/>
      <c r="E51" s="188">
        <v>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236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7">
        <v>26</v>
      </c>
      <c r="B52" s="168" t="s">
        <v>715</v>
      </c>
      <c r="C52" s="182" t="s">
        <v>716</v>
      </c>
      <c r="D52" s="169" t="s">
        <v>342</v>
      </c>
      <c r="E52" s="170">
        <v>1</v>
      </c>
      <c r="F52" s="171"/>
      <c r="G52" s="172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0.37</v>
      </c>
      <c r="O52" s="158">
        <f>ROUND(E52*N52,2)</f>
        <v>0.37</v>
      </c>
      <c r="P52" s="158">
        <v>0</v>
      </c>
      <c r="Q52" s="158">
        <f>ROUND(E52*P52,2)</f>
        <v>0</v>
      </c>
      <c r="R52" s="158" t="s">
        <v>268</v>
      </c>
      <c r="S52" s="158" t="s">
        <v>234</v>
      </c>
      <c r="T52" s="158" t="s">
        <v>234</v>
      </c>
      <c r="U52" s="158">
        <v>0</v>
      </c>
      <c r="V52" s="158">
        <f>ROUND(E52*U52,2)</f>
        <v>0</v>
      </c>
      <c r="W52" s="158"/>
      <c r="X52" s="158" t="s">
        <v>269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506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9" t="s">
        <v>851</v>
      </c>
      <c r="D53" s="187"/>
      <c r="E53" s="188">
        <v>1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236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7">
        <v>27</v>
      </c>
      <c r="B54" s="168" t="s">
        <v>717</v>
      </c>
      <c r="C54" s="182" t="s">
        <v>718</v>
      </c>
      <c r="D54" s="169" t="s">
        <v>342</v>
      </c>
      <c r="E54" s="170">
        <v>6</v>
      </c>
      <c r="F54" s="171"/>
      <c r="G54" s="172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0.74</v>
      </c>
      <c r="O54" s="158">
        <f>ROUND(E54*N54,2)</f>
        <v>4.4400000000000004</v>
      </c>
      <c r="P54" s="158">
        <v>0</v>
      </c>
      <c r="Q54" s="158">
        <f>ROUND(E54*P54,2)</f>
        <v>0</v>
      </c>
      <c r="R54" s="158" t="s">
        <v>268</v>
      </c>
      <c r="S54" s="158" t="s">
        <v>234</v>
      </c>
      <c r="T54" s="158" t="s">
        <v>234</v>
      </c>
      <c r="U54" s="158">
        <v>0</v>
      </c>
      <c r="V54" s="158">
        <f>ROUND(E54*U54,2)</f>
        <v>0</v>
      </c>
      <c r="W54" s="158"/>
      <c r="X54" s="158" t="s">
        <v>269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506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9" t="s">
        <v>850</v>
      </c>
      <c r="D55" s="187"/>
      <c r="E55" s="188">
        <v>6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236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7">
        <v>28</v>
      </c>
      <c r="B56" s="168" t="s">
        <v>720</v>
      </c>
      <c r="C56" s="182" t="s">
        <v>721</v>
      </c>
      <c r="D56" s="169" t="s">
        <v>342</v>
      </c>
      <c r="E56" s="170">
        <v>2</v>
      </c>
      <c r="F56" s="171"/>
      <c r="G56" s="172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2.8000000000000001E-2</v>
      </c>
      <c r="O56" s="158">
        <f>ROUND(E56*N56,2)</f>
        <v>0.06</v>
      </c>
      <c r="P56" s="158">
        <v>0</v>
      </c>
      <c r="Q56" s="158">
        <f>ROUND(E56*P56,2)</f>
        <v>0</v>
      </c>
      <c r="R56" s="158" t="s">
        <v>268</v>
      </c>
      <c r="S56" s="158" t="s">
        <v>234</v>
      </c>
      <c r="T56" s="158" t="s">
        <v>234</v>
      </c>
      <c r="U56" s="158">
        <v>0</v>
      </c>
      <c r="V56" s="158">
        <f>ROUND(E56*U56,2)</f>
        <v>0</v>
      </c>
      <c r="W56" s="158"/>
      <c r="X56" s="158" t="s">
        <v>269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506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9" t="s">
        <v>852</v>
      </c>
      <c r="D57" s="187"/>
      <c r="E57" s="188">
        <v>2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236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7">
        <v>29</v>
      </c>
      <c r="B58" s="168" t="s">
        <v>722</v>
      </c>
      <c r="C58" s="182" t="s">
        <v>723</v>
      </c>
      <c r="D58" s="169" t="s">
        <v>342</v>
      </c>
      <c r="E58" s="170">
        <v>6</v>
      </c>
      <c r="F58" s="171"/>
      <c r="G58" s="172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0.04</v>
      </c>
      <c r="O58" s="158">
        <f>ROUND(E58*N58,2)</f>
        <v>0.24</v>
      </c>
      <c r="P58" s="158">
        <v>0</v>
      </c>
      <c r="Q58" s="158">
        <f>ROUND(E58*P58,2)</f>
        <v>0</v>
      </c>
      <c r="R58" s="158" t="s">
        <v>268</v>
      </c>
      <c r="S58" s="158" t="s">
        <v>234</v>
      </c>
      <c r="T58" s="158" t="s">
        <v>234</v>
      </c>
      <c r="U58" s="158">
        <v>0</v>
      </c>
      <c r="V58" s="158">
        <f>ROUND(E58*U58,2)</f>
        <v>0</v>
      </c>
      <c r="W58" s="158"/>
      <c r="X58" s="158" t="s">
        <v>269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506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9" t="s">
        <v>850</v>
      </c>
      <c r="D59" s="187"/>
      <c r="E59" s="188">
        <v>6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236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7">
        <v>30</v>
      </c>
      <c r="B60" s="168" t="s">
        <v>724</v>
      </c>
      <c r="C60" s="182" t="s">
        <v>725</v>
      </c>
      <c r="D60" s="169" t="s">
        <v>342</v>
      </c>
      <c r="E60" s="170">
        <v>8</v>
      </c>
      <c r="F60" s="171"/>
      <c r="G60" s="172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5.3999999999999999E-2</v>
      </c>
      <c r="O60" s="158">
        <f>ROUND(E60*N60,2)</f>
        <v>0.43</v>
      </c>
      <c r="P60" s="158">
        <v>0</v>
      </c>
      <c r="Q60" s="158">
        <f>ROUND(E60*P60,2)</f>
        <v>0</v>
      </c>
      <c r="R60" s="158" t="s">
        <v>268</v>
      </c>
      <c r="S60" s="158" t="s">
        <v>234</v>
      </c>
      <c r="T60" s="158" t="s">
        <v>234</v>
      </c>
      <c r="U60" s="158">
        <v>0</v>
      </c>
      <c r="V60" s="158">
        <f>ROUND(E60*U60,2)</f>
        <v>0</v>
      </c>
      <c r="W60" s="158"/>
      <c r="X60" s="158" t="s">
        <v>269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506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9" t="s">
        <v>853</v>
      </c>
      <c r="D61" s="187"/>
      <c r="E61" s="188">
        <v>8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236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7">
        <v>31</v>
      </c>
      <c r="B62" s="168" t="s">
        <v>726</v>
      </c>
      <c r="C62" s="182" t="s">
        <v>727</v>
      </c>
      <c r="D62" s="169" t="s">
        <v>342</v>
      </c>
      <c r="E62" s="170">
        <v>9</v>
      </c>
      <c r="F62" s="171"/>
      <c r="G62" s="172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8">
        <v>6.8000000000000005E-2</v>
      </c>
      <c r="O62" s="158">
        <f>ROUND(E62*N62,2)</f>
        <v>0.61</v>
      </c>
      <c r="P62" s="158">
        <v>0</v>
      </c>
      <c r="Q62" s="158">
        <f>ROUND(E62*P62,2)</f>
        <v>0</v>
      </c>
      <c r="R62" s="158" t="s">
        <v>268</v>
      </c>
      <c r="S62" s="158" t="s">
        <v>234</v>
      </c>
      <c r="T62" s="158" t="s">
        <v>234</v>
      </c>
      <c r="U62" s="158">
        <v>0</v>
      </c>
      <c r="V62" s="158">
        <f>ROUND(E62*U62,2)</f>
        <v>0</v>
      </c>
      <c r="W62" s="158"/>
      <c r="X62" s="158" t="s">
        <v>269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506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9" t="s">
        <v>854</v>
      </c>
      <c r="D63" s="187"/>
      <c r="E63" s="188">
        <v>9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236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7">
        <v>32</v>
      </c>
      <c r="B64" s="168" t="s">
        <v>855</v>
      </c>
      <c r="C64" s="182" t="s">
        <v>856</v>
      </c>
      <c r="D64" s="169" t="s">
        <v>342</v>
      </c>
      <c r="E64" s="170">
        <v>5</v>
      </c>
      <c r="F64" s="171"/>
      <c r="G64" s="172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8.1000000000000003E-2</v>
      </c>
      <c r="O64" s="158">
        <f>ROUND(E64*N64,2)</f>
        <v>0.41</v>
      </c>
      <c r="P64" s="158">
        <v>0</v>
      </c>
      <c r="Q64" s="158">
        <f>ROUND(E64*P64,2)</f>
        <v>0</v>
      </c>
      <c r="R64" s="158" t="s">
        <v>268</v>
      </c>
      <c r="S64" s="158" t="s">
        <v>234</v>
      </c>
      <c r="T64" s="158" t="s">
        <v>234</v>
      </c>
      <c r="U64" s="158">
        <v>0</v>
      </c>
      <c r="V64" s="158">
        <f>ROUND(E64*U64,2)</f>
        <v>0</v>
      </c>
      <c r="W64" s="158"/>
      <c r="X64" s="158" t="s">
        <v>269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506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857</v>
      </c>
      <c r="D65" s="187"/>
      <c r="E65" s="188">
        <v>5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236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7">
        <v>33</v>
      </c>
      <c r="B66" s="168" t="s">
        <v>728</v>
      </c>
      <c r="C66" s="182" t="s">
        <v>729</v>
      </c>
      <c r="D66" s="169" t="s">
        <v>342</v>
      </c>
      <c r="E66" s="170">
        <v>20</v>
      </c>
      <c r="F66" s="171"/>
      <c r="G66" s="172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0.58499999999999996</v>
      </c>
      <c r="O66" s="158">
        <f>ROUND(E66*N66,2)</f>
        <v>11.7</v>
      </c>
      <c r="P66" s="158">
        <v>0</v>
      </c>
      <c r="Q66" s="158">
        <f>ROUND(E66*P66,2)</f>
        <v>0</v>
      </c>
      <c r="R66" s="158" t="s">
        <v>268</v>
      </c>
      <c r="S66" s="158" t="s">
        <v>234</v>
      </c>
      <c r="T66" s="158" t="s">
        <v>234</v>
      </c>
      <c r="U66" s="158">
        <v>0</v>
      </c>
      <c r="V66" s="158">
        <f>ROUND(E66*U66,2)</f>
        <v>0</v>
      </c>
      <c r="W66" s="158"/>
      <c r="X66" s="158" t="s">
        <v>269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506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9" t="s">
        <v>858</v>
      </c>
      <c r="D67" s="187"/>
      <c r="E67" s="188">
        <v>20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236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67">
        <v>34</v>
      </c>
      <c r="B68" s="168" t="s">
        <v>730</v>
      </c>
      <c r="C68" s="182" t="s">
        <v>731</v>
      </c>
      <c r="D68" s="169" t="s">
        <v>342</v>
      </c>
      <c r="E68" s="170">
        <v>1</v>
      </c>
      <c r="F68" s="171"/>
      <c r="G68" s="172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8">
        <v>0.43</v>
      </c>
      <c r="O68" s="158">
        <f>ROUND(E68*N68,2)</f>
        <v>0.43</v>
      </c>
      <c r="P68" s="158">
        <v>0</v>
      </c>
      <c r="Q68" s="158">
        <f>ROUND(E68*P68,2)</f>
        <v>0</v>
      </c>
      <c r="R68" s="158" t="s">
        <v>268</v>
      </c>
      <c r="S68" s="158" t="s">
        <v>234</v>
      </c>
      <c r="T68" s="158" t="s">
        <v>234</v>
      </c>
      <c r="U68" s="158">
        <v>0</v>
      </c>
      <c r="V68" s="158">
        <f>ROUND(E68*U68,2)</f>
        <v>0</v>
      </c>
      <c r="W68" s="158"/>
      <c r="X68" s="158" t="s">
        <v>269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506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9" t="s">
        <v>851</v>
      </c>
      <c r="D69" s="187"/>
      <c r="E69" s="188">
        <v>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236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67">
        <v>35</v>
      </c>
      <c r="B70" s="168" t="s">
        <v>732</v>
      </c>
      <c r="C70" s="182" t="s">
        <v>733</v>
      </c>
      <c r="D70" s="169" t="s">
        <v>342</v>
      </c>
      <c r="E70" s="170">
        <v>21</v>
      </c>
      <c r="F70" s="171"/>
      <c r="G70" s="172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1.6</v>
      </c>
      <c r="O70" s="158">
        <f>ROUND(E70*N70,2)</f>
        <v>33.6</v>
      </c>
      <c r="P70" s="158">
        <v>0</v>
      </c>
      <c r="Q70" s="158">
        <f>ROUND(E70*P70,2)</f>
        <v>0</v>
      </c>
      <c r="R70" s="158" t="s">
        <v>268</v>
      </c>
      <c r="S70" s="158" t="s">
        <v>234</v>
      </c>
      <c r="T70" s="158" t="s">
        <v>234</v>
      </c>
      <c r="U70" s="158">
        <v>0</v>
      </c>
      <c r="V70" s="158">
        <f>ROUND(E70*U70,2)</f>
        <v>0</v>
      </c>
      <c r="W70" s="158"/>
      <c r="X70" s="158" t="s">
        <v>269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506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9" t="s">
        <v>849</v>
      </c>
      <c r="D71" s="187"/>
      <c r="E71" s="188">
        <v>21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236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7">
        <v>36</v>
      </c>
      <c r="B72" s="168" t="s">
        <v>859</v>
      </c>
      <c r="C72" s="182" t="s">
        <v>860</v>
      </c>
      <c r="D72" s="169" t="s">
        <v>342</v>
      </c>
      <c r="E72" s="170">
        <v>30</v>
      </c>
      <c r="F72" s="171"/>
      <c r="G72" s="172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2E-3</v>
      </c>
      <c r="O72" s="158">
        <f>ROUND(E72*N72,2)</f>
        <v>0.06</v>
      </c>
      <c r="P72" s="158">
        <v>0</v>
      </c>
      <c r="Q72" s="158">
        <f>ROUND(E72*P72,2)</f>
        <v>0</v>
      </c>
      <c r="R72" s="158" t="s">
        <v>268</v>
      </c>
      <c r="S72" s="158" t="s">
        <v>234</v>
      </c>
      <c r="T72" s="158" t="s">
        <v>234</v>
      </c>
      <c r="U72" s="158">
        <v>0</v>
      </c>
      <c r="V72" s="158">
        <f>ROUND(E72*U72,2)</f>
        <v>0</v>
      </c>
      <c r="W72" s="158"/>
      <c r="X72" s="158" t="s">
        <v>269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506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9" t="s">
        <v>861</v>
      </c>
      <c r="D73" s="187"/>
      <c r="E73" s="188">
        <v>30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236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1" t="s">
        <v>184</v>
      </c>
      <c r="B74" s="162" t="s">
        <v>130</v>
      </c>
      <c r="C74" s="181" t="s">
        <v>131</v>
      </c>
      <c r="D74" s="163"/>
      <c r="E74" s="164"/>
      <c r="F74" s="165"/>
      <c r="G74" s="166">
        <f>SUMIF(AG75:AG77,"&lt;&gt;NOR",G75:G77)</f>
        <v>0</v>
      </c>
      <c r="H74" s="160"/>
      <c r="I74" s="160">
        <f>SUM(I75:I77)</f>
        <v>0</v>
      </c>
      <c r="J74" s="160"/>
      <c r="K74" s="160">
        <f>SUM(K75:K77)</f>
        <v>0</v>
      </c>
      <c r="L74" s="160"/>
      <c r="M74" s="160">
        <f>SUM(M75:M77)</f>
        <v>0</v>
      </c>
      <c r="N74" s="160"/>
      <c r="O74" s="160">
        <f>SUM(O75:O77)</f>
        <v>0</v>
      </c>
      <c r="P74" s="160"/>
      <c r="Q74" s="160">
        <f>SUM(Q75:Q77)</f>
        <v>0</v>
      </c>
      <c r="R74" s="160"/>
      <c r="S74" s="160"/>
      <c r="T74" s="160"/>
      <c r="U74" s="160"/>
      <c r="V74" s="160">
        <f>SUM(V75:V77)</f>
        <v>7.56</v>
      </c>
      <c r="W74" s="160"/>
      <c r="X74" s="160"/>
      <c r="AG74" t="s">
        <v>185</v>
      </c>
    </row>
    <row r="75" spans="1:60" ht="22.5" outlineLevel="1" x14ac:dyDescent="0.2">
      <c r="A75" s="174">
        <v>37</v>
      </c>
      <c r="B75" s="175" t="s">
        <v>862</v>
      </c>
      <c r="C75" s="183" t="s">
        <v>863</v>
      </c>
      <c r="D75" s="176" t="s">
        <v>342</v>
      </c>
      <c r="E75" s="177">
        <v>18</v>
      </c>
      <c r="F75" s="178"/>
      <c r="G75" s="179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8"/>
      <c r="S75" s="158" t="s">
        <v>234</v>
      </c>
      <c r="T75" s="158" t="s">
        <v>234</v>
      </c>
      <c r="U75" s="158">
        <v>0.42</v>
      </c>
      <c r="V75" s="158">
        <f>ROUND(E75*U75,2)</f>
        <v>7.56</v>
      </c>
      <c r="W75" s="158"/>
      <c r="X75" s="158" t="s">
        <v>191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192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38</v>
      </c>
      <c r="B76" s="175" t="s">
        <v>864</v>
      </c>
      <c r="C76" s="183" t="s">
        <v>865</v>
      </c>
      <c r="D76" s="176" t="s">
        <v>866</v>
      </c>
      <c r="E76" s="177">
        <v>18</v>
      </c>
      <c r="F76" s="178"/>
      <c r="G76" s="179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220</v>
      </c>
      <c r="T76" s="158" t="s">
        <v>190</v>
      </c>
      <c r="U76" s="158">
        <v>0</v>
      </c>
      <c r="V76" s="158">
        <f>ROUND(E76*U76,2)</f>
        <v>0</v>
      </c>
      <c r="W76" s="158"/>
      <c r="X76" s="158" t="s">
        <v>191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295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4">
        <v>39</v>
      </c>
      <c r="B77" s="175" t="s">
        <v>867</v>
      </c>
      <c r="C77" s="183" t="s">
        <v>868</v>
      </c>
      <c r="D77" s="176" t="s">
        <v>188</v>
      </c>
      <c r="E77" s="177">
        <v>4</v>
      </c>
      <c r="F77" s="178"/>
      <c r="G77" s="179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8"/>
      <c r="S77" s="158" t="s">
        <v>220</v>
      </c>
      <c r="T77" s="158" t="s">
        <v>190</v>
      </c>
      <c r="U77" s="158">
        <v>0</v>
      </c>
      <c r="V77" s="158">
        <f>ROUND(E77*U77,2)</f>
        <v>0</v>
      </c>
      <c r="W77" s="158"/>
      <c r="X77" s="158" t="s">
        <v>191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192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1" t="s">
        <v>184</v>
      </c>
      <c r="B78" s="162" t="s">
        <v>141</v>
      </c>
      <c r="C78" s="181" t="s">
        <v>142</v>
      </c>
      <c r="D78" s="163"/>
      <c r="E78" s="164"/>
      <c r="F78" s="165"/>
      <c r="G78" s="166">
        <f>SUMIF(AG79:AG80,"&lt;&gt;NOR",G79:G80)</f>
        <v>0</v>
      </c>
      <c r="H78" s="160"/>
      <c r="I78" s="160">
        <f>SUM(I79:I80)</f>
        <v>0</v>
      </c>
      <c r="J78" s="160"/>
      <c r="K78" s="160">
        <f>SUM(K79:K80)</f>
        <v>0</v>
      </c>
      <c r="L78" s="160"/>
      <c r="M78" s="160">
        <f>SUM(M79:M80)</f>
        <v>0</v>
      </c>
      <c r="N78" s="160"/>
      <c r="O78" s="160">
        <f>SUM(O79:O80)</f>
        <v>0</v>
      </c>
      <c r="P78" s="160"/>
      <c r="Q78" s="160">
        <f>SUM(Q79:Q80)</f>
        <v>0</v>
      </c>
      <c r="R78" s="160"/>
      <c r="S78" s="160"/>
      <c r="T78" s="160"/>
      <c r="U78" s="160"/>
      <c r="V78" s="160">
        <f>SUM(V79:V80)</f>
        <v>315.99</v>
      </c>
      <c r="W78" s="160"/>
      <c r="X78" s="160"/>
      <c r="AG78" t="s">
        <v>185</v>
      </c>
    </row>
    <row r="79" spans="1:60" outlineLevel="1" x14ac:dyDescent="0.2">
      <c r="A79" s="167">
        <v>40</v>
      </c>
      <c r="B79" s="168" t="s">
        <v>738</v>
      </c>
      <c r="C79" s="182" t="s">
        <v>739</v>
      </c>
      <c r="D79" s="169" t="s">
        <v>259</v>
      </c>
      <c r="E79" s="170">
        <v>1494.0241000000001</v>
      </c>
      <c r="F79" s="171"/>
      <c r="G79" s="172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234</v>
      </c>
      <c r="T79" s="158" t="s">
        <v>234</v>
      </c>
      <c r="U79" s="158">
        <v>0.21149999999999999</v>
      </c>
      <c r="V79" s="158">
        <f>ROUND(E79*U79,2)</f>
        <v>315.99</v>
      </c>
      <c r="W79" s="158"/>
      <c r="X79" s="158" t="s">
        <v>146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740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60" t="s">
        <v>741</v>
      </c>
      <c r="D80" s="261"/>
      <c r="E80" s="261"/>
      <c r="F80" s="261"/>
      <c r="G80" s="261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194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1" t="s">
        <v>184</v>
      </c>
      <c r="B81" s="162" t="s">
        <v>157</v>
      </c>
      <c r="C81" s="181" t="s">
        <v>29</v>
      </c>
      <c r="D81" s="163"/>
      <c r="E81" s="164"/>
      <c r="F81" s="165"/>
      <c r="G81" s="166">
        <f>SUMIF(AG82:AG84,"&lt;&gt;NOR",G82:G84)</f>
        <v>0</v>
      </c>
      <c r="H81" s="160"/>
      <c r="I81" s="160">
        <f>SUM(I82:I84)</f>
        <v>0</v>
      </c>
      <c r="J81" s="160"/>
      <c r="K81" s="160">
        <f>SUM(K82:K84)</f>
        <v>0</v>
      </c>
      <c r="L81" s="160"/>
      <c r="M81" s="160">
        <f>SUM(M82:M84)</f>
        <v>0</v>
      </c>
      <c r="N81" s="160"/>
      <c r="O81" s="160">
        <f>SUM(O82:O84)</f>
        <v>0</v>
      </c>
      <c r="P81" s="160"/>
      <c r="Q81" s="160">
        <f>SUM(Q82:Q84)</f>
        <v>0</v>
      </c>
      <c r="R81" s="160"/>
      <c r="S81" s="160"/>
      <c r="T81" s="160"/>
      <c r="U81" s="160"/>
      <c r="V81" s="160">
        <f>SUM(V82:V84)</f>
        <v>0</v>
      </c>
      <c r="W81" s="160"/>
      <c r="X81" s="160"/>
      <c r="AG81" t="s">
        <v>185</v>
      </c>
    </row>
    <row r="82" spans="1:60" outlineLevel="1" x14ac:dyDescent="0.2">
      <c r="A82" s="174">
        <v>41</v>
      </c>
      <c r="B82" s="175" t="s">
        <v>744</v>
      </c>
      <c r="C82" s="183" t="s">
        <v>745</v>
      </c>
      <c r="D82" s="176" t="s">
        <v>584</v>
      </c>
      <c r="E82" s="177">
        <v>1</v>
      </c>
      <c r="F82" s="178"/>
      <c r="G82" s="179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8"/>
      <c r="S82" s="158" t="s">
        <v>220</v>
      </c>
      <c r="T82" s="158" t="s">
        <v>190</v>
      </c>
      <c r="U82" s="158">
        <v>0</v>
      </c>
      <c r="V82" s="158">
        <f>ROUND(E82*U82,2)</f>
        <v>0</v>
      </c>
      <c r="W82" s="158"/>
      <c r="X82" s="158" t="s">
        <v>191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42</v>
      </c>
      <c r="B83" s="175" t="s">
        <v>200</v>
      </c>
      <c r="C83" s="183" t="s">
        <v>746</v>
      </c>
      <c r="D83" s="176" t="s">
        <v>584</v>
      </c>
      <c r="E83" s="177">
        <v>1</v>
      </c>
      <c r="F83" s="178"/>
      <c r="G83" s="179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220</v>
      </c>
      <c r="T83" s="158" t="s">
        <v>190</v>
      </c>
      <c r="U83" s="158">
        <v>0</v>
      </c>
      <c r="V83" s="158">
        <f>ROUND(E83*U83,2)</f>
        <v>0</v>
      </c>
      <c r="W83" s="158"/>
      <c r="X83" s="158" t="s">
        <v>191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192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67">
        <v>43</v>
      </c>
      <c r="B84" s="168" t="s">
        <v>742</v>
      </c>
      <c r="C84" s="182" t="s">
        <v>464</v>
      </c>
      <c r="D84" s="169" t="s">
        <v>584</v>
      </c>
      <c r="E84" s="170">
        <v>1</v>
      </c>
      <c r="F84" s="171"/>
      <c r="G84" s="172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8"/>
      <c r="S84" s="158" t="s">
        <v>234</v>
      </c>
      <c r="T84" s="158" t="s">
        <v>190</v>
      </c>
      <c r="U84" s="158">
        <v>0</v>
      </c>
      <c r="V84" s="158">
        <f>ROUND(E84*U84,2)</f>
        <v>0</v>
      </c>
      <c r="W84" s="158"/>
      <c r="X84" s="158" t="s">
        <v>149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743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3"/>
      <c r="B85" s="4"/>
      <c r="C85" s="184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171</v>
      </c>
    </row>
    <row r="86" spans="1:60" x14ac:dyDescent="0.2">
      <c r="A86" s="152"/>
      <c r="B86" s="153" t="s">
        <v>31</v>
      </c>
      <c r="C86" s="185"/>
      <c r="D86" s="154"/>
      <c r="E86" s="155"/>
      <c r="F86" s="155"/>
      <c r="G86" s="180">
        <f>G8+G24+G31+G74+G78+G81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227</v>
      </c>
    </row>
    <row r="87" spans="1:60" x14ac:dyDescent="0.2">
      <c r="A87" s="3"/>
      <c r="B87" s="4"/>
      <c r="C87" s="18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60" x14ac:dyDescent="0.2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">
      <c r="A89" s="246" t="s">
        <v>228</v>
      </c>
      <c r="B89" s="246"/>
      <c r="C89" s="24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">
      <c r="A90" s="248"/>
      <c r="B90" s="249"/>
      <c r="C90" s="250"/>
      <c r="D90" s="249"/>
      <c r="E90" s="249"/>
      <c r="F90" s="249"/>
      <c r="G90" s="25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G90" t="s">
        <v>229</v>
      </c>
    </row>
    <row r="91" spans="1:60" x14ac:dyDescent="0.2">
      <c r="A91" s="252"/>
      <c r="B91" s="253"/>
      <c r="C91" s="254"/>
      <c r="D91" s="253"/>
      <c r="E91" s="253"/>
      <c r="F91" s="253"/>
      <c r="G91" s="25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">
      <c r="A92" s="252"/>
      <c r="B92" s="253"/>
      <c r="C92" s="254"/>
      <c r="D92" s="253"/>
      <c r="E92" s="253"/>
      <c r="F92" s="253"/>
      <c r="G92" s="25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">
      <c r="A93" s="252"/>
      <c r="B93" s="253"/>
      <c r="C93" s="254"/>
      <c r="D93" s="253"/>
      <c r="E93" s="253"/>
      <c r="F93" s="253"/>
      <c r="G93" s="25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">
      <c r="A94" s="256"/>
      <c r="B94" s="257"/>
      <c r="C94" s="258"/>
      <c r="D94" s="257"/>
      <c r="E94" s="257"/>
      <c r="F94" s="257"/>
      <c r="G94" s="25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3"/>
      <c r="B95" s="4"/>
      <c r="C95" s="18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C96" s="186"/>
      <c r="D96" s="10"/>
      <c r="AG96" t="s">
        <v>230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90:G94"/>
    <mergeCell ref="C80:G80"/>
    <mergeCell ref="A1:G1"/>
    <mergeCell ref="C2:G2"/>
    <mergeCell ref="C3:G3"/>
    <mergeCell ref="C4:G4"/>
    <mergeCell ref="A89:C8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83</v>
      </c>
      <c r="C3" s="265" t="s">
        <v>84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87</v>
      </c>
      <c r="C4" s="268" t="s">
        <v>88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SUMIF(AG9:AG22,"&lt;&gt;NOR",G9:G22)</f>
        <v>0</v>
      </c>
      <c r="H8" s="160"/>
      <c r="I8" s="160">
        <f>SUM(I9:I22)</f>
        <v>0</v>
      </c>
      <c r="J8" s="160"/>
      <c r="K8" s="160">
        <f>SUM(K9:K22)</f>
        <v>0</v>
      </c>
      <c r="L8" s="160"/>
      <c r="M8" s="160">
        <f>SUM(M9:M22)</f>
        <v>0</v>
      </c>
      <c r="N8" s="160"/>
      <c r="O8" s="160">
        <f>SUM(O9:O22)</f>
        <v>268.31</v>
      </c>
      <c r="P8" s="160"/>
      <c r="Q8" s="160">
        <f>SUM(Q9:Q22)</f>
        <v>0</v>
      </c>
      <c r="R8" s="160"/>
      <c r="S8" s="160"/>
      <c r="T8" s="160"/>
      <c r="U8" s="160"/>
      <c r="V8" s="160">
        <f>SUM(V9:V22)</f>
        <v>473.83</v>
      </c>
      <c r="W8" s="160"/>
      <c r="X8" s="160"/>
      <c r="AG8" t="s">
        <v>185</v>
      </c>
    </row>
    <row r="9" spans="1:60" ht="22.5" outlineLevel="1" x14ac:dyDescent="0.2">
      <c r="A9" s="174">
        <v>1</v>
      </c>
      <c r="B9" s="175" t="s">
        <v>747</v>
      </c>
      <c r="C9" s="183" t="s">
        <v>243</v>
      </c>
      <c r="D9" s="176" t="s">
        <v>239</v>
      </c>
      <c r="E9" s="177">
        <v>41.12</v>
      </c>
      <c r="F9" s="178"/>
      <c r="G9" s="179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234</v>
      </c>
      <c r="T9" s="158" t="s">
        <v>234</v>
      </c>
      <c r="U9" s="158">
        <v>1.548</v>
      </c>
      <c r="V9" s="158">
        <f t="shared" ref="V9:V16" si="6">ROUND(E9*U9,2)</f>
        <v>63.65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823</v>
      </c>
      <c r="C10" s="183" t="s">
        <v>824</v>
      </c>
      <c r="D10" s="176" t="s">
        <v>239</v>
      </c>
      <c r="E10" s="177">
        <v>205.6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0.16</v>
      </c>
      <c r="V10" s="158">
        <f t="shared" si="6"/>
        <v>32.9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825</v>
      </c>
      <c r="C11" s="183" t="s">
        <v>826</v>
      </c>
      <c r="D11" s="176" t="s">
        <v>239</v>
      </c>
      <c r="E11" s="177">
        <v>41.12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8.4000000000000005E-2</v>
      </c>
      <c r="V11" s="158">
        <f t="shared" si="6"/>
        <v>3.45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611</v>
      </c>
      <c r="C12" s="183" t="s">
        <v>827</v>
      </c>
      <c r="D12" s="176" t="s">
        <v>233</v>
      </c>
      <c r="E12" s="177">
        <v>304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0.40200000000000002</v>
      </c>
      <c r="V12" s="158">
        <f t="shared" si="6"/>
        <v>122.21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616</v>
      </c>
      <c r="C13" s="183" t="s">
        <v>828</v>
      </c>
      <c r="D13" s="176" t="s">
        <v>233</v>
      </c>
      <c r="E13" s="177">
        <v>304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0.17799999999999999</v>
      </c>
      <c r="V13" s="158">
        <f t="shared" si="6"/>
        <v>54.11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622</v>
      </c>
      <c r="C14" s="183" t="s">
        <v>749</v>
      </c>
      <c r="D14" s="176" t="s">
        <v>239</v>
      </c>
      <c r="E14" s="177">
        <v>102.8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0.34499999999999997</v>
      </c>
      <c r="V14" s="158">
        <f t="shared" si="6"/>
        <v>35.47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250</v>
      </c>
      <c r="C15" s="183" t="s">
        <v>251</v>
      </c>
      <c r="D15" s="176" t="s">
        <v>239</v>
      </c>
      <c r="E15" s="177">
        <v>205.6</v>
      </c>
      <c r="F15" s="178"/>
      <c r="G15" s="179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234</v>
      </c>
      <c r="T15" s="158" t="s">
        <v>234</v>
      </c>
      <c r="U15" s="158">
        <v>1.0999999999999999E-2</v>
      </c>
      <c r="V15" s="158">
        <f t="shared" si="6"/>
        <v>2.2599999999999998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8</v>
      </c>
      <c r="B16" s="168" t="s">
        <v>486</v>
      </c>
      <c r="C16" s="182" t="s">
        <v>625</v>
      </c>
      <c r="D16" s="169" t="s">
        <v>239</v>
      </c>
      <c r="E16" s="170">
        <v>1028</v>
      </c>
      <c r="F16" s="171"/>
      <c r="G16" s="172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234</v>
      </c>
      <c r="T16" s="158" t="s">
        <v>234</v>
      </c>
      <c r="U16" s="158">
        <v>0</v>
      </c>
      <c r="V16" s="158">
        <f t="shared" si="6"/>
        <v>0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869</v>
      </c>
      <c r="D17" s="187"/>
      <c r="E17" s="188">
        <v>1028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627</v>
      </c>
      <c r="C18" s="183" t="s">
        <v>830</v>
      </c>
      <c r="D18" s="176" t="s">
        <v>239</v>
      </c>
      <c r="E18" s="177">
        <v>121.9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0.20200000000000001</v>
      </c>
      <c r="V18" s="158">
        <f>ROUND(E18*U18,2)</f>
        <v>24.62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10</v>
      </c>
      <c r="B19" s="175" t="s">
        <v>636</v>
      </c>
      <c r="C19" s="183" t="s">
        <v>870</v>
      </c>
      <c r="D19" s="176" t="s">
        <v>259</v>
      </c>
      <c r="E19" s="177">
        <v>121.9</v>
      </c>
      <c r="F19" s="178"/>
      <c r="G19" s="179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1</v>
      </c>
      <c r="O19" s="158">
        <f>ROUND(E19*N19,2)</f>
        <v>121.9</v>
      </c>
      <c r="P19" s="158">
        <v>0</v>
      </c>
      <c r="Q19" s="158">
        <f>ROUND(E19*P19,2)</f>
        <v>0</v>
      </c>
      <c r="R19" s="158" t="s">
        <v>268</v>
      </c>
      <c r="S19" s="158" t="s">
        <v>234</v>
      </c>
      <c r="T19" s="158" t="s">
        <v>234</v>
      </c>
      <c r="U19" s="158">
        <v>0</v>
      </c>
      <c r="V19" s="158">
        <f>ROUND(E19*U19,2)</f>
        <v>0</v>
      </c>
      <c r="W19" s="158"/>
      <c r="X19" s="158" t="s">
        <v>269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270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4">
        <v>11</v>
      </c>
      <c r="B20" s="175" t="s">
        <v>494</v>
      </c>
      <c r="C20" s="183" t="s">
        <v>756</v>
      </c>
      <c r="D20" s="176" t="s">
        <v>239</v>
      </c>
      <c r="E20" s="177">
        <v>61.963000000000001</v>
      </c>
      <c r="F20" s="178"/>
      <c r="G20" s="179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1.7</v>
      </c>
      <c r="O20" s="158">
        <f>ROUND(E20*N20,2)</f>
        <v>105.34</v>
      </c>
      <c r="P20" s="158">
        <v>0</v>
      </c>
      <c r="Q20" s="158">
        <f>ROUND(E20*P20,2)</f>
        <v>0</v>
      </c>
      <c r="R20" s="158"/>
      <c r="S20" s="158" t="s">
        <v>234</v>
      </c>
      <c r="T20" s="158" t="s">
        <v>234</v>
      </c>
      <c r="U20" s="158">
        <v>1.587</v>
      </c>
      <c r="V20" s="158">
        <f>ROUND(E20*U20,2)</f>
        <v>98.34</v>
      </c>
      <c r="W20" s="158"/>
      <c r="X20" s="158" t="s">
        <v>191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192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12</v>
      </c>
      <c r="B21" s="175" t="s">
        <v>257</v>
      </c>
      <c r="C21" s="183" t="s">
        <v>258</v>
      </c>
      <c r="D21" s="176" t="s">
        <v>259</v>
      </c>
      <c r="E21" s="177">
        <v>205.6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0</v>
      </c>
      <c r="V21" s="158">
        <f>ROUND(E21*U21,2)</f>
        <v>0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295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13</v>
      </c>
      <c r="B22" s="175" t="s">
        <v>832</v>
      </c>
      <c r="C22" s="183" t="s">
        <v>833</v>
      </c>
      <c r="D22" s="176" t="s">
        <v>239</v>
      </c>
      <c r="E22" s="177">
        <v>21.72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1.8907700000000001</v>
      </c>
      <c r="O22" s="158">
        <f>ROUND(E22*N22,2)</f>
        <v>41.07</v>
      </c>
      <c r="P22" s="158">
        <v>0</v>
      </c>
      <c r="Q22" s="158">
        <f>ROUND(E22*P22,2)</f>
        <v>0</v>
      </c>
      <c r="R22" s="158"/>
      <c r="S22" s="158" t="s">
        <v>234</v>
      </c>
      <c r="T22" s="158" t="s">
        <v>234</v>
      </c>
      <c r="U22" s="158">
        <v>1.6950000000000001</v>
      </c>
      <c r="V22" s="158">
        <f>ROUND(E22*U22,2)</f>
        <v>36.82</v>
      </c>
      <c r="W22" s="158"/>
      <c r="X22" s="158" t="s">
        <v>191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192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1" t="s">
        <v>184</v>
      </c>
      <c r="B23" s="162" t="s">
        <v>130</v>
      </c>
      <c r="C23" s="181" t="s">
        <v>131</v>
      </c>
      <c r="D23" s="163"/>
      <c r="E23" s="164"/>
      <c r="F23" s="165"/>
      <c r="G23" s="166">
        <f>SUMIF(AG24:AG30,"&lt;&gt;NOR",G24:G30)</f>
        <v>0</v>
      </c>
      <c r="H23" s="160"/>
      <c r="I23" s="160">
        <f>SUM(I24:I30)</f>
        <v>0</v>
      </c>
      <c r="J23" s="160"/>
      <c r="K23" s="160">
        <f>SUM(K24:K30)</f>
        <v>0</v>
      </c>
      <c r="L23" s="160"/>
      <c r="M23" s="160">
        <f>SUM(M24:M30)</f>
        <v>0</v>
      </c>
      <c r="N23" s="160"/>
      <c r="O23" s="160">
        <f>SUM(O24:O30)</f>
        <v>2.0099999999999998</v>
      </c>
      <c r="P23" s="160"/>
      <c r="Q23" s="160">
        <f>SUM(Q24:Q30)</f>
        <v>0</v>
      </c>
      <c r="R23" s="160"/>
      <c r="S23" s="160"/>
      <c r="T23" s="160"/>
      <c r="U23" s="160"/>
      <c r="V23" s="160">
        <f>SUM(V24:V30)</f>
        <v>74.48</v>
      </c>
      <c r="W23" s="160"/>
      <c r="X23" s="160"/>
      <c r="AG23" t="s">
        <v>185</v>
      </c>
    </row>
    <row r="24" spans="1:60" ht="33.75" outlineLevel="1" x14ac:dyDescent="0.2">
      <c r="A24" s="174">
        <v>14</v>
      </c>
      <c r="B24" s="175" t="s">
        <v>871</v>
      </c>
      <c r="C24" s="183" t="s">
        <v>872</v>
      </c>
      <c r="D24" s="176" t="s">
        <v>325</v>
      </c>
      <c r="E24" s="177">
        <v>181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2.2000000000000001E-3</v>
      </c>
      <c r="O24" s="158">
        <f>ROUND(E24*N24,2)</f>
        <v>0.4</v>
      </c>
      <c r="P24" s="158">
        <v>0</v>
      </c>
      <c r="Q24" s="158">
        <f>ROUND(E24*P24,2)</f>
        <v>0</v>
      </c>
      <c r="R24" s="158"/>
      <c r="S24" s="158" t="s">
        <v>234</v>
      </c>
      <c r="T24" s="158" t="s">
        <v>234</v>
      </c>
      <c r="U24" s="158">
        <v>6.6000000000000003E-2</v>
      </c>
      <c r="V24" s="158">
        <f>ROUND(E24*U24,2)</f>
        <v>11.95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7">
        <v>15</v>
      </c>
      <c r="B25" s="168" t="s">
        <v>873</v>
      </c>
      <c r="C25" s="182" t="s">
        <v>874</v>
      </c>
      <c r="D25" s="169" t="s">
        <v>342</v>
      </c>
      <c r="E25" s="170">
        <v>39</v>
      </c>
      <c r="F25" s="171"/>
      <c r="G25" s="172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4.1000000000000002E-2</v>
      </c>
      <c r="O25" s="158">
        <f>ROUND(E25*N25,2)</f>
        <v>1.6</v>
      </c>
      <c r="P25" s="158">
        <v>0</v>
      </c>
      <c r="Q25" s="158">
        <f>ROUND(E25*P25,2)</f>
        <v>0</v>
      </c>
      <c r="R25" s="158"/>
      <c r="S25" s="158" t="s">
        <v>234</v>
      </c>
      <c r="T25" s="158" t="s">
        <v>234</v>
      </c>
      <c r="U25" s="158">
        <v>1.20868</v>
      </c>
      <c r="V25" s="158">
        <f>ROUND(E25*U25,2)</f>
        <v>47.14</v>
      </c>
      <c r="W25" s="158"/>
      <c r="X25" s="158" t="s">
        <v>708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709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56"/>
      <c r="B26" s="157"/>
      <c r="C26" s="260" t="s">
        <v>875</v>
      </c>
      <c r="D26" s="261"/>
      <c r="E26" s="261"/>
      <c r="F26" s="261"/>
      <c r="G26" s="261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194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3" t="str">
        <f>C26</f>
        <v>Plastové dno, šachta z korugované trouby, těsnění, šachtová roura teleskopická, čtvercový rám do teleskopické trouby, poklop litinový.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62" t="s">
        <v>755</v>
      </c>
      <c r="D27" s="263"/>
      <c r="E27" s="263"/>
      <c r="F27" s="263"/>
      <c r="G27" s="263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194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16</v>
      </c>
      <c r="B28" s="175" t="s">
        <v>876</v>
      </c>
      <c r="C28" s="183" t="s">
        <v>877</v>
      </c>
      <c r="D28" s="176" t="s">
        <v>325</v>
      </c>
      <c r="E28" s="177">
        <v>181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5.8999999999999997E-2</v>
      </c>
      <c r="V28" s="158">
        <f>ROUND(E28*U28,2)</f>
        <v>10.68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17</v>
      </c>
      <c r="B29" s="175" t="s">
        <v>878</v>
      </c>
      <c r="C29" s="183" t="s">
        <v>879</v>
      </c>
      <c r="D29" s="176" t="s">
        <v>325</v>
      </c>
      <c r="E29" s="177">
        <v>181</v>
      </c>
      <c r="F29" s="178"/>
      <c r="G29" s="179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234</v>
      </c>
      <c r="T29" s="158" t="s">
        <v>234</v>
      </c>
      <c r="U29" s="158">
        <v>0</v>
      </c>
      <c r="V29" s="158">
        <f>ROUND(E29*U29,2)</f>
        <v>0</v>
      </c>
      <c r="W29" s="158"/>
      <c r="X29" s="158" t="s">
        <v>191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192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18</v>
      </c>
      <c r="B30" s="175" t="s">
        <v>323</v>
      </c>
      <c r="C30" s="183" t="s">
        <v>324</v>
      </c>
      <c r="D30" s="176" t="s">
        <v>325</v>
      </c>
      <c r="E30" s="177">
        <v>181</v>
      </c>
      <c r="F30" s="178"/>
      <c r="G30" s="179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6.0000000000000002E-5</v>
      </c>
      <c r="O30" s="158">
        <f>ROUND(E30*N30,2)</f>
        <v>0.01</v>
      </c>
      <c r="P30" s="158">
        <v>0</v>
      </c>
      <c r="Q30" s="158">
        <f>ROUND(E30*P30,2)</f>
        <v>0</v>
      </c>
      <c r="R30" s="158"/>
      <c r="S30" s="158" t="s">
        <v>234</v>
      </c>
      <c r="T30" s="158" t="s">
        <v>234</v>
      </c>
      <c r="U30" s="158">
        <v>2.5999999999999999E-2</v>
      </c>
      <c r="V30" s="158">
        <f>ROUND(E30*U30,2)</f>
        <v>4.71</v>
      </c>
      <c r="W30" s="158"/>
      <c r="X30" s="158" t="s">
        <v>191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192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1" t="s">
        <v>184</v>
      </c>
      <c r="B31" s="162" t="s">
        <v>141</v>
      </c>
      <c r="C31" s="181" t="s">
        <v>142</v>
      </c>
      <c r="D31" s="163"/>
      <c r="E31" s="164"/>
      <c r="F31" s="165"/>
      <c r="G31" s="166">
        <f>SUMIF(AG32:AG33,"&lt;&gt;NOR",G32:G33)</f>
        <v>0</v>
      </c>
      <c r="H31" s="160"/>
      <c r="I31" s="160">
        <f>SUM(I32:I33)</f>
        <v>0</v>
      </c>
      <c r="J31" s="160"/>
      <c r="K31" s="160">
        <f>SUM(K32:K33)</f>
        <v>0</v>
      </c>
      <c r="L31" s="160"/>
      <c r="M31" s="160">
        <f>SUM(M32:M33)</f>
        <v>0</v>
      </c>
      <c r="N31" s="160"/>
      <c r="O31" s="160">
        <f>SUM(O32:O33)</f>
        <v>0</v>
      </c>
      <c r="P31" s="160"/>
      <c r="Q31" s="160">
        <f>SUM(Q32:Q33)</f>
        <v>0</v>
      </c>
      <c r="R31" s="160"/>
      <c r="S31" s="160"/>
      <c r="T31" s="160"/>
      <c r="U31" s="160"/>
      <c r="V31" s="160">
        <f>SUM(V32:V33)</f>
        <v>56.83</v>
      </c>
      <c r="W31" s="160"/>
      <c r="X31" s="160"/>
      <c r="AG31" t="s">
        <v>185</v>
      </c>
    </row>
    <row r="32" spans="1:60" outlineLevel="1" x14ac:dyDescent="0.2">
      <c r="A32" s="167">
        <v>19</v>
      </c>
      <c r="B32" s="168" t="s">
        <v>738</v>
      </c>
      <c r="C32" s="182" t="s">
        <v>739</v>
      </c>
      <c r="D32" s="169" t="s">
        <v>259</v>
      </c>
      <c r="E32" s="170">
        <v>268.71368000000001</v>
      </c>
      <c r="F32" s="171"/>
      <c r="G32" s="172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0</v>
      </c>
      <c r="O32" s="158">
        <f>ROUND(E32*N32,2)</f>
        <v>0</v>
      </c>
      <c r="P32" s="158">
        <v>0</v>
      </c>
      <c r="Q32" s="158">
        <f>ROUND(E32*P32,2)</f>
        <v>0</v>
      </c>
      <c r="R32" s="158"/>
      <c r="S32" s="158" t="s">
        <v>234</v>
      </c>
      <c r="T32" s="158" t="s">
        <v>234</v>
      </c>
      <c r="U32" s="158">
        <v>0.21149999999999999</v>
      </c>
      <c r="V32" s="158">
        <f>ROUND(E32*U32,2)</f>
        <v>56.83</v>
      </c>
      <c r="W32" s="158"/>
      <c r="X32" s="158" t="s">
        <v>146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740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60" t="s">
        <v>741</v>
      </c>
      <c r="D33" s="261"/>
      <c r="E33" s="261"/>
      <c r="F33" s="261"/>
      <c r="G33" s="261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194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1" t="s">
        <v>184</v>
      </c>
      <c r="B34" s="162" t="s">
        <v>157</v>
      </c>
      <c r="C34" s="181" t="s">
        <v>29</v>
      </c>
      <c r="D34" s="163"/>
      <c r="E34" s="164"/>
      <c r="F34" s="165"/>
      <c r="G34" s="166">
        <f>SUMIF(AG35:AG37,"&lt;&gt;NOR",G35:G37)</f>
        <v>0</v>
      </c>
      <c r="H34" s="160"/>
      <c r="I34" s="160">
        <f>SUM(I35:I37)</f>
        <v>0</v>
      </c>
      <c r="J34" s="160"/>
      <c r="K34" s="160">
        <f>SUM(K35:K37)</f>
        <v>0</v>
      </c>
      <c r="L34" s="160"/>
      <c r="M34" s="160">
        <f>SUM(M35:M37)</f>
        <v>0</v>
      </c>
      <c r="N34" s="160"/>
      <c r="O34" s="160">
        <f>SUM(O35:O37)</f>
        <v>0</v>
      </c>
      <c r="P34" s="160"/>
      <c r="Q34" s="160">
        <f>SUM(Q35:Q37)</f>
        <v>0</v>
      </c>
      <c r="R34" s="160"/>
      <c r="S34" s="160"/>
      <c r="T34" s="160"/>
      <c r="U34" s="160"/>
      <c r="V34" s="160">
        <f>SUM(V35:V37)</f>
        <v>0</v>
      </c>
      <c r="W34" s="160"/>
      <c r="X34" s="160"/>
      <c r="AG34" t="s">
        <v>185</v>
      </c>
    </row>
    <row r="35" spans="1:60" outlineLevel="1" x14ac:dyDescent="0.2">
      <c r="A35" s="174">
        <v>20</v>
      </c>
      <c r="B35" s="175" t="s">
        <v>744</v>
      </c>
      <c r="C35" s="183" t="s">
        <v>745</v>
      </c>
      <c r="D35" s="176" t="s">
        <v>584</v>
      </c>
      <c r="E35" s="177">
        <v>1</v>
      </c>
      <c r="F35" s="178"/>
      <c r="G35" s="179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220</v>
      </c>
      <c r="T35" s="158" t="s">
        <v>190</v>
      </c>
      <c r="U35" s="158">
        <v>0</v>
      </c>
      <c r="V35" s="158">
        <f>ROUND(E35*U35,2)</f>
        <v>0</v>
      </c>
      <c r="W35" s="158"/>
      <c r="X35" s="158" t="s">
        <v>149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743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21</v>
      </c>
      <c r="B36" s="175" t="s">
        <v>200</v>
      </c>
      <c r="C36" s="183" t="s">
        <v>746</v>
      </c>
      <c r="D36" s="176" t="s">
        <v>584</v>
      </c>
      <c r="E36" s="177">
        <v>1</v>
      </c>
      <c r="F36" s="178"/>
      <c r="G36" s="179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8"/>
      <c r="S36" s="158" t="s">
        <v>220</v>
      </c>
      <c r="T36" s="158" t="s">
        <v>190</v>
      </c>
      <c r="U36" s="158">
        <v>0</v>
      </c>
      <c r="V36" s="158">
        <f>ROUND(E36*U36,2)</f>
        <v>0</v>
      </c>
      <c r="W36" s="158"/>
      <c r="X36" s="158" t="s">
        <v>149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743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7">
        <v>22</v>
      </c>
      <c r="B37" s="168" t="s">
        <v>742</v>
      </c>
      <c r="C37" s="182" t="s">
        <v>464</v>
      </c>
      <c r="D37" s="169" t="s">
        <v>584</v>
      </c>
      <c r="E37" s="170">
        <v>1</v>
      </c>
      <c r="F37" s="171"/>
      <c r="G37" s="172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234</v>
      </c>
      <c r="T37" s="158" t="s">
        <v>190</v>
      </c>
      <c r="U37" s="158">
        <v>0</v>
      </c>
      <c r="V37" s="158">
        <f>ROUND(E37*U37,2)</f>
        <v>0</v>
      </c>
      <c r="W37" s="158"/>
      <c r="X37" s="158" t="s">
        <v>149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743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171</v>
      </c>
    </row>
    <row r="39" spans="1:60" x14ac:dyDescent="0.2">
      <c r="A39" s="152"/>
      <c r="B39" s="153" t="s">
        <v>31</v>
      </c>
      <c r="C39" s="185"/>
      <c r="D39" s="154"/>
      <c r="E39" s="155"/>
      <c r="F39" s="155"/>
      <c r="G39" s="180">
        <f>G8+G23+G31+G34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227</v>
      </c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46" t="s">
        <v>228</v>
      </c>
      <c r="B42" s="246"/>
      <c r="C42" s="24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48"/>
      <c r="B43" s="249"/>
      <c r="C43" s="250"/>
      <c r="D43" s="249"/>
      <c r="E43" s="249"/>
      <c r="F43" s="249"/>
      <c r="G43" s="25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229</v>
      </c>
    </row>
    <row r="44" spans="1:60" x14ac:dyDescent="0.2">
      <c r="A44" s="252"/>
      <c r="B44" s="253"/>
      <c r="C44" s="254"/>
      <c r="D44" s="253"/>
      <c r="E44" s="253"/>
      <c r="F44" s="253"/>
      <c r="G44" s="25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2"/>
      <c r="B45" s="253"/>
      <c r="C45" s="254"/>
      <c r="D45" s="253"/>
      <c r="E45" s="253"/>
      <c r="F45" s="253"/>
      <c r="G45" s="25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2"/>
      <c r="B46" s="253"/>
      <c r="C46" s="254"/>
      <c r="D46" s="253"/>
      <c r="E46" s="253"/>
      <c r="F46" s="253"/>
      <c r="G46" s="25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56"/>
      <c r="B47" s="257"/>
      <c r="C47" s="258"/>
      <c r="D47" s="257"/>
      <c r="E47" s="257"/>
      <c r="F47" s="257"/>
      <c r="G47" s="25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">
      <c r="C49" s="186"/>
      <c r="D49" s="10"/>
      <c r="AG49" t="s">
        <v>230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43:G47"/>
    <mergeCell ref="C26:G26"/>
    <mergeCell ref="C27:G27"/>
    <mergeCell ref="C33:G33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89</v>
      </c>
      <c r="C3" s="265" t="s">
        <v>90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91</v>
      </c>
      <c r="C4" s="268" t="s">
        <v>92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SUMIF(AG9:AG23,"&lt;&gt;NOR",G9:G23)</f>
        <v>0</v>
      </c>
      <c r="H8" s="160"/>
      <c r="I8" s="160">
        <f>SUM(I9:I23)</f>
        <v>0</v>
      </c>
      <c r="J8" s="160"/>
      <c r="K8" s="160">
        <f>SUM(K9:K23)</f>
        <v>0</v>
      </c>
      <c r="L8" s="160"/>
      <c r="M8" s="160">
        <f>SUM(M9:M23)</f>
        <v>0</v>
      </c>
      <c r="N8" s="160"/>
      <c r="O8" s="160">
        <f>SUM(O9:O23)</f>
        <v>989.93999999999994</v>
      </c>
      <c r="P8" s="160"/>
      <c r="Q8" s="160">
        <f>SUM(Q9:Q23)</f>
        <v>0</v>
      </c>
      <c r="R8" s="160"/>
      <c r="S8" s="160"/>
      <c r="T8" s="160"/>
      <c r="U8" s="160"/>
      <c r="V8" s="160">
        <f>SUM(V9:V23)</f>
        <v>1738.7699999999995</v>
      </c>
      <c r="W8" s="160"/>
      <c r="X8" s="160"/>
      <c r="AG8" t="s">
        <v>185</v>
      </c>
    </row>
    <row r="9" spans="1:60" ht="22.5" outlineLevel="1" x14ac:dyDescent="0.2">
      <c r="A9" s="174">
        <v>1</v>
      </c>
      <c r="B9" s="175" t="s">
        <v>747</v>
      </c>
      <c r="C9" s="183" t="s">
        <v>243</v>
      </c>
      <c r="D9" s="176" t="s">
        <v>239</v>
      </c>
      <c r="E9" s="177">
        <v>118.68</v>
      </c>
      <c r="F9" s="178"/>
      <c r="G9" s="179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234</v>
      </c>
      <c r="T9" s="158" t="s">
        <v>234</v>
      </c>
      <c r="U9" s="158">
        <v>1.548</v>
      </c>
      <c r="V9" s="158">
        <f t="shared" ref="V9:V16" si="6">ROUND(E9*U9,2)</f>
        <v>183.72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602</v>
      </c>
      <c r="C10" s="183" t="s">
        <v>748</v>
      </c>
      <c r="D10" s="176" t="s">
        <v>239</v>
      </c>
      <c r="E10" s="177">
        <v>593.4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0.22</v>
      </c>
      <c r="V10" s="158">
        <f t="shared" si="6"/>
        <v>130.55000000000001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482</v>
      </c>
      <c r="C11" s="183" t="s">
        <v>483</v>
      </c>
      <c r="D11" s="176" t="s">
        <v>239</v>
      </c>
      <c r="E11" s="177">
        <v>118.68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0.38979999999999998</v>
      </c>
      <c r="V11" s="158">
        <f t="shared" si="6"/>
        <v>46.26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4">
        <v>4</v>
      </c>
      <c r="B12" s="175" t="s">
        <v>611</v>
      </c>
      <c r="C12" s="183" t="s">
        <v>612</v>
      </c>
      <c r="D12" s="176" t="s">
        <v>233</v>
      </c>
      <c r="E12" s="177">
        <v>1386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1.99E-3</v>
      </c>
      <c r="O12" s="158">
        <f t="shared" si="4"/>
        <v>2.76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0.40200000000000002</v>
      </c>
      <c r="V12" s="158">
        <f t="shared" si="6"/>
        <v>557.16999999999996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4">
        <v>5</v>
      </c>
      <c r="B13" s="175" t="s">
        <v>616</v>
      </c>
      <c r="C13" s="183" t="s">
        <v>617</v>
      </c>
      <c r="D13" s="176" t="s">
        <v>233</v>
      </c>
      <c r="E13" s="177">
        <v>1386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0.17799999999999999</v>
      </c>
      <c r="V13" s="158">
        <f t="shared" si="6"/>
        <v>246.71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4">
        <v>6</v>
      </c>
      <c r="B14" s="175" t="s">
        <v>622</v>
      </c>
      <c r="C14" s="183" t="s">
        <v>623</v>
      </c>
      <c r="D14" s="176" t="s">
        <v>239</v>
      </c>
      <c r="E14" s="177">
        <v>296.7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0.34499999999999997</v>
      </c>
      <c r="V14" s="158">
        <f t="shared" si="6"/>
        <v>102.36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250</v>
      </c>
      <c r="C15" s="183" t="s">
        <v>484</v>
      </c>
      <c r="D15" s="176" t="s">
        <v>239</v>
      </c>
      <c r="E15" s="177">
        <v>593.4</v>
      </c>
      <c r="F15" s="178"/>
      <c r="G15" s="179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234</v>
      </c>
      <c r="T15" s="158" t="s">
        <v>234</v>
      </c>
      <c r="U15" s="158">
        <v>1.0999999999999999E-2</v>
      </c>
      <c r="V15" s="158">
        <f t="shared" si="6"/>
        <v>6.53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8</v>
      </c>
      <c r="B16" s="168" t="s">
        <v>486</v>
      </c>
      <c r="C16" s="182" t="s">
        <v>625</v>
      </c>
      <c r="D16" s="169" t="s">
        <v>239</v>
      </c>
      <c r="E16" s="170">
        <v>2967</v>
      </c>
      <c r="F16" s="171"/>
      <c r="G16" s="172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234</v>
      </c>
      <c r="T16" s="158" t="s">
        <v>234</v>
      </c>
      <c r="U16" s="158">
        <v>0</v>
      </c>
      <c r="V16" s="158">
        <f t="shared" si="6"/>
        <v>0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880</v>
      </c>
      <c r="D17" s="187"/>
      <c r="E17" s="188">
        <v>2967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627</v>
      </c>
      <c r="C18" s="183" t="s">
        <v>830</v>
      </c>
      <c r="D18" s="176" t="s">
        <v>239</v>
      </c>
      <c r="E18" s="177">
        <v>349.4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0.20200000000000001</v>
      </c>
      <c r="V18" s="158">
        <f>ROUND(E18*U18,2)</f>
        <v>70.58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7">
        <v>10</v>
      </c>
      <c r="B19" s="168" t="s">
        <v>636</v>
      </c>
      <c r="C19" s="182" t="s">
        <v>637</v>
      </c>
      <c r="D19" s="169" t="s">
        <v>259</v>
      </c>
      <c r="E19" s="170">
        <v>559.04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1</v>
      </c>
      <c r="O19" s="158">
        <f>ROUND(E19*N19,2)</f>
        <v>559.04</v>
      </c>
      <c r="P19" s="158">
        <v>0</v>
      </c>
      <c r="Q19" s="158">
        <f>ROUND(E19*P19,2)</f>
        <v>0</v>
      </c>
      <c r="R19" s="158" t="s">
        <v>268</v>
      </c>
      <c r="S19" s="158" t="s">
        <v>234</v>
      </c>
      <c r="T19" s="158" t="s">
        <v>234</v>
      </c>
      <c r="U19" s="158">
        <v>0</v>
      </c>
      <c r="V19" s="158">
        <f>ROUND(E19*U19,2)</f>
        <v>0</v>
      </c>
      <c r="W19" s="158"/>
      <c r="X19" s="158" t="s">
        <v>269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506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881</v>
      </c>
      <c r="D20" s="187"/>
      <c r="E20" s="188">
        <v>559.04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11</v>
      </c>
      <c r="B21" s="175" t="s">
        <v>494</v>
      </c>
      <c r="C21" s="183" t="s">
        <v>882</v>
      </c>
      <c r="D21" s="176" t="s">
        <v>239</v>
      </c>
      <c r="E21" s="177">
        <v>175.97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1.7</v>
      </c>
      <c r="O21" s="158">
        <f>ROUND(E21*N21,2)</f>
        <v>299.14999999999998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1.587</v>
      </c>
      <c r="V21" s="158">
        <f>ROUND(E21*U21,2)</f>
        <v>279.26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12</v>
      </c>
      <c r="B22" s="175" t="s">
        <v>631</v>
      </c>
      <c r="C22" s="183" t="s">
        <v>632</v>
      </c>
      <c r="D22" s="176" t="s">
        <v>239</v>
      </c>
      <c r="E22" s="177">
        <v>593.4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234</v>
      </c>
      <c r="T22" s="158" t="s">
        <v>234</v>
      </c>
      <c r="U22" s="158">
        <v>0</v>
      </c>
      <c r="V22" s="158">
        <f>ROUND(E22*U22,2)</f>
        <v>0</v>
      </c>
      <c r="W22" s="158"/>
      <c r="X22" s="158" t="s">
        <v>191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295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13</v>
      </c>
      <c r="B23" s="175" t="s">
        <v>832</v>
      </c>
      <c r="C23" s="183" t="s">
        <v>833</v>
      </c>
      <c r="D23" s="176" t="s">
        <v>239</v>
      </c>
      <c r="E23" s="177">
        <v>68.22</v>
      </c>
      <c r="F23" s="178"/>
      <c r="G23" s="179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1.8907700000000001</v>
      </c>
      <c r="O23" s="158">
        <f>ROUND(E23*N23,2)</f>
        <v>128.99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1.6950000000000001</v>
      </c>
      <c r="V23" s="158">
        <f>ROUND(E23*U23,2)</f>
        <v>115.63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184</v>
      </c>
      <c r="B24" s="162" t="s">
        <v>128</v>
      </c>
      <c r="C24" s="181" t="s">
        <v>129</v>
      </c>
      <c r="D24" s="163"/>
      <c r="E24" s="164"/>
      <c r="F24" s="165"/>
      <c r="G24" s="166">
        <f>SUMIF(AG25:AG82,"&lt;&gt;NOR",G25:G82)</f>
        <v>0</v>
      </c>
      <c r="H24" s="160"/>
      <c r="I24" s="160">
        <f>SUM(I25:I82)</f>
        <v>0</v>
      </c>
      <c r="J24" s="160"/>
      <c r="K24" s="160">
        <f>SUM(K25:K82)</f>
        <v>0</v>
      </c>
      <c r="L24" s="160"/>
      <c r="M24" s="160">
        <f>SUM(M25:M82)</f>
        <v>0</v>
      </c>
      <c r="N24" s="160"/>
      <c r="O24" s="160">
        <f>SUM(O25:O82)</f>
        <v>15.79</v>
      </c>
      <c r="P24" s="160"/>
      <c r="Q24" s="160">
        <f>SUM(Q25:Q82)</f>
        <v>0</v>
      </c>
      <c r="R24" s="160"/>
      <c r="S24" s="160"/>
      <c r="T24" s="160"/>
      <c r="U24" s="160"/>
      <c r="V24" s="160">
        <f>SUM(V25:V82)</f>
        <v>936.55000000000007</v>
      </c>
      <c r="W24" s="160"/>
      <c r="X24" s="160"/>
      <c r="AG24" t="s">
        <v>185</v>
      </c>
    </row>
    <row r="25" spans="1:60" outlineLevel="1" x14ac:dyDescent="0.2">
      <c r="A25" s="174">
        <v>14</v>
      </c>
      <c r="B25" s="175" t="s">
        <v>883</v>
      </c>
      <c r="C25" s="183" t="s">
        <v>884</v>
      </c>
      <c r="D25" s="176" t="s">
        <v>325</v>
      </c>
      <c r="E25" s="177">
        <v>755</v>
      </c>
      <c r="F25" s="178"/>
      <c r="G25" s="179">
        <f t="shared" ref="G25:G66" si="7">ROUND(E25*F25,2)</f>
        <v>0</v>
      </c>
      <c r="H25" s="159"/>
      <c r="I25" s="158">
        <f t="shared" ref="I25:I66" si="8">ROUND(E25*H25,2)</f>
        <v>0</v>
      </c>
      <c r="J25" s="159"/>
      <c r="K25" s="158">
        <f t="shared" ref="K25:K66" si="9">ROUND(E25*J25,2)</f>
        <v>0</v>
      </c>
      <c r="L25" s="158">
        <v>21</v>
      </c>
      <c r="M25" s="158">
        <f t="shared" ref="M25:M66" si="10">G25*(1+L25/100)</f>
        <v>0</v>
      </c>
      <c r="N25" s="158">
        <v>0</v>
      </c>
      <c r="O25" s="158">
        <f t="shared" ref="O25:O66" si="11">ROUND(E25*N25,2)</f>
        <v>0</v>
      </c>
      <c r="P25" s="158">
        <v>0</v>
      </c>
      <c r="Q25" s="158">
        <f t="shared" ref="Q25:Q66" si="12">ROUND(E25*P25,2)</f>
        <v>0</v>
      </c>
      <c r="R25" s="158"/>
      <c r="S25" s="158" t="s">
        <v>234</v>
      </c>
      <c r="T25" s="158" t="s">
        <v>234</v>
      </c>
      <c r="U25" s="158">
        <v>0.29163</v>
      </c>
      <c r="V25" s="158">
        <f t="shared" ref="V25:V66" si="13">ROUND(E25*U25,2)</f>
        <v>220.18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192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15</v>
      </c>
      <c r="B26" s="175" t="s">
        <v>885</v>
      </c>
      <c r="C26" s="183" t="s">
        <v>886</v>
      </c>
      <c r="D26" s="176" t="s">
        <v>325</v>
      </c>
      <c r="E26" s="177">
        <v>755</v>
      </c>
      <c r="F26" s="178"/>
      <c r="G26" s="179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8"/>
      <c r="S26" s="158" t="s">
        <v>234</v>
      </c>
      <c r="T26" s="158" t="s">
        <v>234</v>
      </c>
      <c r="U26" s="158">
        <v>0.30608000000000002</v>
      </c>
      <c r="V26" s="158">
        <f t="shared" si="13"/>
        <v>231.09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192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4">
        <v>16</v>
      </c>
      <c r="B27" s="175" t="s">
        <v>887</v>
      </c>
      <c r="C27" s="183" t="s">
        <v>888</v>
      </c>
      <c r="D27" s="176" t="s">
        <v>325</v>
      </c>
      <c r="E27" s="177">
        <v>707</v>
      </c>
      <c r="F27" s="178"/>
      <c r="G27" s="179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8"/>
      <c r="S27" s="158" t="s">
        <v>234</v>
      </c>
      <c r="T27" s="158" t="s">
        <v>234</v>
      </c>
      <c r="U27" s="158">
        <v>0.40899999999999997</v>
      </c>
      <c r="V27" s="158">
        <f t="shared" si="13"/>
        <v>289.16000000000003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17</v>
      </c>
      <c r="B28" s="175" t="s">
        <v>889</v>
      </c>
      <c r="C28" s="183" t="s">
        <v>890</v>
      </c>
      <c r="D28" s="176" t="s">
        <v>342</v>
      </c>
      <c r="E28" s="177">
        <v>3</v>
      </c>
      <c r="F28" s="178"/>
      <c r="G28" s="179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5.0499999999999998E-3</v>
      </c>
      <c r="O28" s="158">
        <f t="shared" si="11"/>
        <v>0.02</v>
      </c>
      <c r="P28" s="158">
        <v>0</v>
      </c>
      <c r="Q28" s="158">
        <f t="shared" si="12"/>
        <v>0</v>
      </c>
      <c r="R28" s="158"/>
      <c r="S28" s="158" t="s">
        <v>234</v>
      </c>
      <c r="T28" s="158" t="s">
        <v>234</v>
      </c>
      <c r="U28" s="158">
        <v>2.3519999999999999</v>
      </c>
      <c r="V28" s="158">
        <f t="shared" si="13"/>
        <v>7.06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4">
        <v>18</v>
      </c>
      <c r="B29" s="175" t="s">
        <v>891</v>
      </c>
      <c r="C29" s="183" t="s">
        <v>892</v>
      </c>
      <c r="D29" s="176" t="s">
        <v>325</v>
      </c>
      <c r="E29" s="177">
        <v>709</v>
      </c>
      <c r="F29" s="178"/>
      <c r="G29" s="179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8">
        <v>2.1499999999999998E-2</v>
      </c>
      <c r="O29" s="158">
        <f t="shared" si="11"/>
        <v>15.24</v>
      </c>
      <c r="P29" s="158">
        <v>0</v>
      </c>
      <c r="Q29" s="158">
        <f t="shared" si="12"/>
        <v>0</v>
      </c>
      <c r="R29" s="158" t="s">
        <v>268</v>
      </c>
      <c r="S29" s="158" t="s">
        <v>234</v>
      </c>
      <c r="T29" s="158" t="s">
        <v>234</v>
      </c>
      <c r="U29" s="158">
        <v>0</v>
      </c>
      <c r="V29" s="158">
        <f t="shared" si="13"/>
        <v>0</v>
      </c>
      <c r="W29" s="158"/>
      <c r="X29" s="158" t="s">
        <v>269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270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4">
        <v>19</v>
      </c>
      <c r="B30" s="175" t="s">
        <v>893</v>
      </c>
      <c r="C30" s="183" t="s">
        <v>894</v>
      </c>
      <c r="D30" s="176" t="s">
        <v>325</v>
      </c>
      <c r="E30" s="177">
        <v>3</v>
      </c>
      <c r="F30" s="178"/>
      <c r="G30" s="179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8">
        <v>5.6500000000000002E-2</v>
      </c>
      <c r="O30" s="158">
        <f t="shared" si="11"/>
        <v>0.17</v>
      </c>
      <c r="P30" s="158">
        <v>0</v>
      </c>
      <c r="Q30" s="158">
        <f t="shared" si="12"/>
        <v>0</v>
      </c>
      <c r="R30" s="158" t="s">
        <v>268</v>
      </c>
      <c r="S30" s="158" t="s">
        <v>234</v>
      </c>
      <c r="T30" s="158" t="s">
        <v>234</v>
      </c>
      <c r="U30" s="158">
        <v>0</v>
      </c>
      <c r="V30" s="158">
        <f t="shared" si="13"/>
        <v>0</v>
      </c>
      <c r="W30" s="158"/>
      <c r="X30" s="158" t="s">
        <v>269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270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20</v>
      </c>
      <c r="B31" s="175" t="s">
        <v>895</v>
      </c>
      <c r="C31" s="183" t="s">
        <v>896</v>
      </c>
      <c r="D31" s="176" t="s">
        <v>342</v>
      </c>
      <c r="E31" s="177">
        <v>3</v>
      </c>
      <c r="F31" s="178"/>
      <c r="G31" s="179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7.7999999999999996E-3</v>
      </c>
      <c r="O31" s="158">
        <f t="shared" si="11"/>
        <v>0.02</v>
      </c>
      <c r="P31" s="158">
        <v>0</v>
      </c>
      <c r="Q31" s="158">
        <f t="shared" si="12"/>
        <v>0</v>
      </c>
      <c r="R31" s="158" t="s">
        <v>268</v>
      </c>
      <c r="S31" s="158" t="s">
        <v>234</v>
      </c>
      <c r="T31" s="158" t="s">
        <v>234</v>
      </c>
      <c r="U31" s="158">
        <v>0</v>
      </c>
      <c r="V31" s="158">
        <f t="shared" si="13"/>
        <v>0</v>
      </c>
      <c r="W31" s="158"/>
      <c r="X31" s="158" t="s">
        <v>269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270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21</v>
      </c>
      <c r="B32" s="175" t="s">
        <v>897</v>
      </c>
      <c r="C32" s="183" t="s">
        <v>898</v>
      </c>
      <c r="D32" s="176" t="s">
        <v>342</v>
      </c>
      <c r="E32" s="177">
        <v>1</v>
      </c>
      <c r="F32" s="178"/>
      <c r="G32" s="179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1.04E-2</v>
      </c>
      <c r="O32" s="158">
        <f t="shared" si="11"/>
        <v>0.01</v>
      </c>
      <c r="P32" s="158">
        <v>0</v>
      </c>
      <c r="Q32" s="158">
        <f t="shared" si="12"/>
        <v>0</v>
      </c>
      <c r="R32" s="158" t="s">
        <v>268</v>
      </c>
      <c r="S32" s="158" t="s">
        <v>234</v>
      </c>
      <c r="T32" s="158" t="s">
        <v>234</v>
      </c>
      <c r="U32" s="158">
        <v>0</v>
      </c>
      <c r="V32" s="158">
        <f t="shared" si="13"/>
        <v>0</v>
      </c>
      <c r="W32" s="158"/>
      <c r="X32" s="158" t="s">
        <v>269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270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22</v>
      </c>
      <c r="B33" s="175" t="s">
        <v>899</v>
      </c>
      <c r="C33" s="183" t="s">
        <v>900</v>
      </c>
      <c r="D33" s="176" t="s">
        <v>342</v>
      </c>
      <c r="E33" s="177">
        <v>3</v>
      </c>
      <c r="F33" s="178"/>
      <c r="G33" s="179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1.01E-2</v>
      </c>
      <c r="O33" s="158">
        <f t="shared" si="11"/>
        <v>0.03</v>
      </c>
      <c r="P33" s="158">
        <v>0</v>
      </c>
      <c r="Q33" s="158">
        <f t="shared" si="12"/>
        <v>0</v>
      </c>
      <c r="R33" s="158" t="s">
        <v>268</v>
      </c>
      <c r="S33" s="158" t="s">
        <v>234</v>
      </c>
      <c r="T33" s="158" t="s">
        <v>234</v>
      </c>
      <c r="U33" s="158">
        <v>0</v>
      </c>
      <c r="V33" s="158">
        <f t="shared" si="13"/>
        <v>0</v>
      </c>
      <c r="W33" s="158"/>
      <c r="X33" s="158" t="s">
        <v>269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270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4">
        <v>23</v>
      </c>
      <c r="B34" s="175" t="s">
        <v>901</v>
      </c>
      <c r="C34" s="183" t="s">
        <v>902</v>
      </c>
      <c r="D34" s="176" t="s">
        <v>342</v>
      </c>
      <c r="E34" s="177">
        <v>36</v>
      </c>
      <c r="F34" s="178"/>
      <c r="G34" s="179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0</v>
      </c>
      <c r="O34" s="158">
        <f t="shared" si="11"/>
        <v>0</v>
      </c>
      <c r="P34" s="158">
        <v>0</v>
      </c>
      <c r="Q34" s="158">
        <f t="shared" si="12"/>
        <v>0</v>
      </c>
      <c r="R34" s="158"/>
      <c r="S34" s="158" t="s">
        <v>234</v>
      </c>
      <c r="T34" s="158" t="s">
        <v>234</v>
      </c>
      <c r="U34" s="158">
        <v>1.2736000000000001</v>
      </c>
      <c r="V34" s="158">
        <f t="shared" si="13"/>
        <v>45.85</v>
      </c>
      <c r="W34" s="158"/>
      <c r="X34" s="158" t="s">
        <v>191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192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24</v>
      </c>
      <c r="B35" s="175" t="s">
        <v>903</v>
      </c>
      <c r="C35" s="183" t="s">
        <v>904</v>
      </c>
      <c r="D35" s="176" t="s">
        <v>342</v>
      </c>
      <c r="E35" s="177">
        <v>2</v>
      </c>
      <c r="F35" s="178"/>
      <c r="G35" s="179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4.0999999999999999E-4</v>
      </c>
      <c r="O35" s="158">
        <f t="shared" si="11"/>
        <v>0</v>
      </c>
      <c r="P35" s="158">
        <v>0</v>
      </c>
      <c r="Q35" s="158">
        <f t="shared" si="12"/>
        <v>0</v>
      </c>
      <c r="R35" s="158"/>
      <c r="S35" s="158" t="s">
        <v>234</v>
      </c>
      <c r="T35" s="158" t="s">
        <v>234</v>
      </c>
      <c r="U35" s="158">
        <v>0.85599999999999998</v>
      </c>
      <c r="V35" s="158">
        <f t="shared" si="13"/>
        <v>1.71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25</v>
      </c>
      <c r="B36" s="175" t="s">
        <v>905</v>
      </c>
      <c r="C36" s="183" t="s">
        <v>906</v>
      </c>
      <c r="D36" s="176" t="s">
        <v>342</v>
      </c>
      <c r="E36" s="177">
        <v>8</v>
      </c>
      <c r="F36" s="178"/>
      <c r="G36" s="179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6.2E-4</v>
      </c>
      <c r="O36" s="158">
        <f t="shared" si="11"/>
        <v>0</v>
      </c>
      <c r="P36" s="158">
        <v>0</v>
      </c>
      <c r="Q36" s="158">
        <f t="shared" si="12"/>
        <v>0</v>
      </c>
      <c r="R36" s="158"/>
      <c r="S36" s="158" t="s">
        <v>234</v>
      </c>
      <c r="T36" s="158" t="s">
        <v>234</v>
      </c>
      <c r="U36" s="158">
        <v>1.24</v>
      </c>
      <c r="V36" s="158">
        <f t="shared" si="13"/>
        <v>9.92</v>
      </c>
      <c r="W36" s="158"/>
      <c r="X36" s="158" t="s">
        <v>191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4">
        <v>26</v>
      </c>
      <c r="B37" s="175" t="s">
        <v>907</v>
      </c>
      <c r="C37" s="183" t="s">
        <v>908</v>
      </c>
      <c r="D37" s="176" t="s">
        <v>342</v>
      </c>
      <c r="E37" s="177">
        <v>1</v>
      </c>
      <c r="F37" s="178"/>
      <c r="G37" s="179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6.4599999999999996E-3</v>
      </c>
      <c r="O37" s="158">
        <f t="shared" si="11"/>
        <v>0.01</v>
      </c>
      <c r="P37" s="158">
        <v>0</v>
      </c>
      <c r="Q37" s="158">
        <f t="shared" si="12"/>
        <v>0</v>
      </c>
      <c r="R37" s="158"/>
      <c r="S37" s="158" t="s">
        <v>234</v>
      </c>
      <c r="T37" s="158" t="s">
        <v>234</v>
      </c>
      <c r="U37" s="158">
        <v>1.8440000000000001</v>
      </c>
      <c r="V37" s="158">
        <f t="shared" si="13"/>
        <v>1.84</v>
      </c>
      <c r="W37" s="158"/>
      <c r="X37" s="158" t="s">
        <v>191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192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27</v>
      </c>
      <c r="B38" s="175" t="s">
        <v>909</v>
      </c>
      <c r="C38" s="183" t="s">
        <v>910</v>
      </c>
      <c r="D38" s="176" t="s">
        <v>325</v>
      </c>
      <c r="E38" s="177">
        <v>48</v>
      </c>
      <c r="F38" s="178"/>
      <c r="G38" s="179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8">
        <v>0</v>
      </c>
      <c r="O38" s="158">
        <f t="shared" si="11"/>
        <v>0</v>
      </c>
      <c r="P38" s="158">
        <v>0</v>
      </c>
      <c r="Q38" s="158">
        <f t="shared" si="12"/>
        <v>0</v>
      </c>
      <c r="R38" s="158"/>
      <c r="S38" s="158" t="s">
        <v>234</v>
      </c>
      <c r="T38" s="158" t="s">
        <v>234</v>
      </c>
      <c r="U38" s="158">
        <v>5.3999999999999999E-2</v>
      </c>
      <c r="V38" s="158">
        <f t="shared" si="13"/>
        <v>2.59</v>
      </c>
      <c r="W38" s="158"/>
      <c r="X38" s="158" t="s">
        <v>191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192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4">
        <v>28</v>
      </c>
      <c r="B39" s="175" t="s">
        <v>911</v>
      </c>
      <c r="C39" s="183" t="s">
        <v>912</v>
      </c>
      <c r="D39" s="176" t="s">
        <v>325</v>
      </c>
      <c r="E39" s="177">
        <v>48</v>
      </c>
      <c r="F39" s="178"/>
      <c r="G39" s="179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8">
        <v>1.06E-3</v>
      </c>
      <c r="O39" s="158">
        <f t="shared" si="11"/>
        <v>0.05</v>
      </c>
      <c r="P39" s="158">
        <v>0</v>
      </c>
      <c r="Q39" s="158">
        <f t="shared" si="12"/>
        <v>0</v>
      </c>
      <c r="R39" s="158" t="s">
        <v>268</v>
      </c>
      <c r="S39" s="158" t="s">
        <v>234</v>
      </c>
      <c r="T39" s="158" t="s">
        <v>234</v>
      </c>
      <c r="U39" s="158">
        <v>0</v>
      </c>
      <c r="V39" s="158">
        <f t="shared" si="13"/>
        <v>0</v>
      </c>
      <c r="W39" s="158"/>
      <c r="X39" s="158" t="s">
        <v>269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270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29</v>
      </c>
      <c r="B40" s="175" t="s">
        <v>913</v>
      </c>
      <c r="C40" s="183" t="s">
        <v>914</v>
      </c>
      <c r="D40" s="176" t="s">
        <v>866</v>
      </c>
      <c r="E40" s="177">
        <v>4</v>
      </c>
      <c r="F40" s="178"/>
      <c r="G40" s="179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8">
        <v>0</v>
      </c>
      <c r="O40" s="158">
        <f t="shared" si="11"/>
        <v>0</v>
      </c>
      <c r="P40" s="158">
        <v>0</v>
      </c>
      <c r="Q40" s="158">
        <f t="shared" si="12"/>
        <v>0</v>
      </c>
      <c r="R40" s="158"/>
      <c r="S40" s="158" t="s">
        <v>220</v>
      </c>
      <c r="T40" s="158" t="s">
        <v>190</v>
      </c>
      <c r="U40" s="158">
        <v>0</v>
      </c>
      <c r="V40" s="158">
        <f t="shared" si="13"/>
        <v>0</v>
      </c>
      <c r="W40" s="158"/>
      <c r="X40" s="158" t="s">
        <v>269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270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30</v>
      </c>
      <c r="B41" s="175" t="s">
        <v>915</v>
      </c>
      <c r="C41" s="183" t="s">
        <v>916</v>
      </c>
      <c r="D41" s="176" t="s">
        <v>866</v>
      </c>
      <c r="E41" s="177">
        <v>2</v>
      </c>
      <c r="F41" s="178"/>
      <c r="G41" s="179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8">
        <v>0</v>
      </c>
      <c r="O41" s="158">
        <f t="shared" si="11"/>
        <v>0</v>
      </c>
      <c r="P41" s="158">
        <v>0</v>
      </c>
      <c r="Q41" s="158">
        <f t="shared" si="12"/>
        <v>0</v>
      </c>
      <c r="R41" s="158"/>
      <c r="S41" s="158" t="s">
        <v>220</v>
      </c>
      <c r="T41" s="158" t="s">
        <v>190</v>
      </c>
      <c r="U41" s="158">
        <v>0</v>
      </c>
      <c r="V41" s="158">
        <f t="shared" si="13"/>
        <v>0</v>
      </c>
      <c r="W41" s="158"/>
      <c r="X41" s="158" t="s">
        <v>269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270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31</v>
      </c>
      <c r="B42" s="175" t="s">
        <v>917</v>
      </c>
      <c r="C42" s="183" t="s">
        <v>918</v>
      </c>
      <c r="D42" s="176" t="s">
        <v>866</v>
      </c>
      <c r="E42" s="177">
        <v>1</v>
      </c>
      <c r="F42" s="178"/>
      <c r="G42" s="179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8">
        <v>0</v>
      </c>
      <c r="O42" s="158">
        <f t="shared" si="11"/>
        <v>0</v>
      </c>
      <c r="P42" s="158">
        <v>0</v>
      </c>
      <c r="Q42" s="158">
        <f t="shared" si="12"/>
        <v>0</v>
      </c>
      <c r="R42" s="158"/>
      <c r="S42" s="158" t="s">
        <v>220</v>
      </c>
      <c r="T42" s="158" t="s">
        <v>190</v>
      </c>
      <c r="U42" s="158">
        <v>0</v>
      </c>
      <c r="V42" s="158">
        <f t="shared" si="13"/>
        <v>0</v>
      </c>
      <c r="W42" s="158"/>
      <c r="X42" s="158" t="s">
        <v>269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270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4">
        <v>32</v>
      </c>
      <c r="B43" s="175" t="s">
        <v>919</v>
      </c>
      <c r="C43" s="183" t="s">
        <v>920</v>
      </c>
      <c r="D43" s="176" t="s">
        <v>866</v>
      </c>
      <c r="E43" s="177">
        <v>13</v>
      </c>
      <c r="F43" s="178"/>
      <c r="G43" s="179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8">
        <v>0</v>
      </c>
      <c r="O43" s="158">
        <f t="shared" si="11"/>
        <v>0</v>
      </c>
      <c r="P43" s="158">
        <v>0</v>
      </c>
      <c r="Q43" s="158">
        <f t="shared" si="12"/>
        <v>0</v>
      </c>
      <c r="R43" s="158"/>
      <c r="S43" s="158" t="s">
        <v>220</v>
      </c>
      <c r="T43" s="158" t="s">
        <v>190</v>
      </c>
      <c r="U43" s="158">
        <v>0</v>
      </c>
      <c r="V43" s="158">
        <f t="shared" si="13"/>
        <v>0</v>
      </c>
      <c r="W43" s="158"/>
      <c r="X43" s="158" t="s">
        <v>269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270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4">
        <v>33</v>
      </c>
      <c r="B44" s="175" t="s">
        <v>921</v>
      </c>
      <c r="C44" s="183" t="s">
        <v>922</v>
      </c>
      <c r="D44" s="176" t="s">
        <v>866</v>
      </c>
      <c r="E44" s="177">
        <v>7</v>
      </c>
      <c r="F44" s="178"/>
      <c r="G44" s="179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8">
        <v>0</v>
      </c>
      <c r="O44" s="158">
        <f t="shared" si="11"/>
        <v>0</v>
      </c>
      <c r="P44" s="158">
        <v>0</v>
      </c>
      <c r="Q44" s="158">
        <f t="shared" si="12"/>
        <v>0</v>
      </c>
      <c r="R44" s="158"/>
      <c r="S44" s="158" t="s">
        <v>220</v>
      </c>
      <c r="T44" s="158" t="s">
        <v>190</v>
      </c>
      <c r="U44" s="158">
        <v>0</v>
      </c>
      <c r="V44" s="158">
        <f t="shared" si="13"/>
        <v>0</v>
      </c>
      <c r="W44" s="158"/>
      <c r="X44" s="158" t="s">
        <v>269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270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4">
        <v>34</v>
      </c>
      <c r="B45" s="175" t="s">
        <v>923</v>
      </c>
      <c r="C45" s="183" t="s">
        <v>924</v>
      </c>
      <c r="D45" s="176" t="s">
        <v>866</v>
      </c>
      <c r="E45" s="177">
        <v>4</v>
      </c>
      <c r="F45" s="178"/>
      <c r="G45" s="179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58"/>
      <c r="S45" s="158" t="s">
        <v>220</v>
      </c>
      <c r="T45" s="158" t="s">
        <v>190</v>
      </c>
      <c r="U45" s="158">
        <v>0</v>
      </c>
      <c r="V45" s="158">
        <f t="shared" si="13"/>
        <v>0</v>
      </c>
      <c r="W45" s="158"/>
      <c r="X45" s="158" t="s">
        <v>269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270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4">
        <v>35</v>
      </c>
      <c r="B46" s="175" t="s">
        <v>925</v>
      </c>
      <c r="C46" s="183" t="s">
        <v>926</v>
      </c>
      <c r="D46" s="176" t="s">
        <v>866</v>
      </c>
      <c r="E46" s="177">
        <v>2</v>
      </c>
      <c r="F46" s="178"/>
      <c r="G46" s="179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8">
        <v>0</v>
      </c>
      <c r="O46" s="158">
        <f t="shared" si="11"/>
        <v>0</v>
      </c>
      <c r="P46" s="158">
        <v>0</v>
      </c>
      <c r="Q46" s="158">
        <f t="shared" si="12"/>
        <v>0</v>
      </c>
      <c r="R46" s="158"/>
      <c r="S46" s="158" t="s">
        <v>220</v>
      </c>
      <c r="T46" s="158" t="s">
        <v>190</v>
      </c>
      <c r="U46" s="158">
        <v>0</v>
      </c>
      <c r="V46" s="158">
        <f t="shared" si="13"/>
        <v>0</v>
      </c>
      <c r="W46" s="158"/>
      <c r="X46" s="158" t="s">
        <v>269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270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4">
        <v>36</v>
      </c>
      <c r="B47" s="175" t="s">
        <v>927</v>
      </c>
      <c r="C47" s="183" t="s">
        <v>928</v>
      </c>
      <c r="D47" s="176" t="s">
        <v>866</v>
      </c>
      <c r="E47" s="177">
        <v>1</v>
      </c>
      <c r="F47" s="178"/>
      <c r="G47" s="179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8">
        <v>0</v>
      </c>
      <c r="O47" s="158">
        <f t="shared" si="11"/>
        <v>0</v>
      </c>
      <c r="P47" s="158">
        <v>0</v>
      </c>
      <c r="Q47" s="158">
        <f t="shared" si="12"/>
        <v>0</v>
      </c>
      <c r="R47" s="158"/>
      <c r="S47" s="158" t="s">
        <v>220</v>
      </c>
      <c r="T47" s="158" t="s">
        <v>190</v>
      </c>
      <c r="U47" s="158">
        <v>0</v>
      </c>
      <c r="V47" s="158">
        <f t="shared" si="13"/>
        <v>0</v>
      </c>
      <c r="W47" s="158"/>
      <c r="X47" s="158" t="s">
        <v>269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37</v>
      </c>
      <c r="B48" s="175" t="s">
        <v>929</v>
      </c>
      <c r="C48" s="183" t="s">
        <v>930</v>
      </c>
      <c r="D48" s="176" t="s">
        <v>866</v>
      </c>
      <c r="E48" s="177">
        <v>1</v>
      </c>
      <c r="F48" s="178"/>
      <c r="G48" s="179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8">
        <v>0</v>
      </c>
      <c r="O48" s="158">
        <f t="shared" si="11"/>
        <v>0</v>
      </c>
      <c r="P48" s="158">
        <v>0</v>
      </c>
      <c r="Q48" s="158">
        <f t="shared" si="12"/>
        <v>0</v>
      </c>
      <c r="R48" s="158"/>
      <c r="S48" s="158" t="s">
        <v>220</v>
      </c>
      <c r="T48" s="158" t="s">
        <v>190</v>
      </c>
      <c r="U48" s="158">
        <v>0</v>
      </c>
      <c r="V48" s="158">
        <f t="shared" si="13"/>
        <v>0</v>
      </c>
      <c r="W48" s="158"/>
      <c r="X48" s="158" t="s">
        <v>269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270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38</v>
      </c>
      <c r="B49" s="175" t="s">
        <v>931</v>
      </c>
      <c r="C49" s="183" t="s">
        <v>932</v>
      </c>
      <c r="D49" s="176" t="s">
        <v>866</v>
      </c>
      <c r="E49" s="177">
        <v>7</v>
      </c>
      <c r="F49" s="178"/>
      <c r="G49" s="179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8">
        <v>0</v>
      </c>
      <c r="O49" s="158">
        <f t="shared" si="11"/>
        <v>0</v>
      </c>
      <c r="P49" s="158">
        <v>0</v>
      </c>
      <c r="Q49" s="158">
        <f t="shared" si="12"/>
        <v>0</v>
      </c>
      <c r="R49" s="158"/>
      <c r="S49" s="158" t="s">
        <v>220</v>
      </c>
      <c r="T49" s="158" t="s">
        <v>190</v>
      </c>
      <c r="U49" s="158">
        <v>0</v>
      </c>
      <c r="V49" s="158">
        <f t="shared" si="13"/>
        <v>0</v>
      </c>
      <c r="W49" s="158"/>
      <c r="X49" s="158" t="s">
        <v>269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4">
        <v>39</v>
      </c>
      <c r="B50" s="175" t="s">
        <v>933</v>
      </c>
      <c r="C50" s="183" t="s">
        <v>934</v>
      </c>
      <c r="D50" s="176" t="s">
        <v>866</v>
      </c>
      <c r="E50" s="177">
        <v>2</v>
      </c>
      <c r="F50" s="178"/>
      <c r="G50" s="179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8">
        <v>0</v>
      </c>
      <c r="O50" s="158">
        <f t="shared" si="11"/>
        <v>0</v>
      </c>
      <c r="P50" s="158">
        <v>0</v>
      </c>
      <c r="Q50" s="158">
        <f t="shared" si="12"/>
        <v>0</v>
      </c>
      <c r="R50" s="158"/>
      <c r="S50" s="158" t="s">
        <v>220</v>
      </c>
      <c r="T50" s="158" t="s">
        <v>190</v>
      </c>
      <c r="U50" s="158">
        <v>0</v>
      </c>
      <c r="V50" s="158">
        <f t="shared" si="13"/>
        <v>0</v>
      </c>
      <c r="W50" s="158"/>
      <c r="X50" s="158" t="s">
        <v>269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270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4">
        <v>40</v>
      </c>
      <c r="B51" s="175" t="s">
        <v>935</v>
      </c>
      <c r="C51" s="183" t="s">
        <v>936</v>
      </c>
      <c r="D51" s="176" t="s">
        <v>866</v>
      </c>
      <c r="E51" s="177">
        <v>3</v>
      </c>
      <c r="F51" s="178"/>
      <c r="G51" s="179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8">
        <v>0</v>
      </c>
      <c r="O51" s="158">
        <f t="shared" si="11"/>
        <v>0</v>
      </c>
      <c r="P51" s="158">
        <v>0</v>
      </c>
      <c r="Q51" s="158">
        <f t="shared" si="12"/>
        <v>0</v>
      </c>
      <c r="R51" s="158"/>
      <c r="S51" s="158" t="s">
        <v>220</v>
      </c>
      <c r="T51" s="158" t="s">
        <v>190</v>
      </c>
      <c r="U51" s="158">
        <v>0</v>
      </c>
      <c r="V51" s="158">
        <f t="shared" si="13"/>
        <v>0</v>
      </c>
      <c r="W51" s="158"/>
      <c r="X51" s="158" t="s">
        <v>269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270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41</v>
      </c>
      <c r="B52" s="175" t="s">
        <v>937</v>
      </c>
      <c r="C52" s="183" t="s">
        <v>938</v>
      </c>
      <c r="D52" s="176" t="s">
        <v>866</v>
      </c>
      <c r="E52" s="177">
        <v>2</v>
      </c>
      <c r="F52" s="178"/>
      <c r="G52" s="179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8">
        <v>0</v>
      </c>
      <c r="O52" s="158">
        <f t="shared" si="11"/>
        <v>0</v>
      </c>
      <c r="P52" s="158">
        <v>0</v>
      </c>
      <c r="Q52" s="158">
        <f t="shared" si="12"/>
        <v>0</v>
      </c>
      <c r="R52" s="158"/>
      <c r="S52" s="158" t="s">
        <v>220</v>
      </c>
      <c r="T52" s="158" t="s">
        <v>190</v>
      </c>
      <c r="U52" s="158">
        <v>0</v>
      </c>
      <c r="V52" s="158">
        <f t="shared" si="13"/>
        <v>0</v>
      </c>
      <c r="W52" s="158"/>
      <c r="X52" s="158" t="s">
        <v>269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270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42</v>
      </c>
      <c r="B53" s="175" t="s">
        <v>939</v>
      </c>
      <c r="C53" s="183" t="s">
        <v>940</v>
      </c>
      <c r="D53" s="176" t="s">
        <v>866</v>
      </c>
      <c r="E53" s="177">
        <v>1</v>
      </c>
      <c r="F53" s="178"/>
      <c r="G53" s="179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220</v>
      </c>
      <c r="T53" s="158" t="s">
        <v>190</v>
      </c>
      <c r="U53" s="158">
        <v>0</v>
      </c>
      <c r="V53" s="158">
        <f t="shared" si="13"/>
        <v>0</v>
      </c>
      <c r="W53" s="158"/>
      <c r="X53" s="158" t="s">
        <v>269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43</v>
      </c>
      <c r="B54" s="175" t="s">
        <v>941</v>
      </c>
      <c r="C54" s="183" t="s">
        <v>942</v>
      </c>
      <c r="D54" s="176" t="s">
        <v>866</v>
      </c>
      <c r="E54" s="177">
        <v>1</v>
      </c>
      <c r="F54" s="178"/>
      <c r="G54" s="179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8">
        <v>0</v>
      </c>
      <c r="O54" s="158">
        <f t="shared" si="11"/>
        <v>0</v>
      </c>
      <c r="P54" s="158">
        <v>0</v>
      </c>
      <c r="Q54" s="158">
        <f t="shared" si="12"/>
        <v>0</v>
      </c>
      <c r="R54" s="158"/>
      <c r="S54" s="158" t="s">
        <v>220</v>
      </c>
      <c r="T54" s="158" t="s">
        <v>190</v>
      </c>
      <c r="U54" s="158">
        <v>0</v>
      </c>
      <c r="V54" s="158">
        <f t="shared" si="13"/>
        <v>0</v>
      </c>
      <c r="W54" s="158"/>
      <c r="X54" s="158" t="s">
        <v>269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270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44</v>
      </c>
      <c r="B55" s="175" t="s">
        <v>943</v>
      </c>
      <c r="C55" s="183" t="s">
        <v>944</v>
      </c>
      <c r="D55" s="176" t="s">
        <v>866</v>
      </c>
      <c r="E55" s="177">
        <v>2</v>
      </c>
      <c r="F55" s="178"/>
      <c r="G55" s="179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8">
        <v>0</v>
      </c>
      <c r="O55" s="158">
        <f t="shared" si="11"/>
        <v>0</v>
      </c>
      <c r="P55" s="158">
        <v>0</v>
      </c>
      <c r="Q55" s="158">
        <f t="shared" si="12"/>
        <v>0</v>
      </c>
      <c r="R55" s="158"/>
      <c r="S55" s="158" t="s">
        <v>220</v>
      </c>
      <c r="T55" s="158" t="s">
        <v>190</v>
      </c>
      <c r="U55" s="158">
        <v>0</v>
      </c>
      <c r="V55" s="158">
        <f t="shared" si="13"/>
        <v>0</v>
      </c>
      <c r="W55" s="158"/>
      <c r="X55" s="158" t="s">
        <v>269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45</v>
      </c>
      <c r="B56" s="175" t="s">
        <v>945</v>
      </c>
      <c r="C56" s="183" t="s">
        <v>946</v>
      </c>
      <c r="D56" s="176" t="s">
        <v>866</v>
      </c>
      <c r="E56" s="177">
        <v>4</v>
      </c>
      <c r="F56" s="178"/>
      <c r="G56" s="179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8">
        <v>0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220</v>
      </c>
      <c r="T56" s="158" t="s">
        <v>190</v>
      </c>
      <c r="U56" s="158">
        <v>0</v>
      </c>
      <c r="V56" s="158">
        <f t="shared" si="13"/>
        <v>0</v>
      </c>
      <c r="W56" s="158"/>
      <c r="X56" s="158" t="s">
        <v>269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270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46</v>
      </c>
      <c r="B57" s="175" t="s">
        <v>947</v>
      </c>
      <c r="C57" s="183" t="s">
        <v>948</v>
      </c>
      <c r="D57" s="176" t="s">
        <v>866</v>
      </c>
      <c r="E57" s="177">
        <v>2</v>
      </c>
      <c r="F57" s="178"/>
      <c r="G57" s="179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8">
        <v>0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220</v>
      </c>
      <c r="T57" s="158" t="s">
        <v>190</v>
      </c>
      <c r="U57" s="158">
        <v>0</v>
      </c>
      <c r="V57" s="158">
        <f t="shared" si="13"/>
        <v>0</v>
      </c>
      <c r="W57" s="158"/>
      <c r="X57" s="158" t="s">
        <v>269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270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4">
        <v>47</v>
      </c>
      <c r="B58" s="175" t="s">
        <v>949</v>
      </c>
      <c r="C58" s="183" t="s">
        <v>950</v>
      </c>
      <c r="D58" s="176" t="s">
        <v>866</v>
      </c>
      <c r="E58" s="177">
        <v>6</v>
      </c>
      <c r="F58" s="178"/>
      <c r="G58" s="179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220</v>
      </c>
      <c r="T58" s="158" t="s">
        <v>190</v>
      </c>
      <c r="U58" s="158">
        <v>0</v>
      </c>
      <c r="V58" s="158">
        <f t="shared" si="13"/>
        <v>0</v>
      </c>
      <c r="W58" s="158"/>
      <c r="X58" s="158" t="s">
        <v>269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4">
        <v>48</v>
      </c>
      <c r="B59" s="175" t="s">
        <v>951</v>
      </c>
      <c r="C59" s="183" t="s">
        <v>952</v>
      </c>
      <c r="D59" s="176" t="s">
        <v>866</v>
      </c>
      <c r="E59" s="177">
        <v>2</v>
      </c>
      <c r="F59" s="178"/>
      <c r="G59" s="179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8">
        <v>0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220</v>
      </c>
      <c r="T59" s="158" t="s">
        <v>190</v>
      </c>
      <c r="U59" s="158">
        <v>0</v>
      </c>
      <c r="V59" s="158">
        <f t="shared" si="13"/>
        <v>0</v>
      </c>
      <c r="W59" s="158"/>
      <c r="X59" s="158" t="s">
        <v>269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49</v>
      </c>
      <c r="B60" s="175" t="s">
        <v>953</v>
      </c>
      <c r="C60" s="183" t="s">
        <v>954</v>
      </c>
      <c r="D60" s="176" t="s">
        <v>342</v>
      </c>
      <c r="E60" s="177">
        <v>2</v>
      </c>
      <c r="F60" s="178"/>
      <c r="G60" s="179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8">
        <v>2.2000000000000001E-4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234</v>
      </c>
      <c r="T60" s="158" t="s">
        <v>234</v>
      </c>
      <c r="U60" s="158">
        <v>1.554</v>
      </c>
      <c r="V60" s="158">
        <f t="shared" si="13"/>
        <v>3.11</v>
      </c>
      <c r="W60" s="158"/>
      <c r="X60" s="158" t="s">
        <v>191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192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50</v>
      </c>
      <c r="B61" s="175" t="s">
        <v>955</v>
      </c>
      <c r="C61" s="183" t="s">
        <v>956</v>
      </c>
      <c r="D61" s="176" t="s">
        <v>342</v>
      </c>
      <c r="E61" s="177">
        <v>5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234</v>
      </c>
      <c r="T61" s="158" t="s">
        <v>234</v>
      </c>
      <c r="U61" s="158">
        <v>0.70799999999999996</v>
      </c>
      <c r="V61" s="158">
        <f t="shared" si="13"/>
        <v>3.54</v>
      </c>
      <c r="W61" s="158"/>
      <c r="X61" s="158" t="s">
        <v>191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192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74">
        <v>51</v>
      </c>
      <c r="B62" s="175" t="s">
        <v>957</v>
      </c>
      <c r="C62" s="183" t="s">
        <v>958</v>
      </c>
      <c r="D62" s="176" t="s">
        <v>866</v>
      </c>
      <c r="E62" s="177">
        <v>5</v>
      </c>
      <c r="F62" s="178"/>
      <c r="G62" s="179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21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220</v>
      </c>
      <c r="T62" s="158" t="s">
        <v>190</v>
      </c>
      <c r="U62" s="158">
        <v>0</v>
      </c>
      <c r="V62" s="158">
        <f t="shared" si="13"/>
        <v>0</v>
      </c>
      <c r="W62" s="158"/>
      <c r="X62" s="158" t="s">
        <v>269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270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52</v>
      </c>
      <c r="B63" s="175" t="s">
        <v>959</v>
      </c>
      <c r="C63" s="183" t="s">
        <v>960</v>
      </c>
      <c r="D63" s="176" t="s">
        <v>342</v>
      </c>
      <c r="E63" s="177">
        <v>4</v>
      </c>
      <c r="F63" s="178"/>
      <c r="G63" s="179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8">
        <v>4.0999999999999999E-4</v>
      </c>
      <c r="O63" s="158">
        <f t="shared" si="11"/>
        <v>0</v>
      </c>
      <c r="P63" s="158">
        <v>0</v>
      </c>
      <c r="Q63" s="158">
        <f t="shared" si="12"/>
        <v>0</v>
      </c>
      <c r="R63" s="158"/>
      <c r="S63" s="158" t="s">
        <v>234</v>
      </c>
      <c r="T63" s="158" t="s">
        <v>234</v>
      </c>
      <c r="U63" s="158">
        <v>1.8660000000000001</v>
      </c>
      <c r="V63" s="158">
        <f t="shared" si="13"/>
        <v>7.46</v>
      </c>
      <c r="W63" s="158"/>
      <c r="X63" s="158" t="s">
        <v>191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192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4">
        <v>53</v>
      </c>
      <c r="B64" s="175" t="s">
        <v>961</v>
      </c>
      <c r="C64" s="183" t="s">
        <v>962</v>
      </c>
      <c r="D64" s="176" t="s">
        <v>866</v>
      </c>
      <c r="E64" s="177">
        <v>2</v>
      </c>
      <c r="F64" s="178"/>
      <c r="G64" s="179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8">
        <v>0</v>
      </c>
      <c r="O64" s="158">
        <f t="shared" si="11"/>
        <v>0</v>
      </c>
      <c r="P64" s="158">
        <v>0</v>
      </c>
      <c r="Q64" s="158">
        <f t="shared" si="12"/>
        <v>0</v>
      </c>
      <c r="R64" s="158"/>
      <c r="S64" s="158" t="s">
        <v>220</v>
      </c>
      <c r="T64" s="158" t="s">
        <v>190</v>
      </c>
      <c r="U64" s="158">
        <v>0</v>
      </c>
      <c r="V64" s="158">
        <f t="shared" si="13"/>
        <v>0</v>
      </c>
      <c r="W64" s="158"/>
      <c r="X64" s="158" t="s">
        <v>269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270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4">
        <v>54</v>
      </c>
      <c r="B65" s="175" t="s">
        <v>963</v>
      </c>
      <c r="C65" s="183" t="s">
        <v>964</v>
      </c>
      <c r="D65" s="176" t="s">
        <v>866</v>
      </c>
      <c r="E65" s="177">
        <v>4</v>
      </c>
      <c r="F65" s="178"/>
      <c r="G65" s="179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8">
        <v>0</v>
      </c>
      <c r="O65" s="158">
        <f t="shared" si="11"/>
        <v>0</v>
      </c>
      <c r="P65" s="158">
        <v>0</v>
      </c>
      <c r="Q65" s="158">
        <f t="shared" si="12"/>
        <v>0</v>
      </c>
      <c r="R65" s="158"/>
      <c r="S65" s="158" t="s">
        <v>220</v>
      </c>
      <c r="T65" s="158" t="s">
        <v>190</v>
      </c>
      <c r="U65" s="158">
        <v>0</v>
      </c>
      <c r="V65" s="158">
        <f t="shared" si="13"/>
        <v>0</v>
      </c>
      <c r="W65" s="158"/>
      <c r="X65" s="158" t="s">
        <v>269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270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7">
        <v>55</v>
      </c>
      <c r="B66" s="168" t="s">
        <v>965</v>
      </c>
      <c r="C66" s="182" t="s">
        <v>966</v>
      </c>
      <c r="D66" s="169" t="s">
        <v>325</v>
      </c>
      <c r="E66" s="170">
        <v>48</v>
      </c>
      <c r="F66" s="171"/>
      <c r="G66" s="172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8">
        <v>1.0000000000000001E-5</v>
      </c>
      <c r="O66" s="158">
        <f t="shared" si="11"/>
        <v>0</v>
      </c>
      <c r="P66" s="158">
        <v>0</v>
      </c>
      <c r="Q66" s="158">
        <f t="shared" si="12"/>
        <v>0</v>
      </c>
      <c r="R66" s="158"/>
      <c r="S66" s="158" t="s">
        <v>234</v>
      </c>
      <c r="T66" s="158" t="s">
        <v>234</v>
      </c>
      <c r="U66" s="158">
        <v>6.2E-2</v>
      </c>
      <c r="V66" s="158">
        <f t="shared" si="13"/>
        <v>2.98</v>
      </c>
      <c r="W66" s="158"/>
      <c r="X66" s="158" t="s">
        <v>191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60" t="s">
        <v>967</v>
      </c>
      <c r="D67" s="261"/>
      <c r="E67" s="261"/>
      <c r="F67" s="261"/>
      <c r="G67" s="261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194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4">
        <v>56</v>
      </c>
      <c r="B68" s="175" t="s">
        <v>968</v>
      </c>
      <c r="C68" s="183" t="s">
        <v>969</v>
      </c>
      <c r="D68" s="176" t="s">
        <v>325</v>
      </c>
      <c r="E68" s="177">
        <v>48</v>
      </c>
      <c r="F68" s="178"/>
      <c r="G68" s="179">
        <f t="shared" ref="G68:G74" si="14">ROUND(E68*F68,2)</f>
        <v>0</v>
      </c>
      <c r="H68" s="159"/>
      <c r="I68" s="158">
        <f t="shared" ref="I68:I74" si="15">ROUND(E68*H68,2)</f>
        <v>0</v>
      </c>
      <c r="J68" s="159"/>
      <c r="K68" s="158">
        <f t="shared" ref="K68:K74" si="16">ROUND(E68*J68,2)</f>
        <v>0</v>
      </c>
      <c r="L68" s="158">
        <v>21</v>
      </c>
      <c r="M68" s="158">
        <f t="shared" ref="M68:M74" si="17">G68*(1+L68/100)</f>
        <v>0</v>
      </c>
      <c r="N68" s="158">
        <v>0</v>
      </c>
      <c r="O68" s="158">
        <f t="shared" ref="O68:O74" si="18">ROUND(E68*N68,2)</f>
        <v>0</v>
      </c>
      <c r="P68" s="158">
        <v>0</v>
      </c>
      <c r="Q68" s="158">
        <f t="shared" ref="Q68:Q74" si="19">ROUND(E68*P68,2)</f>
        <v>0</v>
      </c>
      <c r="R68" s="158"/>
      <c r="S68" s="158" t="s">
        <v>234</v>
      </c>
      <c r="T68" s="158" t="s">
        <v>234</v>
      </c>
      <c r="U68" s="158">
        <v>4.3999999999999997E-2</v>
      </c>
      <c r="V68" s="158">
        <f t="shared" ref="V68:V74" si="20">ROUND(E68*U68,2)</f>
        <v>2.11</v>
      </c>
      <c r="W68" s="158"/>
      <c r="X68" s="158" t="s">
        <v>191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192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4">
        <v>57</v>
      </c>
      <c r="B69" s="175" t="s">
        <v>970</v>
      </c>
      <c r="C69" s="183" t="s">
        <v>971</v>
      </c>
      <c r="D69" s="176" t="s">
        <v>325</v>
      </c>
      <c r="E69" s="177">
        <v>707</v>
      </c>
      <c r="F69" s="178"/>
      <c r="G69" s="179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8">
        <v>0</v>
      </c>
      <c r="O69" s="158">
        <f t="shared" si="18"/>
        <v>0</v>
      </c>
      <c r="P69" s="158">
        <v>0</v>
      </c>
      <c r="Q69" s="158">
        <f t="shared" si="19"/>
        <v>0</v>
      </c>
      <c r="R69" s="158"/>
      <c r="S69" s="158" t="s">
        <v>234</v>
      </c>
      <c r="T69" s="158" t="s">
        <v>234</v>
      </c>
      <c r="U69" s="158">
        <v>4.3999999999999997E-2</v>
      </c>
      <c r="V69" s="158">
        <f t="shared" si="20"/>
        <v>31.11</v>
      </c>
      <c r="W69" s="158"/>
      <c r="X69" s="158" t="s">
        <v>191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192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4">
        <v>58</v>
      </c>
      <c r="B70" s="175" t="s">
        <v>972</v>
      </c>
      <c r="C70" s="183" t="s">
        <v>973</v>
      </c>
      <c r="D70" s="176" t="s">
        <v>866</v>
      </c>
      <c r="E70" s="177">
        <v>2</v>
      </c>
      <c r="F70" s="178"/>
      <c r="G70" s="179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8">
        <v>0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220</v>
      </c>
      <c r="T70" s="158" t="s">
        <v>190</v>
      </c>
      <c r="U70" s="158">
        <v>0</v>
      </c>
      <c r="V70" s="158">
        <f t="shared" si="20"/>
        <v>0</v>
      </c>
      <c r="W70" s="158"/>
      <c r="X70" s="158" t="s">
        <v>269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270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4">
        <v>59</v>
      </c>
      <c r="B71" s="175" t="s">
        <v>974</v>
      </c>
      <c r="C71" s="183" t="s">
        <v>975</v>
      </c>
      <c r="D71" s="176" t="s">
        <v>866</v>
      </c>
      <c r="E71" s="177">
        <v>2</v>
      </c>
      <c r="F71" s="178"/>
      <c r="G71" s="179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8">
        <v>0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220</v>
      </c>
      <c r="T71" s="158" t="s">
        <v>190</v>
      </c>
      <c r="U71" s="158">
        <v>0</v>
      </c>
      <c r="V71" s="158">
        <f t="shared" si="20"/>
        <v>0</v>
      </c>
      <c r="W71" s="158"/>
      <c r="X71" s="158" t="s">
        <v>269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270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4">
        <v>60</v>
      </c>
      <c r="B72" s="175" t="s">
        <v>976</v>
      </c>
      <c r="C72" s="183" t="s">
        <v>977</v>
      </c>
      <c r="D72" s="176" t="s">
        <v>866</v>
      </c>
      <c r="E72" s="177">
        <v>2</v>
      </c>
      <c r="F72" s="178"/>
      <c r="G72" s="179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8">
        <v>0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220</v>
      </c>
      <c r="T72" s="158" t="s">
        <v>190</v>
      </c>
      <c r="U72" s="158">
        <v>0</v>
      </c>
      <c r="V72" s="158">
        <f t="shared" si="20"/>
        <v>0</v>
      </c>
      <c r="W72" s="158"/>
      <c r="X72" s="158" t="s">
        <v>269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270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4">
        <v>61</v>
      </c>
      <c r="B73" s="175" t="s">
        <v>978</v>
      </c>
      <c r="C73" s="183" t="s">
        <v>979</v>
      </c>
      <c r="D73" s="176" t="s">
        <v>233</v>
      </c>
      <c r="E73" s="177">
        <v>25</v>
      </c>
      <c r="F73" s="178"/>
      <c r="G73" s="179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8">
        <v>0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220</v>
      </c>
      <c r="T73" s="158" t="s">
        <v>190</v>
      </c>
      <c r="U73" s="158">
        <v>0</v>
      </c>
      <c r="V73" s="158">
        <f t="shared" si="20"/>
        <v>0</v>
      </c>
      <c r="W73" s="158"/>
      <c r="X73" s="158" t="s">
        <v>269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270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7">
        <v>62</v>
      </c>
      <c r="B74" s="168" t="s">
        <v>980</v>
      </c>
      <c r="C74" s="182" t="s">
        <v>981</v>
      </c>
      <c r="D74" s="169" t="s">
        <v>325</v>
      </c>
      <c r="E74" s="170">
        <v>707</v>
      </c>
      <c r="F74" s="171"/>
      <c r="G74" s="172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8">
        <v>1.0000000000000001E-5</v>
      </c>
      <c r="O74" s="158">
        <f t="shared" si="18"/>
        <v>0.01</v>
      </c>
      <c r="P74" s="158">
        <v>0</v>
      </c>
      <c r="Q74" s="158">
        <f t="shared" si="19"/>
        <v>0</v>
      </c>
      <c r="R74" s="158"/>
      <c r="S74" s="158" t="s">
        <v>234</v>
      </c>
      <c r="T74" s="158" t="s">
        <v>234</v>
      </c>
      <c r="U74" s="158">
        <v>9.2999999999999999E-2</v>
      </c>
      <c r="V74" s="158">
        <f t="shared" si="20"/>
        <v>65.75</v>
      </c>
      <c r="W74" s="158"/>
      <c r="X74" s="158" t="s">
        <v>191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192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260" t="s">
        <v>967</v>
      </c>
      <c r="D75" s="261"/>
      <c r="E75" s="261"/>
      <c r="F75" s="261"/>
      <c r="G75" s="261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194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63</v>
      </c>
      <c r="B76" s="175" t="s">
        <v>982</v>
      </c>
      <c r="C76" s="183" t="s">
        <v>983</v>
      </c>
      <c r="D76" s="176" t="s">
        <v>342</v>
      </c>
      <c r="E76" s="177">
        <v>6</v>
      </c>
      <c r="F76" s="178"/>
      <c r="G76" s="179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234</v>
      </c>
      <c r="T76" s="158" t="s">
        <v>234</v>
      </c>
      <c r="U76" s="158">
        <v>0.86299999999999999</v>
      </c>
      <c r="V76" s="158">
        <f>ROUND(E76*U76,2)</f>
        <v>5.18</v>
      </c>
      <c r="W76" s="158"/>
      <c r="X76" s="158" t="s">
        <v>191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192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7">
        <v>64</v>
      </c>
      <c r="B77" s="168" t="s">
        <v>984</v>
      </c>
      <c r="C77" s="182" t="s">
        <v>985</v>
      </c>
      <c r="D77" s="169" t="s">
        <v>342</v>
      </c>
      <c r="E77" s="170">
        <v>6</v>
      </c>
      <c r="F77" s="171"/>
      <c r="G77" s="172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1.1299999999999999E-2</v>
      </c>
      <c r="O77" s="158">
        <f>ROUND(E77*N77,2)</f>
        <v>7.0000000000000007E-2</v>
      </c>
      <c r="P77" s="158">
        <v>0</v>
      </c>
      <c r="Q77" s="158">
        <f>ROUND(E77*P77,2)</f>
        <v>0</v>
      </c>
      <c r="R77" s="158" t="s">
        <v>268</v>
      </c>
      <c r="S77" s="158" t="s">
        <v>234</v>
      </c>
      <c r="T77" s="158" t="s">
        <v>234</v>
      </c>
      <c r="U77" s="158">
        <v>0</v>
      </c>
      <c r="V77" s="158">
        <f>ROUND(E77*U77,2)</f>
        <v>0</v>
      </c>
      <c r="W77" s="158"/>
      <c r="X77" s="158" t="s">
        <v>269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506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9" t="s">
        <v>986</v>
      </c>
      <c r="D78" s="187"/>
      <c r="E78" s="188">
        <v>6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236</v>
      </c>
      <c r="AH78" s="149">
        <v>5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4">
        <v>65</v>
      </c>
      <c r="B79" s="175" t="s">
        <v>987</v>
      </c>
      <c r="C79" s="183" t="s">
        <v>988</v>
      </c>
      <c r="D79" s="176" t="s">
        <v>342</v>
      </c>
      <c r="E79" s="177">
        <v>5</v>
      </c>
      <c r="F79" s="178"/>
      <c r="G79" s="179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234</v>
      </c>
      <c r="T79" s="158" t="s">
        <v>234</v>
      </c>
      <c r="U79" s="158">
        <v>1.1819999999999999</v>
      </c>
      <c r="V79" s="158">
        <f>ROUND(E79*U79,2)</f>
        <v>5.91</v>
      </c>
      <c r="W79" s="158"/>
      <c r="X79" s="158" t="s">
        <v>191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192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67">
        <v>66</v>
      </c>
      <c r="B80" s="168" t="s">
        <v>989</v>
      </c>
      <c r="C80" s="182" t="s">
        <v>990</v>
      </c>
      <c r="D80" s="169" t="s">
        <v>342</v>
      </c>
      <c r="E80" s="170">
        <v>5</v>
      </c>
      <c r="F80" s="171"/>
      <c r="G80" s="172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8">
        <v>3.2000000000000001E-2</v>
      </c>
      <c r="O80" s="158">
        <f>ROUND(E80*N80,2)</f>
        <v>0.16</v>
      </c>
      <c r="P80" s="158">
        <v>0</v>
      </c>
      <c r="Q80" s="158">
        <f>ROUND(E80*P80,2)</f>
        <v>0</v>
      </c>
      <c r="R80" s="158" t="s">
        <v>268</v>
      </c>
      <c r="S80" s="158" t="s">
        <v>234</v>
      </c>
      <c r="T80" s="158" t="s">
        <v>234</v>
      </c>
      <c r="U80" s="158">
        <v>0</v>
      </c>
      <c r="V80" s="158">
        <f>ROUND(E80*U80,2)</f>
        <v>0</v>
      </c>
      <c r="W80" s="158"/>
      <c r="X80" s="158" t="s">
        <v>269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506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9" t="s">
        <v>991</v>
      </c>
      <c r="D81" s="187"/>
      <c r="E81" s="188">
        <v>5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236</v>
      </c>
      <c r="AH81" s="149">
        <v>5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67</v>
      </c>
      <c r="B82" s="175" t="s">
        <v>992</v>
      </c>
      <c r="C82" s="183" t="s">
        <v>993</v>
      </c>
      <c r="D82" s="176" t="s">
        <v>866</v>
      </c>
      <c r="E82" s="177">
        <v>12</v>
      </c>
      <c r="F82" s="178"/>
      <c r="G82" s="179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8"/>
      <c r="S82" s="158" t="s">
        <v>220</v>
      </c>
      <c r="T82" s="158" t="s">
        <v>190</v>
      </c>
      <c r="U82" s="158">
        <v>0</v>
      </c>
      <c r="V82" s="158">
        <f>ROUND(E82*U82,2)</f>
        <v>0</v>
      </c>
      <c r="W82" s="158"/>
      <c r="X82" s="158" t="s">
        <v>191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1" t="s">
        <v>184</v>
      </c>
      <c r="B83" s="162" t="s">
        <v>141</v>
      </c>
      <c r="C83" s="181" t="s">
        <v>142</v>
      </c>
      <c r="D83" s="163"/>
      <c r="E83" s="164"/>
      <c r="F83" s="165"/>
      <c r="G83" s="166">
        <f>SUMIF(AG84:AG85,"&lt;&gt;NOR",G84:G85)</f>
        <v>0</v>
      </c>
      <c r="H83" s="160"/>
      <c r="I83" s="160">
        <f>SUM(I84:I85)</f>
        <v>0</v>
      </c>
      <c r="J83" s="160"/>
      <c r="K83" s="160">
        <f>SUM(K84:K85)</f>
        <v>0</v>
      </c>
      <c r="L83" s="160"/>
      <c r="M83" s="160">
        <f>SUM(M84:M85)</f>
        <v>0</v>
      </c>
      <c r="N83" s="160"/>
      <c r="O83" s="160">
        <f>SUM(O84:O85)</f>
        <v>0</v>
      </c>
      <c r="P83" s="160"/>
      <c r="Q83" s="160">
        <f>SUM(Q84:Q85)</f>
        <v>0</v>
      </c>
      <c r="R83" s="160"/>
      <c r="S83" s="160"/>
      <c r="T83" s="160"/>
      <c r="U83" s="160"/>
      <c r="V83" s="160">
        <f>SUM(V84:V85)</f>
        <v>105.1</v>
      </c>
      <c r="W83" s="160"/>
      <c r="X83" s="160"/>
      <c r="AG83" t="s">
        <v>185</v>
      </c>
    </row>
    <row r="84" spans="1:60" outlineLevel="1" x14ac:dyDescent="0.2">
      <c r="A84" s="167">
        <v>68</v>
      </c>
      <c r="B84" s="168" t="s">
        <v>994</v>
      </c>
      <c r="C84" s="182" t="s">
        <v>995</v>
      </c>
      <c r="D84" s="169" t="s">
        <v>259</v>
      </c>
      <c r="E84" s="170">
        <v>1005.72827</v>
      </c>
      <c r="F84" s="171"/>
      <c r="G84" s="172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8"/>
      <c r="S84" s="158" t="s">
        <v>234</v>
      </c>
      <c r="T84" s="158" t="s">
        <v>234</v>
      </c>
      <c r="U84" s="158">
        <v>0.1045</v>
      </c>
      <c r="V84" s="158">
        <f>ROUND(E84*U84,2)</f>
        <v>105.1</v>
      </c>
      <c r="W84" s="158"/>
      <c r="X84" s="158" t="s">
        <v>146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740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60" t="s">
        <v>741</v>
      </c>
      <c r="D85" s="261"/>
      <c r="E85" s="261"/>
      <c r="F85" s="261"/>
      <c r="G85" s="261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194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1" t="s">
        <v>184</v>
      </c>
      <c r="B86" s="162" t="s">
        <v>157</v>
      </c>
      <c r="C86" s="181" t="s">
        <v>29</v>
      </c>
      <c r="D86" s="163"/>
      <c r="E86" s="164"/>
      <c r="F86" s="165"/>
      <c r="G86" s="166">
        <f>SUMIF(AG87:AG89,"&lt;&gt;NOR",G87:G89)</f>
        <v>0</v>
      </c>
      <c r="H86" s="160"/>
      <c r="I86" s="160">
        <f>SUM(I87:I89)</f>
        <v>0</v>
      </c>
      <c r="J86" s="160"/>
      <c r="K86" s="160">
        <f>SUM(K87:K89)</f>
        <v>0</v>
      </c>
      <c r="L86" s="160"/>
      <c r="M86" s="160">
        <f>SUM(M87:M89)</f>
        <v>0</v>
      </c>
      <c r="N86" s="160"/>
      <c r="O86" s="160">
        <f>SUM(O87:O89)</f>
        <v>0</v>
      </c>
      <c r="P86" s="160"/>
      <c r="Q86" s="160">
        <f>SUM(Q87:Q89)</f>
        <v>0</v>
      </c>
      <c r="R86" s="160"/>
      <c r="S86" s="160"/>
      <c r="T86" s="160"/>
      <c r="U86" s="160"/>
      <c r="V86" s="160">
        <f>SUM(V87:V89)</f>
        <v>0</v>
      </c>
      <c r="W86" s="160"/>
      <c r="X86" s="160"/>
      <c r="AG86" t="s">
        <v>185</v>
      </c>
    </row>
    <row r="87" spans="1:60" outlineLevel="1" x14ac:dyDescent="0.2">
      <c r="A87" s="174">
        <v>69</v>
      </c>
      <c r="B87" s="175" t="s">
        <v>744</v>
      </c>
      <c r="C87" s="183" t="s">
        <v>745</v>
      </c>
      <c r="D87" s="176" t="s">
        <v>584</v>
      </c>
      <c r="E87" s="177">
        <v>1</v>
      </c>
      <c r="F87" s="178"/>
      <c r="G87" s="179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8">
        <v>0</v>
      </c>
      <c r="O87" s="158">
        <f>ROUND(E87*N87,2)</f>
        <v>0</v>
      </c>
      <c r="P87" s="158">
        <v>0</v>
      </c>
      <c r="Q87" s="158">
        <f>ROUND(E87*P87,2)</f>
        <v>0</v>
      </c>
      <c r="R87" s="158"/>
      <c r="S87" s="158" t="s">
        <v>220</v>
      </c>
      <c r="T87" s="158" t="s">
        <v>190</v>
      </c>
      <c r="U87" s="158">
        <v>0</v>
      </c>
      <c r="V87" s="158">
        <f>ROUND(E87*U87,2)</f>
        <v>0</v>
      </c>
      <c r="W87" s="158"/>
      <c r="X87" s="158" t="s">
        <v>191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192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4">
        <v>70</v>
      </c>
      <c r="B88" s="175" t="s">
        <v>200</v>
      </c>
      <c r="C88" s="183" t="s">
        <v>746</v>
      </c>
      <c r="D88" s="176" t="s">
        <v>584</v>
      </c>
      <c r="E88" s="177">
        <v>1</v>
      </c>
      <c r="F88" s="178"/>
      <c r="G88" s="179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220</v>
      </c>
      <c r="T88" s="158" t="s">
        <v>190</v>
      </c>
      <c r="U88" s="158">
        <v>0</v>
      </c>
      <c r="V88" s="158">
        <f>ROUND(E88*U88,2)</f>
        <v>0</v>
      </c>
      <c r="W88" s="158"/>
      <c r="X88" s="158" t="s">
        <v>191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192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7">
        <v>71</v>
      </c>
      <c r="B89" s="168" t="s">
        <v>463</v>
      </c>
      <c r="C89" s="182" t="s">
        <v>464</v>
      </c>
      <c r="D89" s="169" t="s">
        <v>584</v>
      </c>
      <c r="E89" s="170">
        <v>1</v>
      </c>
      <c r="F89" s="171"/>
      <c r="G89" s="172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8"/>
      <c r="S89" s="158" t="s">
        <v>234</v>
      </c>
      <c r="T89" s="158" t="s">
        <v>190</v>
      </c>
      <c r="U89" s="158">
        <v>0</v>
      </c>
      <c r="V89" s="158">
        <f>ROUND(E89*U89,2)</f>
        <v>0</v>
      </c>
      <c r="W89" s="158"/>
      <c r="X89" s="158" t="s">
        <v>149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743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3"/>
      <c r="B90" s="4"/>
      <c r="C90" s="18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171</v>
      </c>
    </row>
    <row r="91" spans="1:60" x14ac:dyDescent="0.2">
      <c r="A91" s="152"/>
      <c r="B91" s="153" t="s">
        <v>31</v>
      </c>
      <c r="C91" s="185"/>
      <c r="D91" s="154"/>
      <c r="E91" s="155"/>
      <c r="F91" s="155"/>
      <c r="G91" s="180">
        <f>G8+G24+G83+G86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227</v>
      </c>
    </row>
    <row r="92" spans="1:60" x14ac:dyDescent="0.2">
      <c r="A92" s="3"/>
      <c r="B92" s="4"/>
      <c r="C92" s="18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">
      <c r="A93" s="3"/>
      <c r="B93" s="4"/>
      <c r="C93" s="184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">
      <c r="A94" s="246" t="s">
        <v>228</v>
      </c>
      <c r="B94" s="246"/>
      <c r="C94" s="24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248"/>
      <c r="B95" s="249"/>
      <c r="C95" s="250"/>
      <c r="D95" s="249"/>
      <c r="E95" s="249"/>
      <c r="F95" s="249"/>
      <c r="G95" s="25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G95" t="s">
        <v>229</v>
      </c>
    </row>
    <row r="96" spans="1:60" x14ac:dyDescent="0.2">
      <c r="A96" s="252"/>
      <c r="B96" s="253"/>
      <c r="C96" s="254"/>
      <c r="D96" s="253"/>
      <c r="E96" s="253"/>
      <c r="F96" s="253"/>
      <c r="G96" s="25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52"/>
      <c r="B97" s="253"/>
      <c r="C97" s="254"/>
      <c r="D97" s="253"/>
      <c r="E97" s="253"/>
      <c r="F97" s="253"/>
      <c r="G97" s="25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252"/>
      <c r="B98" s="253"/>
      <c r="C98" s="254"/>
      <c r="D98" s="253"/>
      <c r="E98" s="253"/>
      <c r="F98" s="253"/>
      <c r="G98" s="25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56"/>
      <c r="B99" s="257"/>
      <c r="C99" s="258"/>
      <c r="D99" s="257"/>
      <c r="E99" s="257"/>
      <c r="F99" s="257"/>
      <c r="G99" s="259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3"/>
      <c r="B100" s="4"/>
      <c r="C100" s="18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C101" s="186"/>
      <c r="D101" s="10"/>
      <c r="AG101" t="s">
        <v>230</v>
      </c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95:G99"/>
    <mergeCell ref="C67:G67"/>
    <mergeCell ref="C75:G75"/>
    <mergeCell ref="C85:G85"/>
    <mergeCell ref="A1:G1"/>
    <mergeCell ref="C2:G2"/>
    <mergeCell ref="C3:G3"/>
    <mergeCell ref="C4:G4"/>
    <mergeCell ref="A94:C9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89</v>
      </c>
      <c r="C3" s="265" t="s">
        <v>90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93</v>
      </c>
      <c r="C4" s="268" t="s">
        <v>94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SUMIF(AG9:AG23,"&lt;&gt;NOR",G9:G23)</f>
        <v>0</v>
      </c>
      <c r="H8" s="160"/>
      <c r="I8" s="160">
        <f>SUM(I9:I23)</f>
        <v>0</v>
      </c>
      <c r="J8" s="160"/>
      <c r="K8" s="160">
        <f>SUM(K9:K23)</f>
        <v>0</v>
      </c>
      <c r="L8" s="160"/>
      <c r="M8" s="160">
        <f>SUM(M9:M23)</f>
        <v>0</v>
      </c>
      <c r="N8" s="160"/>
      <c r="O8" s="160">
        <f>SUM(O9:O23)</f>
        <v>166.32</v>
      </c>
      <c r="P8" s="160"/>
      <c r="Q8" s="160">
        <f>SUM(Q9:Q23)</f>
        <v>0</v>
      </c>
      <c r="R8" s="160"/>
      <c r="S8" s="160"/>
      <c r="T8" s="160"/>
      <c r="U8" s="160"/>
      <c r="V8" s="160">
        <f>SUM(V9:V23)</f>
        <v>302.98999999999995</v>
      </c>
      <c r="W8" s="160"/>
      <c r="X8" s="160"/>
      <c r="AG8" t="s">
        <v>185</v>
      </c>
    </row>
    <row r="9" spans="1:60" ht="22.5" outlineLevel="1" x14ac:dyDescent="0.2">
      <c r="A9" s="174">
        <v>1</v>
      </c>
      <c r="B9" s="175" t="s">
        <v>747</v>
      </c>
      <c r="C9" s="183" t="s">
        <v>243</v>
      </c>
      <c r="D9" s="176" t="s">
        <v>239</v>
      </c>
      <c r="E9" s="177">
        <v>19.98</v>
      </c>
      <c r="F9" s="178"/>
      <c r="G9" s="179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234</v>
      </c>
      <c r="T9" s="158" t="s">
        <v>234</v>
      </c>
      <c r="U9" s="158">
        <v>1.548</v>
      </c>
      <c r="V9" s="158">
        <f t="shared" ref="V9:V16" si="6">ROUND(E9*U9,2)</f>
        <v>30.93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480</v>
      </c>
      <c r="C10" s="183" t="s">
        <v>481</v>
      </c>
      <c r="D10" s="176" t="s">
        <v>239</v>
      </c>
      <c r="E10" s="177">
        <v>99.9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0.23</v>
      </c>
      <c r="V10" s="158">
        <f t="shared" si="6"/>
        <v>22.98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482</v>
      </c>
      <c r="C11" s="183" t="s">
        <v>483</v>
      </c>
      <c r="D11" s="176" t="s">
        <v>239</v>
      </c>
      <c r="E11" s="177">
        <v>19.98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0.38979999999999998</v>
      </c>
      <c r="V11" s="158">
        <f t="shared" si="6"/>
        <v>7.79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611</v>
      </c>
      <c r="C12" s="183" t="s">
        <v>827</v>
      </c>
      <c r="D12" s="176" t="s">
        <v>233</v>
      </c>
      <c r="E12" s="177">
        <v>222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0.40200000000000002</v>
      </c>
      <c r="V12" s="158">
        <f t="shared" si="6"/>
        <v>89.24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616</v>
      </c>
      <c r="C13" s="183" t="s">
        <v>828</v>
      </c>
      <c r="D13" s="176" t="s">
        <v>233</v>
      </c>
      <c r="E13" s="177">
        <v>222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0.17799999999999999</v>
      </c>
      <c r="V13" s="158">
        <f t="shared" si="6"/>
        <v>39.520000000000003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622</v>
      </c>
      <c r="C14" s="183" t="s">
        <v>749</v>
      </c>
      <c r="D14" s="176" t="s">
        <v>239</v>
      </c>
      <c r="E14" s="177">
        <v>99.9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0.34499999999999997</v>
      </c>
      <c r="V14" s="158">
        <f t="shared" si="6"/>
        <v>34.47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250</v>
      </c>
      <c r="C15" s="183" t="s">
        <v>251</v>
      </c>
      <c r="D15" s="176" t="s">
        <v>239</v>
      </c>
      <c r="E15" s="177">
        <v>99.9</v>
      </c>
      <c r="F15" s="178"/>
      <c r="G15" s="179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234</v>
      </c>
      <c r="T15" s="158" t="s">
        <v>234</v>
      </c>
      <c r="U15" s="158">
        <v>1.0999999999999999E-2</v>
      </c>
      <c r="V15" s="158">
        <f t="shared" si="6"/>
        <v>1.1000000000000001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8</v>
      </c>
      <c r="B16" s="168" t="s">
        <v>486</v>
      </c>
      <c r="C16" s="182" t="s">
        <v>625</v>
      </c>
      <c r="D16" s="169" t="s">
        <v>239</v>
      </c>
      <c r="E16" s="170">
        <v>499.5</v>
      </c>
      <c r="F16" s="171"/>
      <c r="G16" s="172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234</v>
      </c>
      <c r="T16" s="158" t="s">
        <v>234</v>
      </c>
      <c r="U16" s="158">
        <v>0</v>
      </c>
      <c r="V16" s="158">
        <f t="shared" si="6"/>
        <v>0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996</v>
      </c>
      <c r="D17" s="187"/>
      <c r="E17" s="188">
        <v>499.5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627</v>
      </c>
      <c r="C18" s="183" t="s">
        <v>830</v>
      </c>
      <c r="D18" s="176" t="s">
        <v>239</v>
      </c>
      <c r="E18" s="177">
        <v>59.9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0.20200000000000001</v>
      </c>
      <c r="V18" s="158">
        <f>ROUND(E18*U18,2)</f>
        <v>12.1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7">
        <v>10</v>
      </c>
      <c r="B19" s="168" t="s">
        <v>636</v>
      </c>
      <c r="C19" s="182" t="s">
        <v>637</v>
      </c>
      <c r="D19" s="169" t="s">
        <v>259</v>
      </c>
      <c r="E19" s="170">
        <v>95.84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1</v>
      </c>
      <c r="O19" s="158">
        <f>ROUND(E19*N19,2)</f>
        <v>95.84</v>
      </c>
      <c r="P19" s="158">
        <v>0</v>
      </c>
      <c r="Q19" s="158">
        <f>ROUND(E19*P19,2)</f>
        <v>0</v>
      </c>
      <c r="R19" s="158" t="s">
        <v>268</v>
      </c>
      <c r="S19" s="158" t="s">
        <v>234</v>
      </c>
      <c r="T19" s="158" t="s">
        <v>234</v>
      </c>
      <c r="U19" s="158">
        <v>0</v>
      </c>
      <c r="V19" s="158">
        <f>ROUND(E19*U19,2)</f>
        <v>0</v>
      </c>
      <c r="W19" s="158"/>
      <c r="X19" s="158" t="s">
        <v>269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270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997</v>
      </c>
      <c r="D20" s="187"/>
      <c r="E20" s="188">
        <v>95.84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11</v>
      </c>
      <c r="B21" s="175" t="s">
        <v>494</v>
      </c>
      <c r="C21" s="183" t="s">
        <v>882</v>
      </c>
      <c r="D21" s="176" t="s">
        <v>239</v>
      </c>
      <c r="E21" s="177">
        <v>26.64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1.7</v>
      </c>
      <c r="O21" s="158">
        <f>ROUND(E21*N21,2)</f>
        <v>45.29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1.587</v>
      </c>
      <c r="V21" s="158">
        <f>ROUND(E21*U21,2)</f>
        <v>42.28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12</v>
      </c>
      <c r="B22" s="175" t="s">
        <v>631</v>
      </c>
      <c r="C22" s="183" t="s">
        <v>632</v>
      </c>
      <c r="D22" s="176" t="s">
        <v>239</v>
      </c>
      <c r="E22" s="177">
        <v>39.96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234</v>
      </c>
      <c r="T22" s="158" t="s">
        <v>234</v>
      </c>
      <c r="U22" s="158">
        <v>0</v>
      </c>
      <c r="V22" s="158">
        <f>ROUND(E22*U22,2)</f>
        <v>0</v>
      </c>
      <c r="W22" s="158"/>
      <c r="X22" s="158" t="s">
        <v>191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295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13</v>
      </c>
      <c r="B23" s="175" t="s">
        <v>832</v>
      </c>
      <c r="C23" s="183" t="s">
        <v>833</v>
      </c>
      <c r="D23" s="176" t="s">
        <v>239</v>
      </c>
      <c r="E23" s="177">
        <v>13.32</v>
      </c>
      <c r="F23" s="178"/>
      <c r="G23" s="179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1.8907700000000001</v>
      </c>
      <c r="O23" s="158">
        <f>ROUND(E23*N23,2)</f>
        <v>25.19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1.6950000000000001</v>
      </c>
      <c r="V23" s="158">
        <f>ROUND(E23*U23,2)</f>
        <v>22.58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184</v>
      </c>
      <c r="B24" s="162" t="s">
        <v>130</v>
      </c>
      <c r="C24" s="181" t="s">
        <v>131</v>
      </c>
      <c r="D24" s="163"/>
      <c r="E24" s="164"/>
      <c r="F24" s="165"/>
      <c r="G24" s="166">
        <f>SUMIF(AG25:AG41,"&lt;&gt;NOR",G25:G41)</f>
        <v>0</v>
      </c>
      <c r="H24" s="160"/>
      <c r="I24" s="160">
        <f>SUM(I25:I41)</f>
        <v>0</v>
      </c>
      <c r="J24" s="160"/>
      <c r="K24" s="160">
        <f>SUM(K25:K41)</f>
        <v>0</v>
      </c>
      <c r="L24" s="160"/>
      <c r="M24" s="160">
        <f>SUM(M25:M41)</f>
        <v>0</v>
      </c>
      <c r="N24" s="160"/>
      <c r="O24" s="160">
        <f>SUM(O25:O41)</f>
        <v>22.3</v>
      </c>
      <c r="P24" s="160"/>
      <c r="Q24" s="160">
        <f>SUM(Q25:Q41)</f>
        <v>0</v>
      </c>
      <c r="R24" s="160"/>
      <c r="S24" s="160"/>
      <c r="T24" s="160"/>
      <c r="U24" s="160"/>
      <c r="V24" s="160">
        <f>SUM(V25:V41)</f>
        <v>305.56</v>
      </c>
      <c r="W24" s="160"/>
      <c r="X24" s="160"/>
      <c r="AG24" t="s">
        <v>185</v>
      </c>
    </row>
    <row r="25" spans="1:60" outlineLevel="1" x14ac:dyDescent="0.2">
      <c r="A25" s="174">
        <v>14</v>
      </c>
      <c r="B25" s="175" t="s">
        <v>998</v>
      </c>
      <c r="C25" s="183" t="s">
        <v>999</v>
      </c>
      <c r="D25" s="176" t="s">
        <v>325</v>
      </c>
      <c r="E25" s="177">
        <v>148</v>
      </c>
      <c r="F25" s="178"/>
      <c r="G25" s="179">
        <f t="shared" ref="G25:G37" si="7">ROUND(E25*F25,2)</f>
        <v>0</v>
      </c>
      <c r="H25" s="159"/>
      <c r="I25" s="158">
        <f t="shared" ref="I25:I37" si="8">ROUND(E25*H25,2)</f>
        <v>0</v>
      </c>
      <c r="J25" s="159"/>
      <c r="K25" s="158">
        <f t="shared" ref="K25:K37" si="9">ROUND(E25*J25,2)</f>
        <v>0</v>
      </c>
      <c r="L25" s="158">
        <v>21</v>
      </c>
      <c r="M25" s="158">
        <f t="shared" ref="M25:M37" si="10">G25*(1+L25/100)</f>
        <v>0</v>
      </c>
      <c r="N25" s="158">
        <v>0</v>
      </c>
      <c r="O25" s="158">
        <f t="shared" ref="O25:O37" si="11">ROUND(E25*N25,2)</f>
        <v>0</v>
      </c>
      <c r="P25" s="158">
        <v>0</v>
      </c>
      <c r="Q25" s="158">
        <f t="shared" ref="Q25:Q37" si="12">ROUND(E25*P25,2)</f>
        <v>0</v>
      </c>
      <c r="R25" s="158"/>
      <c r="S25" s="158" t="s">
        <v>234</v>
      </c>
      <c r="T25" s="158" t="s">
        <v>234</v>
      </c>
      <c r="U25" s="158">
        <v>3.4000000000000002E-2</v>
      </c>
      <c r="V25" s="158">
        <f t="shared" ref="V25:V37" si="13">ROUND(E25*U25,2)</f>
        <v>5.03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192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15</v>
      </c>
      <c r="B26" s="175" t="s">
        <v>1000</v>
      </c>
      <c r="C26" s="183" t="s">
        <v>1001</v>
      </c>
      <c r="D26" s="176" t="s">
        <v>325</v>
      </c>
      <c r="E26" s="177">
        <v>150</v>
      </c>
      <c r="F26" s="178"/>
      <c r="G26" s="179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2.7999999999999998E-4</v>
      </c>
      <c r="O26" s="158">
        <f t="shared" si="11"/>
        <v>0.04</v>
      </c>
      <c r="P26" s="158">
        <v>0</v>
      </c>
      <c r="Q26" s="158">
        <f t="shared" si="12"/>
        <v>0</v>
      </c>
      <c r="R26" s="158" t="s">
        <v>268</v>
      </c>
      <c r="S26" s="158" t="s">
        <v>234</v>
      </c>
      <c r="T26" s="158" t="s">
        <v>234</v>
      </c>
      <c r="U26" s="158">
        <v>0</v>
      </c>
      <c r="V26" s="158">
        <f t="shared" si="13"/>
        <v>0</v>
      </c>
      <c r="W26" s="158"/>
      <c r="X26" s="158" t="s">
        <v>269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270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16</v>
      </c>
      <c r="B27" s="175" t="s">
        <v>1002</v>
      </c>
      <c r="C27" s="183" t="s">
        <v>1003</v>
      </c>
      <c r="D27" s="176" t="s">
        <v>342</v>
      </c>
      <c r="E27" s="177">
        <v>2</v>
      </c>
      <c r="F27" s="178"/>
      <c r="G27" s="179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8"/>
      <c r="S27" s="158" t="s">
        <v>220</v>
      </c>
      <c r="T27" s="158" t="s">
        <v>190</v>
      </c>
      <c r="U27" s="158">
        <v>0</v>
      </c>
      <c r="V27" s="158">
        <f t="shared" si="13"/>
        <v>0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17</v>
      </c>
      <c r="B28" s="175" t="s">
        <v>1004</v>
      </c>
      <c r="C28" s="183" t="s">
        <v>1005</v>
      </c>
      <c r="D28" s="176" t="s">
        <v>342</v>
      </c>
      <c r="E28" s="177">
        <v>2</v>
      </c>
      <c r="F28" s="178"/>
      <c r="G28" s="179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0</v>
      </c>
      <c r="O28" s="158">
        <f t="shared" si="11"/>
        <v>0</v>
      </c>
      <c r="P28" s="158">
        <v>0</v>
      </c>
      <c r="Q28" s="158">
        <f t="shared" si="12"/>
        <v>0</v>
      </c>
      <c r="R28" s="158"/>
      <c r="S28" s="158" t="s">
        <v>220</v>
      </c>
      <c r="T28" s="158" t="s">
        <v>190</v>
      </c>
      <c r="U28" s="158">
        <v>0</v>
      </c>
      <c r="V28" s="158">
        <f t="shared" si="13"/>
        <v>0</v>
      </c>
      <c r="W28" s="158"/>
      <c r="X28" s="158" t="s">
        <v>269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270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4">
        <v>18</v>
      </c>
      <c r="B29" s="175" t="s">
        <v>1006</v>
      </c>
      <c r="C29" s="183" t="s">
        <v>1007</v>
      </c>
      <c r="D29" s="176" t="s">
        <v>342</v>
      </c>
      <c r="E29" s="177">
        <v>39</v>
      </c>
      <c r="F29" s="178"/>
      <c r="G29" s="179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8">
        <v>0</v>
      </c>
      <c r="O29" s="158">
        <f t="shared" si="11"/>
        <v>0</v>
      </c>
      <c r="P29" s="158">
        <v>0</v>
      </c>
      <c r="Q29" s="158">
        <f t="shared" si="12"/>
        <v>0</v>
      </c>
      <c r="R29" s="158"/>
      <c r="S29" s="158" t="s">
        <v>220</v>
      </c>
      <c r="T29" s="158" t="s">
        <v>190</v>
      </c>
      <c r="U29" s="158">
        <v>0</v>
      </c>
      <c r="V29" s="158">
        <f t="shared" si="13"/>
        <v>0</v>
      </c>
      <c r="W29" s="158"/>
      <c r="X29" s="158" t="s">
        <v>191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192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19</v>
      </c>
      <c r="B30" s="175" t="s">
        <v>1008</v>
      </c>
      <c r="C30" s="183" t="s">
        <v>1009</v>
      </c>
      <c r="D30" s="176" t="s">
        <v>342</v>
      </c>
      <c r="E30" s="177">
        <v>39</v>
      </c>
      <c r="F30" s="178"/>
      <c r="G30" s="179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8">
        <v>0</v>
      </c>
      <c r="O30" s="158">
        <f t="shared" si="11"/>
        <v>0</v>
      </c>
      <c r="P30" s="158">
        <v>0</v>
      </c>
      <c r="Q30" s="158">
        <f t="shared" si="12"/>
        <v>0</v>
      </c>
      <c r="R30" s="158"/>
      <c r="S30" s="158" t="s">
        <v>234</v>
      </c>
      <c r="T30" s="158" t="s">
        <v>234</v>
      </c>
      <c r="U30" s="158">
        <v>0.432</v>
      </c>
      <c r="V30" s="158">
        <f t="shared" si="13"/>
        <v>16.850000000000001</v>
      </c>
      <c r="W30" s="158"/>
      <c r="X30" s="158" t="s">
        <v>191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192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4">
        <v>20</v>
      </c>
      <c r="B31" s="175" t="s">
        <v>915</v>
      </c>
      <c r="C31" s="183" t="s">
        <v>1010</v>
      </c>
      <c r="D31" s="176" t="s">
        <v>866</v>
      </c>
      <c r="E31" s="177">
        <v>39</v>
      </c>
      <c r="F31" s="178"/>
      <c r="G31" s="179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0</v>
      </c>
      <c r="O31" s="158">
        <f t="shared" si="11"/>
        <v>0</v>
      </c>
      <c r="P31" s="158">
        <v>0</v>
      </c>
      <c r="Q31" s="158">
        <f t="shared" si="12"/>
        <v>0</v>
      </c>
      <c r="R31" s="158"/>
      <c r="S31" s="158" t="s">
        <v>220</v>
      </c>
      <c r="T31" s="158" t="s">
        <v>190</v>
      </c>
      <c r="U31" s="158">
        <v>0</v>
      </c>
      <c r="V31" s="158">
        <f t="shared" si="13"/>
        <v>0</v>
      </c>
      <c r="W31" s="158"/>
      <c r="X31" s="158" t="s">
        <v>269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270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4">
        <v>21</v>
      </c>
      <c r="B32" s="175" t="s">
        <v>1011</v>
      </c>
      <c r="C32" s="183" t="s">
        <v>1012</v>
      </c>
      <c r="D32" s="176" t="s">
        <v>342</v>
      </c>
      <c r="E32" s="177">
        <v>39</v>
      </c>
      <c r="F32" s="178"/>
      <c r="G32" s="179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0</v>
      </c>
      <c r="O32" s="158">
        <f t="shared" si="11"/>
        <v>0</v>
      </c>
      <c r="P32" s="158">
        <v>0</v>
      </c>
      <c r="Q32" s="158">
        <f t="shared" si="12"/>
        <v>0</v>
      </c>
      <c r="R32" s="158"/>
      <c r="S32" s="158" t="s">
        <v>234</v>
      </c>
      <c r="T32" s="158" t="s">
        <v>234</v>
      </c>
      <c r="U32" s="158">
        <v>3.4740000000000002</v>
      </c>
      <c r="V32" s="158">
        <f t="shared" si="13"/>
        <v>135.49</v>
      </c>
      <c r="W32" s="158"/>
      <c r="X32" s="158" t="s">
        <v>191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192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22</v>
      </c>
      <c r="B33" s="175" t="s">
        <v>1013</v>
      </c>
      <c r="C33" s="183" t="s">
        <v>1014</v>
      </c>
      <c r="D33" s="176" t="s">
        <v>866</v>
      </c>
      <c r="E33" s="177">
        <v>39</v>
      </c>
      <c r="F33" s="178"/>
      <c r="G33" s="179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0</v>
      </c>
      <c r="O33" s="158">
        <f t="shared" si="11"/>
        <v>0</v>
      </c>
      <c r="P33" s="158">
        <v>0</v>
      </c>
      <c r="Q33" s="158">
        <f t="shared" si="12"/>
        <v>0</v>
      </c>
      <c r="R33" s="158"/>
      <c r="S33" s="158" t="s">
        <v>220</v>
      </c>
      <c r="T33" s="158" t="s">
        <v>190</v>
      </c>
      <c r="U33" s="158">
        <v>0</v>
      </c>
      <c r="V33" s="158">
        <f t="shared" si="13"/>
        <v>0</v>
      </c>
      <c r="W33" s="158"/>
      <c r="X33" s="158" t="s">
        <v>269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270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4">
        <v>23</v>
      </c>
      <c r="B34" s="175" t="s">
        <v>883</v>
      </c>
      <c r="C34" s="183" t="s">
        <v>884</v>
      </c>
      <c r="D34" s="176" t="s">
        <v>325</v>
      </c>
      <c r="E34" s="177">
        <v>150</v>
      </c>
      <c r="F34" s="178"/>
      <c r="G34" s="179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0</v>
      </c>
      <c r="O34" s="158">
        <f t="shared" si="11"/>
        <v>0</v>
      </c>
      <c r="P34" s="158">
        <v>0</v>
      </c>
      <c r="Q34" s="158">
        <f t="shared" si="12"/>
        <v>0</v>
      </c>
      <c r="R34" s="158"/>
      <c r="S34" s="158" t="s">
        <v>234</v>
      </c>
      <c r="T34" s="158" t="s">
        <v>234</v>
      </c>
      <c r="U34" s="158">
        <v>0.29163</v>
      </c>
      <c r="V34" s="158">
        <f t="shared" si="13"/>
        <v>43.74</v>
      </c>
      <c r="W34" s="158"/>
      <c r="X34" s="158" t="s">
        <v>191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192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24</v>
      </c>
      <c r="B35" s="175" t="s">
        <v>885</v>
      </c>
      <c r="C35" s="183" t="s">
        <v>886</v>
      </c>
      <c r="D35" s="176" t="s">
        <v>325</v>
      </c>
      <c r="E35" s="177">
        <v>150</v>
      </c>
      <c r="F35" s="178"/>
      <c r="G35" s="179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0</v>
      </c>
      <c r="O35" s="158">
        <f t="shared" si="11"/>
        <v>0</v>
      </c>
      <c r="P35" s="158">
        <v>0</v>
      </c>
      <c r="Q35" s="158">
        <f t="shared" si="12"/>
        <v>0</v>
      </c>
      <c r="R35" s="158"/>
      <c r="S35" s="158" t="s">
        <v>234</v>
      </c>
      <c r="T35" s="158" t="s">
        <v>234</v>
      </c>
      <c r="U35" s="158">
        <v>0.30608000000000002</v>
      </c>
      <c r="V35" s="158">
        <f t="shared" si="13"/>
        <v>45.91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25</v>
      </c>
      <c r="B36" s="175" t="s">
        <v>968</v>
      </c>
      <c r="C36" s="183" t="s">
        <v>969</v>
      </c>
      <c r="D36" s="176" t="s">
        <v>325</v>
      </c>
      <c r="E36" s="177">
        <v>148</v>
      </c>
      <c r="F36" s="178"/>
      <c r="G36" s="179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0</v>
      </c>
      <c r="O36" s="158">
        <f t="shared" si="11"/>
        <v>0</v>
      </c>
      <c r="P36" s="158">
        <v>0</v>
      </c>
      <c r="Q36" s="158">
        <f t="shared" si="12"/>
        <v>0</v>
      </c>
      <c r="R36" s="158"/>
      <c r="S36" s="158" t="s">
        <v>234</v>
      </c>
      <c r="T36" s="158" t="s">
        <v>234</v>
      </c>
      <c r="U36" s="158">
        <v>4.3999999999999997E-2</v>
      </c>
      <c r="V36" s="158">
        <f t="shared" si="13"/>
        <v>6.51</v>
      </c>
      <c r="W36" s="158"/>
      <c r="X36" s="158" t="s">
        <v>191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7">
        <v>26</v>
      </c>
      <c r="B37" s="168" t="s">
        <v>965</v>
      </c>
      <c r="C37" s="182" t="s">
        <v>1015</v>
      </c>
      <c r="D37" s="169" t="s">
        <v>325</v>
      </c>
      <c r="E37" s="170">
        <v>148</v>
      </c>
      <c r="F37" s="171"/>
      <c r="G37" s="172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1.0000000000000001E-5</v>
      </c>
      <c r="O37" s="158">
        <f t="shared" si="11"/>
        <v>0</v>
      </c>
      <c r="P37" s="158">
        <v>0</v>
      </c>
      <c r="Q37" s="158">
        <f t="shared" si="12"/>
        <v>0</v>
      </c>
      <c r="R37" s="158"/>
      <c r="S37" s="158" t="s">
        <v>234</v>
      </c>
      <c r="T37" s="158" t="s">
        <v>234</v>
      </c>
      <c r="U37" s="158">
        <v>6.2E-2</v>
      </c>
      <c r="V37" s="158">
        <f t="shared" si="13"/>
        <v>9.18</v>
      </c>
      <c r="W37" s="158"/>
      <c r="X37" s="158" t="s">
        <v>191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192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60" t="s">
        <v>967</v>
      </c>
      <c r="D38" s="261"/>
      <c r="E38" s="261"/>
      <c r="F38" s="261"/>
      <c r="G38" s="261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194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67">
        <v>27</v>
      </c>
      <c r="B39" s="168" t="s">
        <v>1016</v>
      </c>
      <c r="C39" s="182" t="s">
        <v>1017</v>
      </c>
      <c r="D39" s="169" t="s">
        <v>342</v>
      </c>
      <c r="E39" s="170">
        <v>39</v>
      </c>
      <c r="F39" s="171"/>
      <c r="G39" s="172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0.51066</v>
      </c>
      <c r="O39" s="158">
        <f>ROUND(E39*N39,2)</f>
        <v>19.920000000000002</v>
      </c>
      <c r="P39" s="158">
        <v>0</v>
      </c>
      <c r="Q39" s="158">
        <f>ROUND(E39*P39,2)</f>
        <v>0</v>
      </c>
      <c r="R39" s="158"/>
      <c r="S39" s="158" t="s">
        <v>234</v>
      </c>
      <c r="T39" s="158" t="s">
        <v>234</v>
      </c>
      <c r="U39" s="158">
        <v>1.0986</v>
      </c>
      <c r="V39" s="158">
        <f>ROUND(E39*U39,2)</f>
        <v>42.85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192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0" t="s">
        <v>1018</v>
      </c>
      <c r="D40" s="261"/>
      <c r="E40" s="261"/>
      <c r="F40" s="261"/>
      <c r="G40" s="261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194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28</v>
      </c>
      <c r="B41" s="175" t="s">
        <v>1019</v>
      </c>
      <c r="C41" s="183" t="s">
        <v>1020</v>
      </c>
      <c r="D41" s="176" t="s">
        <v>342</v>
      </c>
      <c r="E41" s="177">
        <v>39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0.06</v>
      </c>
      <c r="O41" s="158">
        <f>ROUND(E41*N41,2)</f>
        <v>2.34</v>
      </c>
      <c r="P41" s="158">
        <v>0</v>
      </c>
      <c r="Q41" s="158">
        <f>ROUND(E41*P41,2)</f>
        <v>0</v>
      </c>
      <c r="R41" s="158" t="s">
        <v>268</v>
      </c>
      <c r="S41" s="158" t="s">
        <v>234</v>
      </c>
      <c r="T41" s="158" t="s">
        <v>234</v>
      </c>
      <c r="U41" s="158">
        <v>0</v>
      </c>
      <c r="V41" s="158">
        <f>ROUND(E41*U41,2)</f>
        <v>0</v>
      </c>
      <c r="W41" s="158"/>
      <c r="X41" s="158" t="s">
        <v>269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270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1" t="s">
        <v>184</v>
      </c>
      <c r="B42" s="162" t="s">
        <v>141</v>
      </c>
      <c r="C42" s="181" t="s">
        <v>142</v>
      </c>
      <c r="D42" s="163"/>
      <c r="E42" s="164"/>
      <c r="F42" s="165"/>
      <c r="G42" s="166">
        <f>SUMIF(AG43:AG44,"&lt;&gt;NOR",G43:G44)</f>
        <v>0</v>
      </c>
      <c r="H42" s="160"/>
      <c r="I42" s="160">
        <f>SUM(I43:I44)</f>
        <v>0</v>
      </c>
      <c r="J42" s="160"/>
      <c r="K42" s="160">
        <f>SUM(K43:K44)</f>
        <v>0</v>
      </c>
      <c r="L42" s="160"/>
      <c r="M42" s="160">
        <f>SUM(M43:M44)</f>
        <v>0</v>
      </c>
      <c r="N42" s="160"/>
      <c r="O42" s="160">
        <f>SUM(O43:O44)</f>
        <v>0</v>
      </c>
      <c r="P42" s="160"/>
      <c r="Q42" s="160">
        <f>SUM(Q43:Q44)</f>
        <v>0</v>
      </c>
      <c r="R42" s="160"/>
      <c r="S42" s="160"/>
      <c r="T42" s="160"/>
      <c r="U42" s="160"/>
      <c r="V42" s="160">
        <f>SUM(V43:V44)</f>
        <v>39.89</v>
      </c>
      <c r="W42" s="160"/>
      <c r="X42" s="160"/>
      <c r="AG42" t="s">
        <v>185</v>
      </c>
    </row>
    <row r="43" spans="1:60" outlineLevel="1" x14ac:dyDescent="0.2">
      <c r="A43" s="167">
        <v>29</v>
      </c>
      <c r="B43" s="168" t="s">
        <v>738</v>
      </c>
      <c r="C43" s="182" t="s">
        <v>739</v>
      </c>
      <c r="D43" s="169" t="s">
        <v>259</v>
      </c>
      <c r="E43" s="170">
        <v>188.61228</v>
      </c>
      <c r="F43" s="171"/>
      <c r="G43" s="172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234</v>
      </c>
      <c r="T43" s="158" t="s">
        <v>234</v>
      </c>
      <c r="U43" s="158">
        <v>0.21149999999999999</v>
      </c>
      <c r="V43" s="158">
        <f>ROUND(E43*U43,2)</f>
        <v>39.89</v>
      </c>
      <c r="W43" s="158"/>
      <c r="X43" s="158" t="s">
        <v>146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740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0" t="s">
        <v>741</v>
      </c>
      <c r="D44" s="261"/>
      <c r="E44" s="261"/>
      <c r="F44" s="261"/>
      <c r="G44" s="261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194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1" t="s">
        <v>184</v>
      </c>
      <c r="B45" s="162" t="s">
        <v>157</v>
      </c>
      <c r="C45" s="181" t="s">
        <v>29</v>
      </c>
      <c r="D45" s="163"/>
      <c r="E45" s="164"/>
      <c r="F45" s="165"/>
      <c r="G45" s="166">
        <f>SUMIF(AG46:AG48,"&lt;&gt;NOR",G46:G48)</f>
        <v>0</v>
      </c>
      <c r="H45" s="160"/>
      <c r="I45" s="160">
        <f>SUM(I46:I48)</f>
        <v>0</v>
      </c>
      <c r="J45" s="160"/>
      <c r="K45" s="160">
        <f>SUM(K46:K48)</f>
        <v>0</v>
      </c>
      <c r="L45" s="160"/>
      <c r="M45" s="160">
        <f>SUM(M46:M48)</f>
        <v>0</v>
      </c>
      <c r="N45" s="160"/>
      <c r="O45" s="160">
        <f>SUM(O46:O48)</f>
        <v>0</v>
      </c>
      <c r="P45" s="160"/>
      <c r="Q45" s="160">
        <f>SUM(Q46:Q48)</f>
        <v>0</v>
      </c>
      <c r="R45" s="160"/>
      <c r="S45" s="160"/>
      <c r="T45" s="160"/>
      <c r="U45" s="160"/>
      <c r="V45" s="160">
        <f>SUM(V46:V48)</f>
        <v>0</v>
      </c>
      <c r="W45" s="160"/>
      <c r="X45" s="160"/>
      <c r="AG45" t="s">
        <v>185</v>
      </c>
    </row>
    <row r="46" spans="1:60" outlineLevel="1" x14ac:dyDescent="0.2">
      <c r="A46" s="174">
        <v>30</v>
      </c>
      <c r="B46" s="175" t="s">
        <v>744</v>
      </c>
      <c r="C46" s="183" t="s">
        <v>745</v>
      </c>
      <c r="D46" s="176" t="s">
        <v>584</v>
      </c>
      <c r="E46" s="177">
        <v>1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220</v>
      </c>
      <c r="T46" s="158" t="s">
        <v>190</v>
      </c>
      <c r="U46" s="158">
        <v>0</v>
      </c>
      <c r="V46" s="158">
        <f>ROUND(E46*U46,2)</f>
        <v>0</v>
      </c>
      <c r="W46" s="158"/>
      <c r="X46" s="158" t="s">
        <v>191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192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31</v>
      </c>
      <c r="B47" s="175" t="s">
        <v>200</v>
      </c>
      <c r="C47" s="183" t="s">
        <v>746</v>
      </c>
      <c r="D47" s="176" t="s">
        <v>584</v>
      </c>
      <c r="E47" s="177">
        <v>1</v>
      </c>
      <c r="F47" s="178"/>
      <c r="G47" s="179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220</v>
      </c>
      <c r="T47" s="158" t="s">
        <v>190</v>
      </c>
      <c r="U47" s="158">
        <v>0</v>
      </c>
      <c r="V47" s="158">
        <f>ROUND(E47*U47,2)</f>
        <v>0</v>
      </c>
      <c r="W47" s="158"/>
      <c r="X47" s="158" t="s">
        <v>191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192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7">
        <v>32</v>
      </c>
      <c r="B48" s="168" t="s">
        <v>742</v>
      </c>
      <c r="C48" s="182" t="s">
        <v>464</v>
      </c>
      <c r="D48" s="169" t="s">
        <v>584</v>
      </c>
      <c r="E48" s="170">
        <v>1</v>
      </c>
      <c r="F48" s="171"/>
      <c r="G48" s="172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234</v>
      </c>
      <c r="T48" s="158" t="s">
        <v>461</v>
      </c>
      <c r="U48" s="158">
        <v>0</v>
      </c>
      <c r="V48" s="158">
        <f>ROUND(E48*U48,2)</f>
        <v>0</v>
      </c>
      <c r="W48" s="158"/>
      <c r="X48" s="158" t="s">
        <v>149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757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171</v>
      </c>
    </row>
    <row r="50" spans="1:33" x14ac:dyDescent="0.2">
      <c r="A50" s="152"/>
      <c r="B50" s="153" t="s">
        <v>31</v>
      </c>
      <c r="C50" s="185"/>
      <c r="D50" s="154"/>
      <c r="E50" s="155"/>
      <c r="F50" s="155"/>
      <c r="G50" s="180">
        <f>G8+G24+G42+G45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227</v>
      </c>
    </row>
    <row r="51" spans="1:33" x14ac:dyDescent="0.2">
      <c r="A51" s="3"/>
      <c r="B51" s="4"/>
      <c r="C51" s="18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18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46" t="s">
        <v>228</v>
      </c>
      <c r="B53" s="246"/>
      <c r="C53" s="24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48"/>
      <c r="B54" s="249"/>
      <c r="C54" s="250"/>
      <c r="D54" s="249"/>
      <c r="E54" s="249"/>
      <c r="F54" s="249"/>
      <c r="G54" s="25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229</v>
      </c>
    </row>
    <row r="55" spans="1:33" x14ac:dyDescent="0.2">
      <c r="A55" s="252"/>
      <c r="B55" s="253"/>
      <c r="C55" s="254"/>
      <c r="D55" s="253"/>
      <c r="E55" s="253"/>
      <c r="F55" s="253"/>
      <c r="G55" s="25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52"/>
      <c r="B56" s="253"/>
      <c r="C56" s="254"/>
      <c r="D56" s="253"/>
      <c r="E56" s="253"/>
      <c r="F56" s="253"/>
      <c r="G56" s="25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52"/>
      <c r="B57" s="253"/>
      <c r="C57" s="254"/>
      <c r="D57" s="253"/>
      <c r="E57" s="253"/>
      <c r="F57" s="253"/>
      <c r="G57" s="25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256"/>
      <c r="B58" s="257"/>
      <c r="C58" s="258"/>
      <c r="D58" s="257"/>
      <c r="E58" s="257"/>
      <c r="F58" s="257"/>
      <c r="G58" s="25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A59" s="3"/>
      <c r="B59" s="4"/>
      <c r="C59" s="18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">
      <c r="C60" s="186"/>
      <c r="D60" s="10"/>
      <c r="AG60" t="s">
        <v>230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54:G58"/>
    <mergeCell ref="C38:G38"/>
    <mergeCell ref="C40:G40"/>
    <mergeCell ref="C44:G44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95</v>
      </c>
      <c r="C3" s="265" t="s">
        <v>96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97</v>
      </c>
      <c r="C4" s="268" t="s">
        <v>98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SUMIF(AG9:AG23,"&lt;&gt;NOR",G9:G23)</f>
        <v>0</v>
      </c>
      <c r="H8" s="160"/>
      <c r="I8" s="160">
        <f>SUM(I9:I23)</f>
        <v>0</v>
      </c>
      <c r="J8" s="160"/>
      <c r="K8" s="160">
        <f>SUM(K9:K23)</f>
        <v>0</v>
      </c>
      <c r="L8" s="160"/>
      <c r="M8" s="160">
        <f>SUM(M9:M23)</f>
        <v>0</v>
      </c>
      <c r="N8" s="160"/>
      <c r="O8" s="160">
        <f>SUM(O9:O23)</f>
        <v>784.11</v>
      </c>
      <c r="P8" s="160"/>
      <c r="Q8" s="160">
        <f>SUM(Q9:Q23)</f>
        <v>0</v>
      </c>
      <c r="R8" s="160"/>
      <c r="S8" s="160"/>
      <c r="T8" s="160"/>
      <c r="U8" s="160"/>
      <c r="V8" s="160">
        <f>SUM(V9:V23)</f>
        <v>1324.38</v>
      </c>
      <c r="W8" s="160"/>
      <c r="X8" s="160"/>
      <c r="AG8" t="s">
        <v>185</v>
      </c>
    </row>
    <row r="9" spans="1:60" ht="22.5" outlineLevel="1" x14ac:dyDescent="0.2">
      <c r="A9" s="174">
        <v>1</v>
      </c>
      <c r="B9" s="175" t="s">
        <v>747</v>
      </c>
      <c r="C9" s="183" t="s">
        <v>243</v>
      </c>
      <c r="D9" s="176" t="s">
        <v>239</v>
      </c>
      <c r="E9" s="177">
        <v>116.76</v>
      </c>
      <c r="F9" s="178"/>
      <c r="G9" s="179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234</v>
      </c>
      <c r="T9" s="158" t="s">
        <v>234</v>
      </c>
      <c r="U9" s="158">
        <v>1.548</v>
      </c>
      <c r="V9" s="158">
        <f t="shared" ref="V9:V16" si="6">ROUND(E9*U9,2)</f>
        <v>180.74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602</v>
      </c>
      <c r="C10" s="183" t="s">
        <v>748</v>
      </c>
      <c r="D10" s="176" t="s">
        <v>239</v>
      </c>
      <c r="E10" s="177">
        <v>467.04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0.22</v>
      </c>
      <c r="V10" s="158">
        <f t="shared" si="6"/>
        <v>102.75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482</v>
      </c>
      <c r="C11" s="183" t="s">
        <v>483</v>
      </c>
      <c r="D11" s="176" t="s">
        <v>239</v>
      </c>
      <c r="E11" s="177">
        <v>116.76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0.38979999999999998</v>
      </c>
      <c r="V11" s="158">
        <f t="shared" si="6"/>
        <v>45.51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611</v>
      </c>
      <c r="C12" s="183" t="s">
        <v>827</v>
      </c>
      <c r="D12" s="176" t="s">
        <v>233</v>
      </c>
      <c r="E12" s="177">
        <v>795.2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0.40200000000000002</v>
      </c>
      <c r="V12" s="158">
        <f t="shared" si="6"/>
        <v>319.67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616</v>
      </c>
      <c r="C13" s="183" t="s">
        <v>828</v>
      </c>
      <c r="D13" s="176" t="s">
        <v>233</v>
      </c>
      <c r="E13" s="177">
        <v>795.2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0.17799999999999999</v>
      </c>
      <c r="V13" s="158">
        <f t="shared" si="6"/>
        <v>141.55000000000001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4">
        <v>6</v>
      </c>
      <c r="B14" s="175" t="s">
        <v>622</v>
      </c>
      <c r="C14" s="183" t="s">
        <v>749</v>
      </c>
      <c r="D14" s="176" t="s">
        <v>239</v>
      </c>
      <c r="E14" s="177">
        <v>271.56</v>
      </c>
      <c r="F14" s="178"/>
      <c r="G14" s="179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0.34499999999999997</v>
      </c>
      <c r="V14" s="158">
        <f t="shared" si="6"/>
        <v>93.69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4">
        <v>7</v>
      </c>
      <c r="B15" s="175" t="s">
        <v>250</v>
      </c>
      <c r="C15" s="183" t="s">
        <v>251</v>
      </c>
      <c r="D15" s="176" t="s">
        <v>239</v>
      </c>
      <c r="E15" s="177">
        <v>467.04</v>
      </c>
      <c r="F15" s="178"/>
      <c r="G15" s="179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234</v>
      </c>
      <c r="T15" s="158" t="s">
        <v>234</v>
      </c>
      <c r="U15" s="158">
        <v>1.0999999999999999E-2</v>
      </c>
      <c r="V15" s="158">
        <f t="shared" si="6"/>
        <v>5.14</v>
      </c>
      <c r="W15" s="158"/>
      <c r="X15" s="158" t="s">
        <v>191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8</v>
      </c>
      <c r="B16" s="168" t="s">
        <v>486</v>
      </c>
      <c r="C16" s="182" t="s">
        <v>625</v>
      </c>
      <c r="D16" s="169" t="s">
        <v>239</v>
      </c>
      <c r="E16" s="170">
        <v>2335.1999999999998</v>
      </c>
      <c r="F16" s="171"/>
      <c r="G16" s="172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234</v>
      </c>
      <c r="T16" s="158" t="s">
        <v>234</v>
      </c>
      <c r="U16" s="158">
        <v>0</v>
      </c>
      <c r="V16" s="158">
        <f t="shared" si="6"/>
        <v>0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295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1021</v>
      </c>
      <c r="D17" s="187"/>
      <c r="E17" s="188">
        <v>2335.1999999999998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236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4">
        <v>9</v>
      </c>
      <c r="B18" s="175" t="s">
        <v>627</v>
      </c>
      <c r="C18" s="183" t="s">
        <v>830</v>
      </c>
      <c r="D18" s="176" t="s">
        <v>239</v>
      </c>
      <c r="E18" s="177">
        <v>226.04</v>
      </c>
      <c r="F18" s="178"/>
      <c r="G18" s="179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234</v>
      </c>
      <c r="T18" s="158" t="s">
        <v>234</v>
      </c>
      <c r="U18" s="158">
        <v>0.20200000000000001</v>
      </c>
      <c r="V18" s="158">
        <f>ROUND(E18*U18,2)</f>
        <v>45.66</v>
      </c>
      <c r="W18" s="158"/>
      <c r="X18" s="158" t="s">
        <v>191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7">
        <v>10</v>
      </c>
      <c r="B19" s="168" t="s">
        <v>636</v>
      </c>
      <c r="C19" s="182" t="s">
        <v>637</v>
      </c>
      <c r="D19" s="169" t="s">
        <v>259</v>
      </c>
      <c r="E19" s="170">
        <v>361.66399999999999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1</v>
      </c>
      <c r="O19" s="158">
        <f>ROUND(E19*N19,2)</f>
        <v>361.66</v>
      </c>
      <c r="P19" s="158">
        <v>0</v>
      </c>
      <c r="Q19" s="158">
        <f>ROUND(E19*P19,2)</f>
        <v>0</v>
      </c>
      <c r="R19" s="158" t="s">
        <v>268</v>
      </c>
      <c r="S19" s="158" t="s">
        <v>234</v>
      </c>
      <c r="T19" s="158" t="s">
        <v>234</v>
      </c>
      <c r="U19" s="158">
        <v>0</v>
      </c>
      <c r="V19" s="158">
        <f>ROUND(E19*U19,2)</f>
        <v>0</v>
      </c>
      <c r="W19" s="158"/>
      <c r="X19" s="158" t="s">
        <v>269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270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1022</v>
      </c>
      <c r="D20" s="187"/>
      <c r="E20" s="188">
        <v>361.66399999999999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236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11</v>
      </c>
      <c r="B21" s="175" t="s">
        <v>494</v>
      </c>
      <c r="C21" s="183" t="s">
        <v>1023</v>
      </c>
      <c r="D21" s="176" t="s">
        <v>239</v>
      </c>
      <c r="E21" s="177">
        <v>174.023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1.7</v>
      </c>
      <c r="O21" s="158">
        <f>ROUND(E21*N21,2)</f>
        <v>295.83999999999997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1.587</v>
      </c>
      <c r="V21" s="158">
        <f>ROUND(E21*U21,2)</f>
        <v>276.17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4">
        <v>12</v>
      </c>
      <c r="B22" s="175" t="s">
        <v>631</v>
      </c>
      <c r="C22" s="183" t="s">
        <v>632</v>
      </c>
      <c r="D22" s="176" t="s">
        <v>239</v>
      </c>
      <c r="E22" s="177">
        <v>467.04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234</v>
      </c>
      <c r="T22" s="158" t="s">
        <v>234</v>
      </c>
      <c r="U22" s="158">
        <v>0</v>
      </c>
      <c r="V22" s="158">
        <f>ROUND(E22*U22,2)</f>
        <v>0</v>
      </c>
      <c r="W22" s="158"/>
      <c r="X22" s="158" t="s">
        <v>191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295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4">
        <v>13</v>
      </c>
      <c r="B23" s="175" t="s">
        <v>832</v>
      </c>
      <c r="C23" s="183" t="s">
        <v>833</v>
      </c>
      <c r="D23" s="176" t="s">
        <v>239</v>
      </c>
      <c r="E23" s="177">
        <v>66.959999999999994</v>
      </c>
      <c r="F23" s="178"/>
      <c r="G23" s="179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1.8907700000000001</v>
      </c>
      <c r="O23" s="158">
        <f>ROUND(E23*N23,2)</f>
        <v>126.61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1.6950000000000001</v>
      </c>
      <c r="V23" s="158">
        <f>ROUND(E23*U23,2)</f>
        <v>113.5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184</v>
      </c>
      <c r="B24" s="162" t="s">
        <v>130</v>
      </c>
      <c r="C24" s="181" t="s">
        <v>131</v>
      </c>
      <c r="D24" s="163"/>
      <c r="E24" s="164"/>
      <c r="F24" s="165"/>
      <c r="G24" s="166">
        <f>SUMIF(AG25:AG36,"&lt;&gt;NOR",G25:G36)</f>
        <v>0</v>
      </c>
      <c r="H24" s="160"/>
      <c r="I24" s="160">
        <f>SUM(I25:I36)</f>
        <v>0</v>
      </c>
      <c r="J24" s="160"/>
      <c r="K24" s="160">
        <f>SUM(K25:K36)</f>
        <v>0</v>
      </c>
      <c r="L24" s="160"/>
      <c r="M24" s="160">
        <f>SUM(M25:M36)</f>
        <v>0</v>
      </c>
      <c r="N24" s="160"/>
      <c r="O24" s="160">
        <f>SUM(O25:O36)</f>
        <v>1.6500000000000001</v>
      </c>
      <c r="P24" s="160"/>
      <c r="Q24" s="160">
        <f>SUM(Q25:Q36)</f>
        <v>0</v>
      </c>
      <c r="R24" s="160"/>
      <c r="S24" s="160"/>
      <c r="T24" s="160"/>
      <c r="U24" s="160"/>
      <c r="V24" s="160">
        <f>SUM(V25:V36)</f>
        <v>338.42</v>
      </c>
      <c r="W24" s="160"/>
      <c r="X24" s="160"/>
      <c r="AG24" t="s">
        <v>185</v>
      </c>
    </row>
    <row r="25" spans="1:60" outlineLevel="1" x14ac:dyDescent="0.2">
      <c r="A25" s="174">
        <v>14</v>
      </c>
      <c r="B25" s="175" t="s">
        <v>1024</v>
      </c>
      <c r="C25" s="183" t="s">
        <v>1025</v>
      </c>
      <c r="D25" s="176" t="s">
        <v>325</v>
      </c>
      <c r="E25" s="177">
        <v>744</v>
      </c>
      <c r="F25" s="178"/>
      <c r="G25" s="179">
        <f t="shared" ref="G25:G36" si="7">ROUND(E25*F25,2)</f>
        <v>0</v>
      </c>
      <c r="H25" s="159"/>
      <c r="I25" s="158">
        <f t="shared" ref="I25:I36" si="8">ROUND(E25*H25,2)</f>
        <v>0</v>
      </c>
      <c r="J25" s="159"/>
      <c r="K25" s="158">
        <f t="shared" ref="K25:K36" si="9">ROUND(E25*J25,2)</f>
        <v>0</v>
      </c>
      <c r="L25" s="158">
        <v>21</v>
      </c>
      <c r="M25" s="158">
        <f t="shared" ref="M25:M36" si="10">G25*(1+L25/100)</f>
        <v>0</v>
      </c>
      <c r="N25" s="158">
        <v>0</v>
      </c>
      <c r="O25" s="158">
        <f t="shared" ref="O25:O36" si="11">ROUND(E25*N25,2)</f>
        <v>0</v>
      </c>
      <c r="P25" s="158">
        <v>0</v>
      </c>
      <c r="Q25" s="158">
        <f t="shared" ref="Q25:Q36" si="12">ROUND(E25*P25,2)</f>
        <v>0</v>
      </c>
      <c r="R25" s="158"/>
      <c r="S25" s="158" t="s">
        <v>234</v>
      </c>
      <c r="T25" s="158" t="s">
        <v>234</v>
      </c>
      <c r="U25" s="158">
        <v>0.16500000000000001</v>
      </c>
      <c r="V25" s="158">
        <f t="shared" ref="V25:V36" si="13">ROUND(E25*U25,2)</f>
        <v>122.76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192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4">
        <v>15</v>
      </c>
      <c r="B26" s="175" t="s">
        <v>1026</v>
      </c>
      <c r="C26" s="183" t="s">
        <v>1027</v>
      </c>
      <c r="D26" s="176" t="s">
        <v>325</v>
      </c>
      <c r="E26" s="177">
        <v>22</v>
      </c>
      <c r="F26" s="178"/>
      <c r="G26" s="179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8"/>
      <c r="S26" s="158" t="s">
        <v>234</v>
      </c>
      <c r="T26" s="158" t="s">
        <v>234</v>
      </c>
      <c r="U26" s="158">
        <v>8.8999999999999996E-2</v>
      </c>
      <c r="V26" s="158">
        <f t="shared" si="13"/>
        <v>1.96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192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16</v>
      </c>
      <c r="B27" s="175" t="s">
        <v>1028</v>
      </c>
      <c r="C27" s="183" t="s">
        <v>1029</v>
      </c>
      <c r="D27" s="176" t="s">
        <v>325</v>
      </c>
      <c r="E27" s="177">
        <v>22</v>
      </c>
      <c r="F27" s="178"/>
      <c r="G27" s="179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8"/>
      <c r="S27" s="158" t="s">
        <v>234</v>
      </c>
      <c r="T27" s="158" t="s">
        <v>234</v>
      </c>
      <c r="U27" s="158">
        <v>0.10299999999999999</v>
      </c>
      <c r="V27" s="158">
        <f t="shared" si="13"/>
        <v>2.27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4">
        <v>17</v>
      </c>
      <c r="B28" s="175" t="s">
        <v>1030</v>
      </c>
      <c r="C28" s="183" t="s">
        <v>1031</v>
      </c>
      <c r="D28" s="176" t="s">
        <v>325</v>
      </c>
      <c r="E28" s="177">
        <v>700</v>
      </c>
      <c r="F28" s="178"/>
      <c r="G28" s="179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0</v>
      </c>
      <c r="O28" s="158">
        <f t="shared" si="11"/>
        <v>0</v>
      </c>
      <c r="P28" s="158">
        <v>0</v>
      </c>
      <c r="Q28" s="158">
        <f t="shared" si="12"/>
        <v>0</v>
      </c>
      <c r="R28" s="158"/>
      <c r="S28" s="158" t="s">
        <v>234</v>
      </c>
      <c r="T28" s="158" t="s">
        <v>234</v>
      </c>
      <c r="U28" s="158">
        <v>0.189</v>
      </c>
      <c r="V28" s="158">
        <f t="shared" si="13"/>
        <v>132.30000000000001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4">
        <v>18</v>
      </c>
      <c r="B29" s="175" t="s">
        <v>1032</v>
      </c>
      <c r="C29" s="183" t="s">
        <v>1033</v>
      </c>
      <c r="D29" s="176" t="s">
        <v>325</v>
      </c>
      <c r="E29" s="177">
        <v>707</v>
      </c>
      <c r="F29" s="178"/>
      <c r="G29" s="179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8">
        <v>2.14E-3</v>
      </c>
      <c r="O29" s="158">
        <f t="shared" si="11"/>
        <v>1.51</v>
      </c>
      <c r="P29" s="158">
        <v>0</v>
      </c>
      <c r="Q29" s="158">
        <f t="shared" si="12"/>
        <v>0</v>
      </c>
      <c r="R29" s="158" t="s">
        <v>268</v>
      </c>
      <c r="S29" s="158" t="s">
        <v>234</v>
      </c>
      <c r="T29" s="158" t="s">
        <v>234</v>
      </c>
      <c r="U29" s="158">
        <v>0</v>
      </c>
      <c r="V29" s="158">
        <f t="shared" si="13"/>
        <v>0</v>
      </c>
      <c r="W29" s="158"/>
      <c r="X29" s="158" t="s">
        <v>269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270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4">
        <v>19</v>
      </c>
      <c r="B30" s="175" t="s">
        <v>1034</v>
      </c>
      <c r="C30" s="183" t="s">
        <v>1035</v>
      </c>
      <c r="D30" s="176" t="s">
        <v>325</v>
      </c>
      <c r="E30" s="177">
        <v>22</v>
      </c>
      <c r="F30" s="178"/>
      <c r="G30" s="179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8">
        <v>4.2999999999999999E-4</v>
      </c>
      <c r="O30" s="158">
        <f t="shared" si="11"/>
        <v>0.01</v>
      </c>
      <c r="P30" s="158">
        <v>0</v>
      </c>
      <c r="Q30" s="158">
        <f t="shared" si="12"/>
        <v>0</v>
      </c>
      <c r="R30" s="158" t="s">
        <v>268</v>
      </c>
      <c r="S30" s="158" t="s">
        <v>234</v>
      </c>
      <c r="T30" s="158" t="s">
        <v>234</v>
      </c>
      <c r="U30" s="158">
        <v>0</v>
      </c>
      <c r="V30" s="158">
        <f t="shared" si="13"/>
        <v>0</v>
      </c>
      <c r="W30" s="158"/>
      <c r="X30" s="158" t="s">
        <v>269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270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20</v>
      </c>
      <c r="B31" s="175" t="s">
        <v>1036</v>
      </c>
      <c r="C31" s="183" t="s">
        <v>1037</v>
      </c>
      <c r="D31" s="176" t="s">
        <v>325</v>
      </c>
      <c r="E31" s="177">
        <v>22</v>
      </c>
      <c r="F31" s="178"/>
      <c r="G31" s="179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8">
        <v>6.7000000000000002E-4</v>
      </c>
      <c r="O31" s="158">
        <f t="shared" si="11"/>
        <v>0.01</v>
      </c>
      <c r="P31" s="158">
        <v>0</v>
      </c>
      <c r="Q31" s="158">
        <f t="shared" si="12"/>
        <v>0</v>
      </c>
      <c r="R31" s="158" t="s">
        <v>268</v>
      </c>
      <c r="S31" s="158" t="s">
        <v>234</v>
      </c>
      <c r="T31" s="158" t="s">
        <v>234</v>
      </c>
      <c r="U31" s="158">
        <v>0</v>
      </c>
      <c r="V31" s="158">
        <f t="shared" si="13"/>
        <v>0</v>
      </c>
      <c r="W31" s="158"/>
      <c r="X31" s="158" t="s">
        <v>269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270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21</v>
      </c>
      <c r="B32" s="175" t="s">
        <v>1038</v>
      </c>
      <c r="C32" s="183" t="s">
        <v>1039</v>
      </c>
      <c r="D32" s="176" t="s">
        <v>342</v>
      </c>
      <c r="E32" s="177">
        <v>39</v>
      </c>
      <c r="F32" s="178"/>
      <c r="G32" s="179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0</v>
      </c>
      <c r="O32" s="158">
        <f t="shared" si="11"/>
        <v>0</v>
      </c>
      <c r="P32" s="158">
        <v>0</v>
      </c>
      <c r="Q32" s="158">
        <f t="shared" si="12"/>
        <v>0</v>
      </c>
      <c r="R32" s="158"/>
      <c r="S32" s="158" t="s">
        <v>234</v>
      </c>
      <c r="T32" s="158" t="s">
        <v>234</v>
      </c>
      <c r="U32" s="158">
        <v>0.87519999999999998</v>
      </c>
      <c r="V32" s="158">
        <f t="shared" si="13"/>
        <v>34.130000000000003</v>
      </c>
      <c r="W32" s="158"/>
      <c r="X32" s="158" t="s">
        <v>191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192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4">
        <v>22</v>
      </c>
      <c r="B33" s="175" t="s">
        <v>1040</v>
      </c>
      <c r="C33" s="183" t="s">
        <v>1041</v>
      </c>
      <c r="D33" s="176" t="s">
        <v>342</v>
      </c>
      <c r="E33" s="177">
        <v>39</v>
      </c>
      <c r="F33" s="178"/>
      <c r="G33" s="179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8.8000000000000003E-4</v>
      </c>
      <c r="O33" s="158">
        <f t="shared" si="11"/>
        <v>0.03</v>
      </c>
      <c r="P33" s="158">
        <v>0</v>
      </c>
      <c r="Q33" s="158">
        <f t="shared" si="12"/>
        <v>0</v>
      </c>
      <c r="R33" s="158" t="s">
        <v>268</v>
      </c>
      <c r="S33" s="158" t="s">
        <v>234</v>
      </c>
      <c r="T33" s="158" t="s">
        <v>234</v>
      </c>
      <c r="U33" s="158">
        <v>0</v>
      </c>
      <c r="V33" s="158">
        <f t="shared" si="13"/>
        <v>0</v>
      </c>
      <c r="W33" s="158"/>
      <c r="X33" s="158" t="s">
        <v>269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506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4">
        <v>23</v>
      </c>
      <c r="B34" s="175" t="s">
        <v>323</v>
      </c>
      <c r="C34" s="183" t="s">
        <v>324</v>
      </c>
      <c r="D34" s="176" t="s">
        <v>325</v>
      </c>
      <c r="E34" s="177">
        <v>750</v>
      </c>
      <c r="F34" s="178"/>
      <c r="G34" s="179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6.0000000000000002E-5</v>
      </c>
      <c r="O34" s="158">
        <f t="shared" si="11"/>
        <v>0.05</v>
      </c>
      <c r="P34" s="158">
        <v>0</v>
      </c>
      <c r="Q34" s="158">
        <f t="shared" si="12"/>
        <v>0</v>
      </c>
      <c r="R34" s="158"/>
      <c r="S34" s="158" t="s">
        <v>234</v>
      </c>
      <c r="T34" s="158" t="s">
        <v>234</v>
      </c>
      <c r="U34" s="158">
        <v>2.5999999999999999E-2</v>
      </c>
      <c r="V34" s="158">
        <f t="shared" si="13"/>
        <v>19.5</v>
      </c>
      <c r="W34" s="158"/>
      <c r="X34" s="158" t="s">
        <v>191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192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24</v>
      </c>
      <c r="B35" s="175" t="s">
        <v>1042</v>
      </c>
      <c r="C35" s="183" t="s">
        <v>1043</v>
      </c>
      <c r="D35" s="176" t="s">
        <v>325</v>
      </c>
      <c r="E35" s="177">
        <v>750</v>
      </c>
      <c r="F35" s="178"/>
      <c r="G35" s="179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5.0000000000000002E-5</v>
      </c>
      <c r="O35" s="158">
        <f t="shared" si="11"/>
        <v>0.04</v>
      </c>
      <c r="P35" s="158">
        <v>0</v>
      </c>
      <c r="Q35" s="158">
        <f t="shared" si="12"/>
        <v>0</v>
      </c>
      <c r="R35" s="158"/>
      <c r="S35" s="158" t="s">
        <v>234</v>
      </c>
      <c r="T35" s="158" t="s">
        <v>234</v>
      </c>
      <c r="U35" s="158">
        <v>3.4000000000000002E-2</v>
      </c>
      <c r="V35" s="158">
        <f t="shared" si="13"/>
        <v>25.5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4">
        <v>25</v>
      </c>
      <c r="B36" s="175" t="s">
        <v>1044</v>
      </c>
      <c r="C36" s="183" t="s">
        <v>1045</v>
      </c>
      <c r="D36" s="176" t="s">
        <v>584</v>
      </c>
      <c r="E36" s="177">
        <v>2</v>
      </c>
      <c r="F36" s="178"/>
      <c r="G36" s="179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0</v>
      </c>
      <c r="O36" s="158">
        <f t="shared" si="11"/>
        <v>0</v>
      </c>
      <c r="P36" s="158">
        <v>0</v>
      </c>
      <c r="Q36" s="158">
        <f t="shared" si="12"/>
        <v>0</v>
      </c>
      <c r="R36" s="158"/>
      <c r="S36" s="158" t="s">
        <v>220</v>
      </c>
      <c r="T36" s="158" t="s">
        <v>190</v>
      </c>
      <c r="U36" s="158">
        <v>0</v>
      </c>
      <c r="V36" s="158">
        <f t="shared" si="13"/>
        <v>0</v>
      </c>
      <c r="W36" s="158"/>
      <c r="X36" s="158" t="s">
        <v>191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1" t="s">
        <v>184</v>
      </c>
      <c r="B37" s="162" t="s">
        <v>157</v>
      </c>
      <c r="C37" s="181" t="s">
        <v>29</v>
      </c>
      <c r="D37" s="163"/>
      <c r="E37" s="164"/>
      <c r="F37" s="165"/>
      <c r="G37" s="166">
        <f>SUMIF(AG38:AG41,"&lt;&gt;NOR",G38:G41)</f>
        <v>0</v>
      </c>
      <c r="H37" s="160"/>
      <c r="I37" s="160">
        <f>SUM(I38:I41)</f>
        <v>0</v>
      </c>
      <c r="J37" s="160"/>
      <c r="K37" s="160">
        <f>SUM(K38:K41)</f>
        <v>0</v>
      </c>
      <c r="L37" s="160"/>
      <c r="M37" s="160">
        <f>SUM(M38:M41)</f>
        <v>0</v>
      </c>
      <c r="N37" s="160"/>
      <c r="O37" s="160">
        <f>SUM(O38:O41)</f>
        <v>0</v>
      </c>
      <c r="P37" s="160"/>
      <c r="Q37" s="160">
        <f>SUM(Q38:Q41)</f>
        <v>0</v>
      </c>
      <c r="R37" s="160"/>
      <c r="S37" s="160"/>
      <c r="T37" s="160"/>
      <c r="U37" s="160"/>
      <c r="V37" s="160">
        <f>SUM(V38:V41)</f>
        <v>0</v>
      </c>
      <c r="W37" s="160"/>
      <c r="X37" s="160"/>
      <c r="AG37" t="s">
        <v>185</v>
      </c>
    </row>
    <row r="38" spans="1:60" outlineLevel="1" x14ac:dyDescent="0.2">
      <c r="A38" s="174">
        <v>26</v>
      </c>
      <c r="B38" s="175" t="s">
        <v>744</v>
      </c>
      <c r="C38" s="183" t="s">
        <v>745</v>
      </c>
      <c r="D38" s="176" t="s">
        <v>1046</v>
      </c>
      <c r="E38" s="177">
        <v>1</v>
      </c>
      <c r="F38" s="178"/>
      <c r="G38" s="179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220</v>
      </c>
      <c r="T38" s="158" t="s">
        <v>190</v>
      </c>
      <c r="U38" s="158">
        <v>0</v>
      </c>
      <c r="V38" s="158">
        <f>ROUND(E38*U38,2)</f>
        <v>0</v>
      </c>
      <c r="W38" s="158"/>
      <c r="X38" s="158" t="s">
        <v>191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192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4">
        <v>27</v>
      </c>
      <c r="B39" s="175" t="s">
        <v>200</v>
      </c>
      <c r="C39" s="183" t="s">
        <v>746</v>
      </c>
      <c r="D39" s="176" t="s">
        <v>1046</v>
      </c>
      <c r="E39" s="177">
        <v>1</v>
      </c>
      <c r="F39" s="178"/>
      <c r="G39" s="179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220</v>
      </c>
      <c r="T39" s="158" t="s">
        <v>190</v>
      </c>
      <c r="U39" s="158">
        <v>0</v>
      </c>
      <c r="V39" s="158">
        <f>ROUND(E39*U39,2)</f>
        <v>0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192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4">
        <v>28</v>
      </c>
      <c r="B40" s="175" t="s">
        <v>1047</v>
      </c>
      <c r="C40" s="183" t="s">
        <v>1048</v>
      </c>
      <c r="D40" s="176" t="s">
        <v>584</v>
      </c>
      <c r="E40" s="177">
        <v>1</v>
      </c>
      <c r="F40" s="178"/>
      <c r="G40" s="179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220</v>
      </c>
      <c r="T40" s="158" t="s">
        <v>190</v>
      </c>
      <c r="U40" s="158">
        <v>0</v>
      </c>
      <c r="V40" s="158">
        <f>ROUND(E40*U40,2)</f>
        <v>0</v>
      </c>
      <c r="W40" s="158"/>
      <c r="X40" s="158" t="s">
        <v>191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192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4">
        <v>29</v>
      </c>
      <c r="B41" s="175" t="s">
        <v>1049</v>
      </c>
      <c r="C41" s="183" t="s">
        <v>1050</v>
      </c>
      <c r="D41" s="176" t="s">
        <v>584</v>
      </c>
      <c r="E41" s="177">
        <v>1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220</v>
      </c>
      <c r="T41" s="158" t="s">
        <v>190</v>
      </c>
      <c r="U41" s="158">
        <v>0</v>
      </c>
      <c r="V41" s="158">
        <f>ROUND(E41*U41,2)</f>
        <v>0</v>
      </c>
      <c r="W41" s="158"/>
      <c r="X41" s="158" t="s">
        <v>191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192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1" t="s">
        <v>184</v>
      </c>
      <c r="B42" s="162" t="s">
        <v>141</v>
      </c>
      <c r="C42" s="181" t="s">
        <v>142</v>
      </c>
      <c r="D42" s="163"/>
      <c r="E42" s="164"/>
      <c r="F42" s="165"/>
      <c r="G42" s="166">
        <f>SUMIF(AG43:AG44,"&lt;&gt;NOR",G43:G44)</f>
        <v>0</v>
      </c>
      <c r="H42" s="160"/>
      <c r="I42" s="160">
        <f>SUM(I43:I44)</f>
        <v>0</v>
      </c>
      <c r="J42" s="160"/>
      <c r="K42" s="160">
        <f>SUM(K43:K44)</f>
        <v>0</v>
      </c>
      <c r="L42" s="160"/>
      <c r="M42" s="160">
        <f>SUM(M43:M44)</f>
        <v>0</v>
      </c>
      <c r="N42" s="160"/>
      <c r="O42" s="160">
        <f>SUM(O43:O44)</f>
        <v>0</v>
      </c>
      <c r="P42" s="160"/>
      <c r="Q42" s="160">
        <f>SUM(Q43:Q44)</f>
        <v>0</v>
      </c>
      <c r="R42" s="160"/>
      <c r="S42" s="160"/>
      <c r="T42" s="160"/>
      <c r="U42" s="160"/>
      <c r="V42" s="160">
        <f>SUM(V43:V44)</f>
        <v>166.19</v>
      </c>
      <c r="W42" s="160"/>
      <c r="X42" s="160"/>
      <c r="AG42" t="s">
        <v>185</v>
      </c>
    </row>
    <row r="43" spans="1:60" outlineLevel="1" x14ac:dyDescent="0.2">
      <c r="A43" s="167">
        <v>30</v>
      </c>
      <c r="B43" s="168" t="s">
        <v>738</v>
      </c>
      <c r="C43" s="182" t="s">
        <v>739</v>
      </c>
      <c r="D43" s="169" t="s">
        <v>259</v>
      </c>
      <c r="E43" s="170">
        <v>785.76306</v>
      </c>
      <c r="F43" s="171"/>
      <c r="G43" s="172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234</v>
      </c>
      <c r="T43" s="158" t="s">
        <v>234</v>
      </c>
      <c r="U43" s="158">
        <v>0.21149999999999999</v>
      </c>
      <c r="V43" s="158">
        <f>ROUND(E43*U43,2)</f>
        <v>166.19</v>
      </c>
      <c r="W43" s="158"/>
      <c r="X43" s="158" t="s">
        <v>146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740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0" t="s">
        <v>741</v>
      </c>
      <c r="D44" s="261"/>
      <c r="E44" s="261"/>
      <c r="F44" s="261"/>
      <c r="G44" s="261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194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3"/>
      <c r="B45" s="4"/>
      <c r="C45" s="18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171</v>
      </c>
    </row>
    <row r="46" spans="1:60" x14ac:dyDescent="0.2">
      <c r="A46" s="152"/>
      <c r="B46" s="153" t="s">
        <v>31</v>
      </c>
      <c r="C46" s="185"/>
      <c r="D46" s="154"/>
      <c r="E46" s="155"/>
      <c r="F46" s="155"/>
      <c r="G46" s="180">
        <f>G8+G24+G37+G42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227</v>
      </c>
    </row>
    <row r="47" spans="1:60" x14ac:dyDescent="0.2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46" t="s">
        <v>228</v>
      </c>
      <c r="B49" s="246"/>
      <c r="C49" s="24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48"/>
      <c r="B50" s="249"/>
      <c r="C50" s="250"/>
      <c r="D50" s="249"/>
      <c r="E50" s="249"/>
      <c r="F50" s="249"/>
      <c r="G50" s="25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G50" t="s">
        <v>229</v>
      </c>
    </row>
    <row r="51" spans="1:33" x14ac:dyDescent="0.2">
      <c r="A51" s="252"/>
      <c r="B51" s="253"/>
      <c r="C51" s="254"/>
      <c r="D51" s="253"/>
      <c r="E51" s="253"/>
      <c r="F51" s="253"/>
      <c r="G51" s="25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52"/>
      <c r="B52" s="253"/>
      <c r="C52" s="254"/>
      <c r="D52" s="253"/>
      <c r="E52" s="253"/>
      <c r="F52" s="253"/>
      <c r="G52" s="25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52"/>
      <c r="B53" s="253"/>
      <c r="C53" s="254"/>
      <c r="D53" s="253"/>
      <c r="E53" s="253"/>
      <c r="F53" s="253"/>
      <c r="G53" s="25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56"/>
      <c r="B54" s="257"/>
      <c r="C54" s="258"/>
      <c r="D54" s="257"/>
      <c r="E54" s="257"/>
      <c r="F54" s="257"/>
      <c r="G54" s="25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C56" s="186"/>
      <c r="D56" s="10"/>
      <c r="AG56" t="s">
        <v>230</v>
      </c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50:G54"/>
    <mergeCell ref="C44:G44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95</v>
      </c>
      <c r="C3" s="265" t="s">
        <v>96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99</v>
      </c>
      <c r="C4" s="268" t="s">
        <v>100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110</v>
      </c>
      <c r="D8" s="163"/>
      <c r="E8" s="164"/>
      <c r="F8" s="165"/>
      <c r="G8" s="166">
        <f>SUMIF(AG9:AG21,"&lt;&gt;NOR",G9:G21)</f>
        <v>0</v>
      </c>
      <c r="H8" s="160"/>
      <c r="I8" s="160">
        <f>SUM(I9:I21)</f>
        <v>0</v>
      </c>
      <c r="J8" s="160"/>
      <c r="K8" s="160">
        <f>SUM(K9:K21)</f>
        <v>0</v>
      </c>
      <c r="L8" s="160"/>
      <c r="M8" s="160">
        <f>SUM(M9:M21)</f>
        <v>0</v>
      </c>
      <c r="N8" s="160"/>
      <c r="O8" s="160">
        <f>SUM(O9:O21)</f>
        <v>239.41000000000003</v>
      </c>
      <c r="P8" s="160"/>
      <c r="Q8" s="160">
        <f>SUM(Q9:Q21)</f>
        <v>0</v>
      </c>
      <c r="R8" s="160"/>
      <c r="S8" s="160"/>
      <c r="T8" s="160"/>
      <c r="U8" s="160"/>
      <c r="V8" s="160">
        <f>SUM(V9:V21)</f>
        <v>224.9</v>
      </c>
      <c r="W8" s="160"/>
      <c r="X8" s="160"/>
      <c r="AG8" t="s">
        <v>185</v>
      </c>
    </row>
    <row r="9" spans="1:60" outlineLevel="1" x14ac:dyDescent="0.2">
      <c r="A9" s="174">
        <v>1</v>
      </c>
      <c r="B9" s="175" t="s">
        <v>747</v>
      </c>
      <c r="C9" s="183" t="s">
        <v>1051</v>
      </c>
      <c r="D9" s="176" t="s">
        <v>239</v>
      </c>
      <c r="E9" s="177">
        <v>31.32</v>
      </c>
      <c r="F9" s="178"/>
      <c r="G9" s="179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8">
        <v>0</v>
      </c>
      <c r="O9" s="158">
        <f t="shared" ref="O9:O14" si="4">ROUND(E9*N9,2)</f>
        <v>0</v>
      </c>
      <c r="P9" s="158">
        <v>0</v>
      </c>
      <c r="Q9" s="158">
        <f t="shared" ref="Q9:Q14" si="5">ROUND(E9*P9,2)</f>
        <v>0</v>
      </c>
      <c r="R9" s="158"/>
      <c r="S9" s="158" t="s">
        <v>234</v>
      </c>
      <c r="T9" s="158" t="s">
        <v>234</v>
      </c>
      <c r="U9" s="158">
        <v>1.548</v>
      </c>
      <c r="V9" s="158">
        <f t="shared" ref="V9:V14" si="6">ROUND(E9*U9,2)</f>
        <v>48.48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4">
        <v>2</v>
      </c>
      <c r="B10" s="175" t="s">
        <v>602</v>
      </c>
      <c r="C10" s="183" t="s">
        <v>603</v>
      </c>
      <c r="D10" s="176" t="s">
        <v>239</v>
      </c>
      <c r="E10" s="177">
        <v>125.28</v>
      </c>
      <c r="F10" s="178"/>
      <c r="G10" s="179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234</v>
      </c>
      <c r="T10" s="158" t="s">
        <v>234</v>
      </c>
      <c r="U10" s="158">
        <v>0.22</v>
      </c>
      <c r="V10" s="158">
        <f t="shared" si="6"/>
        <v>27.56</v>
      </c>
      <c r="W10" s="158"/>
      <c r="X10" s="158" t="s">
        <v>191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4">
        <v>3</v>
      </c>
      <c r="B11" s="175" t="s">
        <v>482</v>
      </c>
      <c r="C11" s="183" t="s">
        <v>483</v>
      </c>
      <c r="D11" s="176" t="s">
        <v>1052</v>
      </c>
      <c r="E11" s="177">
        <v>31.32</v>
      </c>
      <c r="F11" s="178"/>
      <c r="G11" s="179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234</v>
      </c>
      <c r="T11" s="158" t="s">
        <v>234</v>
      </c>
      <c r="U11" s="158">
        <v>0.38979999999999998</v>
      </c>
      <c r="V11" s="158">
        <f t="shared" si="6"/>
        <v>12.21</v>
      </c>
      <c r="W11" s="158"/>
      <c r="X11" s="158" t="s">
        <v>191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4">
        <v>4</v>
      </c>
      <c r="B12" s="175" t="s">
        <v>622</v>
      </c>
      <c r="C12" s="183" t="s">
        <v>749</v>
      </c>
      <c r="D12" s="176" t="s">
        <v>1052</v>
      </c>
      <c r="E12" s="177">
        <v>125.28</v>
      </c>
      <c r="F12" s="178"/>
      <c r="G12" s="179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234</v>
      </c>
      <c r="T12" s="158" t="s">
        <v>234</v>
      </c>
      <c r="U12" s="158">
        <v>0.34499999999999997</v>
      </c>
      <c r="V12" s="158">
        <f t="shared" si="6"/>
        <v>43.22</v>
      </c>
      <c r="W12" s="158"/>
      <c r="X12" s="158" t="s">
        <v>191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4">
        <v>5</v>
      </c>
      <c r="B13" s="175" t="s">
        <v>250</v>
      </c>
      <c r="C13" s="183" t="s">
        <v>251</v>
      </c>
      <c r="D13" s="176" t="s">
        <v>1052</v>
      </c>
      <c r="E13" s="177">
        <v>125.28</v>
      </c>
      <c r="F13" s="178"/>
      <c r="G13" s="179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234</v>
      </c>
      <c r="T13" s="158" t="s">
        <v>234</v>
      </c>
      <c r="U13" s="158">
        <v>1.0999999999999999E-2</v>
      </c>
      <c r="V13" s="158">
        <f t="shared" si="6"/>
        <v>1.38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7">
        <v>6</v>
      </c>
      <c r="B14" s="168" t="s">
        <v>486</v>
      </c>
      <c r="C14" s="182" t="s">
        <v>625</v>
      </c>
      <c r="D14" s="169" t="s">
        <v>239</v>
      </c>
      <c r="E14" s="170">
        <v>626.4</v>
      </c>
      <c r="F14" s="171"/>
      <c r="G14" s="172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234</v>
      </c>
      <c r="T14" s="158" t="s">
        <v>234</v>
      </c>
      <c r="U14" s="158">
        <v>0</v>
      </c>
      <c r="V14" s="158">
        <f t="shared" si="6"/>
        <v>0</v>
      </c>
      <c r="W14" s="158"/>
      <c r="X14" s="158" t="s">
        <v>191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295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1053</v>
      </c>
      <c r="D15" s="187"/>
      <c r="E15" s="188">
        <v>626.4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236</v>
      </c>
      <c r="AH15" s="149">
        <v>5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4">
        <v>7</v>
      </c>
      <c r="B16" s="175" t="s">
        <v>627</v>
      </c>
      <c r="C16" s="183" t="s">
        <v>830</v>
      </c>
      <c r="D16" s="176" t="s">
        <v>1052</v>
      </c>
      <c r="E16" s="177">
        <v>78.28</v>
      </c>
      <c r="F16" s="178"/>
      <c r="G16" s="179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234</v>
      </c>
      <c r="T16" s="158" t="s">
        <v>234</v>
      </c>
      <c r="U16" s="158">
        <v>0.20200000000000001</v>
      </c>
      <c r="V16" s="158">
        <f>ROUND(E16*U16,2)</f>
        <v>15.81</v>
      </c>
      <c r="W16" s="158"/>
      <c r="X16" s="158" t="s">
        <v>191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192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7">
        <v>8</v>
      </c>
      <c r="B17" s="168" t="s">
        <v>1054</v>
      </c>
      <c r="C17" s="182" t="s">
        <v>1055</v>
      </c>
      <c r="D17" s="169" t="s">
        <v>259</v>
      </c>
      <c r="E17" s="170">
        <v>156.56</v>
      </c>
      <c r="F17" s="171"/>
      <c r="G17" s="172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1</v>
      </c>
      <c r="O17" s="158">
        <f>ROUND(E17*N17,2)</f>
        <v>156.56</v>
      </c>
      <c r="P17" s="158">
        <v>0</v>
      </c>
      <c r="Q17" s="158">
        <f>ROUND(E17*P17,2)</f>
        <v>0</v>
      </c>
      <c r="R17" s="158" t="s">
        <v>268</v>
      </c>
      <c r="S17" s="158" t="s">
        <v>234</v>
      </c>
      <c r="T17" s="158" t="s">
        <v>234</v>
      </c>
      <c r="U17" s="158">
        <v>0</v>
      </c>
      <c r="V17" s="158">
        <f>ROUND(E17*U17,2)</f>
        <v>0</v>
      </c>
      <c r="W17" s="158"/>
      <c r="X17" s="158" t="s">
        <v>269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270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1056</v>
      </c>
      <c r="D18" s="187"/>
      <c r="E18" s="188">
        <v>156.56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236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4">
        <v>9</v>
      </c>
      <c r="B19" s="175" t="s">
        <v>494</v>
      </c>
      <c r="C19" s="183" t="s">
        <v>1057</v>
      </c>
      <c r="D19" s="176" t="s">
        <v>239</v>
      </c>
      <c r="E19" s="177">
        <v>31.32</v>
      </c>
      <c r="F19" s="178"/>
      <c r="G19" s="179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1.7</v>
      </c>
      <c r="O19" s="158">
        <f>ROUND(E19*N19,2)</f>
        <v>53.24</v>
      </c>
      <c r="P19" s="158">
        <v>0</v>
      </c>
      <c r="Q19" s="158">
        <f>ROUND(E19*P19,2)</f>
        <v>0</v>
      </c>
      <c r="R19" s="158"/>
      <c r="S19" s="158" t="s">
        <v>234</v>
      </c>
      <c r="T19" s="158" t="s">
        <v>234</v>
      </c>
      <c r="U19" s="158">
        <v>1.587</v>
      </c>
      <c r="V19" s="158">
        <f>ROUND(E19*U19,2)</f>
        <v>49.7</v>
      </c>
      <c r="W19" s="158"/>
      <c r="X19" s="158" t="s">
        <v>191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192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4">
        <v>10</v>
      </c>
      <c r="B20" s="175" t="s">
        <v>631</v>
      </c>
      <c r="C20" s="183" t="s">
        <v>632</v>
      </c>
      <c r="D20" s="176" t="s">
        <v>239</v>
      </c>
      <c r="E20" s="177">
        <v>125.28</v>
      </c>
      <c r="F20" s="178"/>
      <c r="G20" s="179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234</v>
      </c>
      <c r="T20" s="158" t="s">
        <v>234</v>
      </c>
      <c r="U20" s="158">
        <v>0</v>
      </c>
      <c r="V20" s="158">
        <f>ROUND(E20*U20,2)</f>
        <v>0</v>
      </c>
      <c r="W20" s="158"/>
      <c r="X20" s="158" t="s">
        <v>191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295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4">
        <v>11</v>
      </c>
      <c r="B21" s="175" t="s">
        <v>832</v>
      </c>
      <c r="C21" s="183" t="s">
        <v>833</v>
      </c>
      <c r="D21" s="176" t="s">
        <v>239</v>
      </c>
      <c r="E21" s="177">
        <v>15.66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1.8907700000000001</v>
      </c>
      <c r="O21" s="158">
        <f>ROUND(E21*N21,2)</f>
        <v>29.61</v>
      </c>
      <c r="P21" s="158">
        <v>0</v>
      </c>
      <c r="Q21" s="158">
        <f>ROUND(E21*P21,2)</f>
        <v>0</v>
      </c>
      <c r="R21" s="158"/>
      <c r="S21" s="158" t="s">
        <v>234</v>
      </c>
      <c r="T21" s="158" t="s">
        <v>234</v>
      </c>
      <c r="U21" s="158">
        <v>1.6950000000000001</v>
      </c>
      <c r="V21" s="158">
        <f>ROUND(E21*U21,2)</f>
        <v>26.54</v>
      </c>
      <c r="W21" s="158"/>
      <c r="X21" s="158" t="s">
        <v>191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192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1" t="s">
        <v>184</v>
      </c>
      <c r="B22" s="162" t="s">
        <v>130</v>
      </c>
      <c r="C22" s="181" t="s">
        <v>131</v>
      </c>
      <c r="D22" s="163"/>
      <c r="E22" s="164"/>
      <c r="F22" s="165"/>
      <c r="G22" s="166">
        <f>SUMIF(AG23:AG37,"&lt;&gt;NOR",G23:G37)</f>
        <v>0</v>
      </c>
      <c r="H22" s="160"/>
      <c r="I22" s="160">
        <f>SUM(I23:I37)</f>
        <v>0</v>
      </c>
      <c r="J22" s="160"/>
      <c r="K22" s="160">
        <f>SUM(K23:K37)</f>
        <v>0</v>
      </c>
      <c r="L22" s="160"/>
      <c r="M22" s="160">
        <f>SUM(M23:M37)</f>
        <v>0</v>
      </c>
      <c r="N22" s="160"/>
      <c r="O22" s="160">
        <f>SUM(O23:O37)</f>
        <v>17.64</v>
      </c>
      <c r="P22" s="160"/>
      <c r="Q22" s="160">
        <f>SUM(Q23:Q37)</f>
        <v>0</v>
      </c>
      <c r="R22" s="160"/>
      <c r="S22" s="160"/>
      <c r="T22" s="160"/>
      <c r="U22" s="160"/>
      <c r="V22" s="160">
        <f>SUM(V23:V37)</f>
        <v>146.75</v>
      </c>
      <c r="W22" s="160"/>
      <c r="X22" s="160"/>
      <c r="AG22" t="s">
        <v>185</v>
      </c>
    </row>
    <row r="23" spans="1:60" outlineLevel="1" x14ac:dyDescent="0.2">
      <c r="A23" s="174">
        <v>12</v>
      </c>
      <c r="B23" s="175" t="s">
        <v>1058</v>
      </c>
      <c r="C23" s="183" t="s">
        <v>1059</v>
      </c>
      <c r="D23" s="176" t="s">
        <v>325</v>
      </c>
      <c r="E23" s="177">
        <v>174</v>
      </c>
      <c r="F23" s="178"/>
      <c r="G23" s="179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234</v>
      </c>
      <c r="T23" s="158" t="s">
        <v>234</v>
      </c>
      <c r="U23" s="158">
        <v>0.16400000000000001</v>
      </c>
      <c r="V23" s="158">
        <f>ROUND(E23*U23,2)</f>
        <v>28.54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13</v>
      </c>
      <c r="B24" s="175" t="s">
        <v>1060</v>
      </c>
      <c r="C24" s="183" t="s">
        <v>1061</v>
      </c>
      <c r="D24" s="176" t="s">
        <v>325</v>
      </c>
      <c r="E24" s="177">
        <v>174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234</v>
      </c>
      <c r="T24" s="158" t="s">
        <v>234</v>
      </c>
      <c r="U24" s="158">
        <v>7.9000000000000001E-2</v>
      </c>
      <c r="V24" s="158">
        <f>ROUND(E24*U24,2)</f>
        <v>13.75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7">
        <v>14</v>
      </c>
      <c r="B25" s="168" t="s">
        <v>1062</v>
      </c>
      <c r="C25" s="182" t="s">
        <v>1063</v>
      </c>
      <c r="D25" s="169" t="s">
        <v>325</v>
      </c>
      <c r="E25" s="170">
        <v>164.58</v>
      </c>
      <c r="F25" s="171"/>
      <c r="G25" s="172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234</v>
      </c>
      <c r="T25" s="158" t="s">
        <v>234</v>
      </c>
      <c r="U25" s="158">
        <v>0.13600000000000001</v>
      </c>
      <c r="V25" s="158">
        <f>ROUND(E25*U25,2)</f>
        <v>22.38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295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1064</v>
      </c>
      <c r="D26" s="187"/>
      <c r="E26" s="188">
        <v>105.3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236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1065</v>
      </c>
      <c r="D27" s="187"/>
      <c r="E27" s="188">
        <v>59.28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236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4">
        <v>15</v>
      </c>
      <c r="B28" s="175" t="s">
        <v>1066</v>
      </c>
      <c r="C28" s="183" t="s">
        <v>1067</v>
      </c>
      <c r="D28" s="176" t="s">
        <v>325</v>
      </c>
      <c r="E28" s="177">
        <v>176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2.7999999999999998E-4</v>
      </c>
      <c r="O28" s="158">
        <f>ROUND(E28*N28,2)</f>
        <v>0.05</v>
      </c>
      <c r="P28" s="158">
        <v>0</v>
      </c>
      <c r="Q28" s="158">
        <f>ROUND(E28*P28,2)</f>
        <v>0</v>
      </c>
      <c r="R28" s="158" t="s">
        <v>268</v>
      </c>
      <c r="S28" s="158" t="s">
        <v>234</v>
      </c>
      <c r="T28" s="158" t="s">
        <v>234</v>
      </c>
      <c r="U28" s="158">
        <v>0</v>
      </c>
      <c r="V28" s="158">
        <f>ROUND(E28*U28,2)</f>
        <v>0</v>
      </c>
      <c r="W28" s="158"/>
      <c r="X28" s="158" t="s">
        <v>269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270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7">
        <v>16</v>
      </c>
      <c r="B29" s="168" t="s">
        <v>1068</v>
      </c>
      <c r="C29" s="182" t="s">
        <v>1069</v>
      </c>
      <c r="D29" s="169" t="s">
        <v>325</v>
      </c>
      <c r="E29" s="170">
        <v>164.58</v>
      </c>
      <c r="F29" s="171"/>
      <c r="G29" s="172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9.7999999999999997E-4</v>
      </c>
      <c r="O29" s="158">
        <f>ROUND(E29*N29,2)</f>
        <v>0.16</v>
      </c>
      <c r="P29" s="158">
        <v>0</v>
      </c>
      <c r="Q29" s="158">
        <f>ROUND(E29*P29,2)</f>
        <v>0</v>
      </c>
      <c r="R29" s="158" t="s">
        <v>268</v>
      </c>
      <c r="S29" s="158" t="s">
        <v>234</v>
      </c>
      <c r="T29" s="158" t="s">
        <v>234</v>
      </c>
      <c r="U29" s="158">
        <v>0</v>
      </c>
      <c r="V29" s="158">
        <f>ROUND(E29*U29,2)</f>
        <v>0</v>
      </c>
      <c r="W29" s="158"/>
      <c r="X29" s="158" t="s">
        <v>269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506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1070</v>
      </c>
      <c r="D30" s="187"/>
      <c r="E30" s="188">
        <v>164.58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236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4">
        <v>17</v>
      </c>
      <c r="B31" s="175" t="s">
        <v>323</v>
      </c>
      <c r="C31" s="183" t="s">
        <v>324</v>
      </c>
      <c r="D31" s="176" t="s">
        <v>325</v>
      </c>
      <c r="E31" s="177">
        <v>174</v>
      </c>
      <c r="F31" s="178"/>
      <c r="G31" s="179">
        <f t="shared" ref="G31:G36" si="7">ROUND(E31*F31,2)</f>
        <v>0</v>
      </c>
      <c r="H31" s="159"/>
      <c r="I31" s="158">
        <f t="shared" ref="I31:I36" si="8">ROUND(E31*H31,2)</f>
        <v>0</v>
      </c>
      <c r="J31" s="159"/>
      <c r="K31" s="158">
        <f t="shared" ref="K31:K36" si="9">ROUND(E31*J31,2)</f>
        <v>0</v>
      </c>
      <c r="L31" s="158">
        <v>21</v>
      </c>
      <c r="M31" s="158">
        <f t="shared" ref="M31:M36" si="10">G31*(1+L31/100)</f>
        <v>0</v>
      </c>
      <c r="N31" s="158">
        <v>6.0000000000000002E-5</v>
      </c>
      <c r="O31" s="158">
        <f t="shared" ref="O31:O36" si="11">ROUND(E31*N31,2)</f>
        <v>0.01</v>
      </c>
      <c r="P31" s="158">
        <v>0</v>
      </c>
      <c r="Q31" s="158">
        <f t="shared" ref="Q31:Q36" si="12">ROUND(E31*P31,2)</f>
        <v>0</v>
      </c>
      <c r="R31" s="158"/>
      <c r="S31" s="158" t="s">
        <v>234</v>
      </c>
      <c r="T31" s="158" t="s">
        <v>234</v>
      </c>
      <c r="U31" s="158">
        <v>2.5999999999999999E-2</v>
      </c>
      <c r="V31" s="158">
        <f t="shared" ref="V31:V36" si="13">ROUND(E31*U31,2)</f>
        <v>4.5199999999999996</v>
      </c>
      <c r="W31" s="158"/>
      <c r="X31" s="158" t="s">
        <v>191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192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4">
        <v>18</v>
      </c>
      <c r="B32" s="175" t="s">
        <v>1042</v>
      </c>
      <c r="C32" s="183" t="s">
        <v>1043</v>
      </c>
      <c r="D32" s="176" t="s">
        <v>325</v>
      </c>
      <c r="E32" s="177">
        <v>174</v>
      </c>
      <c r="F32" s="178"/>
      <c r="G32" s="179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8">
        <v>5.0000000000000002E-5</v>
      </c>
      <c r="O32" s="158">
        <f t="shared" si="11"/>
        <v>0.01</v>
      </c>
      <c r="P32" s="158">
        <v>0</v>
      </c>
      <c r="Q32" s="158">
        <f t="shared" si="12"/>
        <v>0</v>
      </c>
      <c r="R32" s="158"/>
      <c r="S32" s="158" t="s">
        <v>234</v>
      </c>
      <c r="T32" s="158" t="s">
        <v>234</v>
      </c>
      <c r="U32" s="158">
        <v>3.4000000000000002E-2</v>
      </c>
      <c r="V32" s="158">
        <f t="shared" si="13"/>
        <v>5.92</v>
      </c>
      <c r="W32" s="158"/>
      <c r="X32" s="158" t="s">
        <v>191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192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4">
        <v>19</v>
      </c>
      <c r="B33" s="175" t="s">
        <v>1071</v>
      </c>
      <c r="C33" s="183" t="s">
        <v>1072</v>
      </c>
      <c r="D33" s="176" t="s">
        <v>342</v>
      </c>
      <c r="E33" s="177">
        <v>39</v>
      </c>
      <c r="F33" s="178"/>
      <c r="G33" s="179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8">
        <v>0.38646999999999998</v>
      </c>
      <c r="O33" s="158">
        <f t="shared" si="11"/>
        <v>15.07</v>
      </c>
      <c r="P33" s="158">
        <v>0</v>
      </c>
      <c r="Q33" s="158">
        <f t="shared" si="12"/>
        <v>0</v>
      </c>
      <c r="R33" s="158"/>
      <c r="S33" s="158" t="s">
        <v>234</v>
      </c>
      <c r="T33" s="158" t="s">
        <v>234</v>
      </c>
      <c r="U33" s="158">
        <v>1.31</v>
      </c>
      <c r="V33" s="158">
        <f t="shared" si="13"/>
        <v>51.09</v>
      </c>
      <c r="W33" s="158"/>
      <c r="X33" s="158" t="s">
        <v>191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295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4">
        <v>20</v>
      </c>
      <c r="B34" s="175" t="s">
        <v>1073</v>
      </c>
      <c r="C34" s="183" t="s">
        <v>1074</v>
      </c>
      <c r="D34" s="176" t="s">
        <v>342</v>
      </c>
      <c r="E34" s="177">
        <v>39</v>
      </c>
      <c r="F34" s="178"/>
      <c r="G34" s="179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8">
        <v>5.9060000000000001E-2</v>
      </c>
      <c r="O34" s="158">
        <f t="shared" si="11"/>
        <v>2.2999999999999998</v>
      </c>
      <c r="P34" s="158">
        <v>0</v>
      </c>
      <c r="Q34" s="158">
        <f t="shared" si="12"/>
        <v>0</v>
      </c>
      <c r="R34" s="158"/>
      <c r="S34" s="158" t="s">
        <v>234</v>
      </c>
      <c r="T34" s="158" t="s">
        <v>234</v>
      </c>
      <c r="U34" s="158">
        <v>0.3</v>
      </c>
      <c r="V34" s="158">
        <f t="shared" si="13"/>
        <v>11.7</v>
      </c>
      <c r="W34" s="158"/>
      <c r="X34" s="158" t="s">
        <v>191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295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4">
        <v>21</v>
      </c>
      <c r="B35" s="175" t="s">
        <v>1075</v>
      </c>
      <c r="C35" s="183" t="s">
        <v>1076</v>
      </c>
      <c r="D35" s="176" t="s">
        <v>342</v>
      </c>
      <c r="E35" s="177">
        <v>39</v>
      </c>
      <c r="F35" s="178"/>
      <c r="G35" s="179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8">
        <v>3.0000000000000001E-5</v>
      </c>
      <c r="O35" s="158">
        <f t="shared" si="11"/>
        <v>0</v>
      </c>
      <c r="P35" s="158">
        <v>0</v>
      </c>
      <c r="Q35" s="158">
        <f t="shared" si="12"/>
        <v>0</v>
      </c>
      <c r="R35" s="158"/>
      <c r="S35" s="158" t="s">
        <v>234</v>
      </c>
      <c r="T35" s="158" t="s">
        <v>234</v>
      </c>
      <c r="U35" s="158">
        <v>0.22700000000000001</v>
      </c>
      <c r="V35" s="158">
        <f t="shared" si="13"/>
        <v>8.85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7">
        <v>22</v>
      </c>
      <c r="B36" s="168" t="s">
        <v>1077</v>
      </c>
      <c r="C36" s="182" t="s">
        <v>1078</v>
      </c>
      <c r="D36" s="169" t="s">
        <v>342</v>
      </c>
      <c r="E36" s="170">
        <v>39</v>
      </c>
      <c r="F36" s="171"/>
      <c r="G36" s="172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8">
        <v>9.3000000000000005E-4</v>
      </c>
      <c r="O36" s="158">
        <f t="shared" si="11"/>
        <v>0.04</v>
      </c>
      <c r="P36" s="158">
        <v>0</v>
      </c>
      <c r="Q36" s="158">
        <f t="shared" si="12"/>
        <v>0</v>
      </c>
      <c r="R36" s="158" t="s">
        <v>268</v>
      </c>
      <c r="S36" s="158" t="s">
        <v>234</v>
      </c>
      <c r="T36" s="158" t="s">
        <v>234</v>
      </c>
      <c r="U36" s="158">
        <v>0</v>
      </c>
      <c r="V36" s="158">
        <f t="shared" si="13"/>
        <v>0</v>
      </c>
      <c r="W36" s="158"/>
      <c r="X36" s="158" t="s">
        <v>269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506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1079</v>
      </c>
      <c r="D37" s="187"/>
      <c r="E37" s="188">
        <v>39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236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1" t="s">
        <v>184</v>
      </c>
      <c r="B38" s="162" t="s">
        <v>157</v>
      </c>
      <c r="C38" s="181" t="s">
        <v>29</v>
      </c>
      <c r="D38" s="163"/>
      <c r="E38" s="164"/>
      <c r="F38" s="165"/>
      <c r="G38" s="166">
        <f>SUMIF(AG39:AG42,"&lt;&gt;NOR",G39:G42)</f>
        <v>0</v>
      </c>
      <c r="H38" s="160"/>
      <c r="I38" s="160">
        <f>SUM(I39:I42)</f>
        <v>0</v>
      </c>
      <c r="J38" s="160"/>
      <c r="K38" s="160">
        <f>SUM(K39:K42)</f>
        <v>0</v>
      </c>
      <c r="L38" s="160"/>
      <c r="M38" s="160">
        <f>SUM(M39:M42)</f>
        <v>0</v>
      </c>
      <c r="N38" s="160"/>
      <c r="O38" s="160">
        <f>SUM(O39:O42)</f>
        <v>0</v>
      </c>
      <c r="P38" s="160"/>
      <c r="Q38" s="160">
        <f>SUM(Q39:Q42)</f>
        <v>0</v>
      </c>
      <c r="R38" s="160"/>
      <c r="S38" s="160"/>
      <c r="T38" s="160"/>
      <c r="U38" s="160"/>
      <c r="V38" s="160">
        <f>SUM(V39:V42)</f>
        <v>0</v>
      </c>
      <c r="W38" s="160"/>
      <c r="X38" s="160"/>
      <c r="AG38" t="s">
        <v>185</v>
      </c>
    </row>
    <row r="39" spans="1:60" outlineLevel="1" x14ac:dyDescent="0.2">
      <c r="A39" s="174">
        <v>23</v>
      </c>
      <c r="B39" s="175" t="s">
        <v>744</v>
      </c>
      <c r="C39" s="183" t="s">
        <v>745</v>
      </c>
      <c r="D39" s="176" t="s">
        <v>1046</v>
      </c>
      <c r="E39" s="177">
        <v>1</v>
      </c>
      <c r="F39" s="178"/>
      <c r="G39" s="179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220</v>
      </c>
      <c r="T39" s="158" t="s">
        <v>190</v>
      </c>
      <c r="U39" s="158">
        <v>0</v>
      </c>
      <c r="V39" s="158">
        <f>ROUND(E39*U39,2)</f>
        <v>0</v>
      </c>
      <c r="W39" s="158"/>
      <c r="X39" s="158" t="s">
        <v>191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192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4">
        <v>24</v>
      </c>
      <c r="B40" s="175" t="s">
        <v>200</v>
      </c>
      <c r="C40" s="183" t="s">
        <v>746</v>
      </c>
      <c r="D40" s="176" t="s">
        <v>1046</v>
      </c>
      <c r="E40" s="177">
        <v>1</v>
      </c>
      <c r="F40" s="178"/>
      <c r="G40" s="179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220</v>
      </c>
      <c r="T40" s="158" t="s">
        <v>190</v>
      </c>
      <c r="U40" s="158">
        <v>0</v>
      </c>
      <c r="V40" s="158">
        <f>ROUND(E40*U40,2)</f>
        <v>0</v>
      </c>
      <c r="W40" s="158"/>
      <c r="X40" s="158" t="s">
        <v>191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192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4">
        <v>25</v>
      </c>
      <c r="B41" s="175" t="s">
        <v>1047</v>
      </c>
      <c r="C41" s="183" t="s">
        <v>1048</v>
      </c>
      <c r="D41" s="176" t="s">
        <v>584</v>
      </c>
      <c r="E41" s="177">
        <v>1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220</v>
      </c>
      <c r="T41" s="158" t="s">
        <v>190</v>
      </c>
      <c r="U41" s="158">
        <v>0</v>
      </c>
      <c r="V41" s="158">
        <f>ROUND(E41*U41,2)</f>
        <v>0</v>
      </c>
      <c r="W41" s="158"/>
      <c r="X41" s="158" t="s">
        <v>191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192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4">
        <v>26</v>
      </c>
      <c r="B42" s="175" t="s">
        <v>1049</v>
      </c>
      <c r="C42" s="183" t="s">
        <v>1050</v>
      </c>
      <c r="D42" s="176" t="s">
        <v>584</v>
      </c>
      <c r="E42" s="177">
        <v>1</v>
      </c>
      <c r="F42" s="178"/>
      <c r="G42" s="179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220</v>
      </c>
      <c r="T42" s="158" t="s">
        <v>190</v>
      </c>
      <c r="U42" s="158">
        <v>0</v>
      </c>
      <c r="V42" s="158">
        <f>ROUND(E42*U42,2)</f>
        <v>0</v>
      </c>
      <c r="W42" s="158"/>
      <c r="X42" s="158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1" t="s">
        <v>184</v>
      </c>
      <c r="B43" s="162" t="s">
        <v>141</v>
      </c>
      <c r="C43" s="181" t="s">
        <v>142</v>
      </c>
      <c r="D43" s="163"/>
      <c r="E43" s="164"/>
      <c r="F43" s="165"/>
      <c r="G43" s="166">
        <f>SUMIF(AG44:AG45,"&lt;&gt;NOR",G44:G45)</f>
        <v>0</v>
      </c>
      <c r="H43" s="160"/>
      <c r="I43" s="160">
        <f>SUM(I44:I45)</f>
        <v>0</v>
      </c>
      <c r="J43" s="160"/>
      <c r="K43" s="160">
        <f>SUM(K44:K45)</f>
        <v>0</v>
      </c>
      <c r="L43" s="160"/>
      <c r="M43" s="160">
        <f>SUM(M44:M45)</f>
        <v>0</v>
      </c>
      <c r="N43" s="160"/>
      <c r="O43" s="160">
        <f>SUM(O44:O45)</f>
        <v>0</v>
      </c>
      <c r="P43" s="160"/>
      <c r="Q43" s="160">
        <f>SUM(Q44:Q45)</f>
        <v>0</v>
      </c>
      <c r="R43" s="160"/>
      <c r="S43" s="160"/>
      <c r="T43" s="160"/>
      <c r="U43" s="160"/>
      <c r="V43" s="160">
        <f>SUM(V44:V45)</f>
        <v>54.41</v>
      </c>
      <c r="W43" s="160"/>
      <c r="X43" s="160"/>
      <c r="AG43" t="s">
        <v>185</v>
      </c>
    </row>
    <row r="44" spans="1:60" outlineLevel="1" x14ac:dyDescent="0.2">
      <c r="A44" s="167">
        <v>27</v>
      </c>
      <c r="B44" s="168" t="s">
        <v>738</v>
      </c>
      <c r="C44" s="182" t="s">
        <v>739</v>
      </c>
      <c r="D44" s="169" t="s">
        <v>259</v>
      </c>
      <c r="E44" s="170">
        <v>257.25205999999997</v>
      </c>
      <c r="F44" s="171"/>
      <c r="G44" s="172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/>
      <c r="S44" s="158" t="s">
        <v>234</v>
      </c>
      <c r="T44" s="158" t="s">
        <v>234</v>
      </c>
      <c r="U44" s="158">
        <v>0.21149999999999999</v>
      </c>
      <c r="V44" s="158">
        <f>ROUND(E44*U44,2)</f>
        <v>54.41</v>
      </c>
      <c r="W44" s="158"/>
      <c r="X44" s="158" t="s">
        <v>146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740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60" t="s">
        <v>741</v>
      </c>
      <c r="D45" s="261"/>
      <c r="E45" s="261"/>
      <c r="F45" s="261"/>
      <c r="G45" s="261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194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61" t="s">
        <v>184</v>
      </c>
      <c r="B46" s="162" t="s">
        <v>130</v>
      </c>
      <c r="C46" s="181" t="s">
        <v>131</v>
      </c>
      <c r="D46" s="163"/>
      <c r="E46" s="164"/>
      <c r="F46" s="165"/>
      <c r="G46" s="166">
        <f>SUMIF(AG47:AG57,"&lt;&gt;NOR",G47:G57)</f>
        <v>0</v>
      </c>
      <c r="H46" s="160"/>
      <c r="I46" s="160">
        <f>SUM(I47:I57)</f>
        <v>0</v>
      </c>
      <c r="J46" s="160"/>
      <c r="K46" s="160">
        <f>SUM(K47:K57)</f>
        <v>0</v>
      </c>
      <c r="L46" s="160"/>
      <c r="M46" s="160">
        <f>SUM(M47:M57)</f>
        <v>0</v>
      </c>
      <c r="N46" s="160"/>
      <c r="O46" s="160">
        <f>SUM(O47:O57)</f>
        <v>0.19</v>
      </c>
      <c r="P46" s="160"/>
      <c r="Q46" s="160">
        <f>SUM(Q47:Q57)</f>
        <v>0</v>
      </c>
      <c r="R46" s="160"/>
      <c r="S46" s="160"/>
      <c r="T46" s="160"/>
      <c r="U46" s="160"/>
      <c r="V46" s="160">
        <f>SUM(V47:V57)</f>
        <v>143.94999999999999</v>
      </c>
      <c r="W46" s="160"/>
      <c r="X46" s="160"/>
      <c r="AG46" t="s">
        <v>185</v>
      </c>
    </row>
    <row r="47" spans="1:60" outlineLevel="1" x14ac:dyDescent="0.2">
      <c r="A47" s="174">
        <v>28</v>
      </c>
      <c r="B47" s="175" t="s">
        <v>1080</v>
      </c>
      <c r="C47" s="183" t="s">
        <v>1081</v>
      </c>
      <c r="D47" s="176" t="s">
        <v>342</v>
      </c>
      <c r="E47" s="177">
        <v>39</v>
      </c>
      <c r="F47" s="178"/>
      <c r="G47" s="179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2.7999999999999998E-4</v>
      </c>
      <c r="O47" s="158">
        <f>ROUND(E47*N47,2)</f>
        <v>0.01</v>
      </c>
      <c r="P47" s="158">
        <v>0</v>
      </c>
      <c r="Q47" s="158">
        <f>ROUND(E47*P47,2)</f>
        <v>0</v>
      </c>
      <c r="R47" s="158" t="s">
        <v>268</v>
      </c>
      <c r="S47" s="158" t="s">
        <v>234</v>
      </c>
      <c r="T47" s="158" t="s">
        <v>190</v>
      </c>
      <c r="U47" s="158">
        <v>0</v>
      </c>
      <c r="V47" s="158">
        <f>ROUND(E47*U47,2)</f>
        <v>0</v>
      </c>
      <c r="W47" s="158"/>
      <c r="X47" s="158" t="s">
        <v>269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506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4">
        <v>29</v>
      </c>
      <c r="B48" s="175" t="s">
        <v>1082</v>
      </c>
      <c r="C48" s="183" t="s">
        <v>1083</v>
      </c>
      <c r="D48" s="176" t="s">
        <v>342</v>
      </c>
      <c r="E48" s="177">
        <v>39</v>
      </c>
      <c r="F48" s="178"/>
      <c r="G48" s="179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1.0000000000000001E-5</v>
      </c>
      <c r="O48" s="158">
        <f>ROUND(E48*N48,2)</f>
        <v>0</v>
      </c>
      <c r="P48" s="158">
        <v>0</v>
      </c>
      <c r="Q48" s="158">
        <f>ROUND(E48*P48,2)</f>
        <v>0</v>
      </c>
      <c r="R48" s="158" t="s">
        <v>268</v>
      </c>
      <c r="S48" s="158" t="s">
        <v>234</v>
      </c>
      <c r="T48" s="158" t="s">
        <v>190</v>
      </c>
      <c r="U48" s="158">
        <v>0</v>
      </c>
      <c r="V48" s="158">
        <f>ROUND(E48*U48,2)</f>
        <v>0</v>
      </c>
      <c r="W48" s="158"/>
      <c r="X48" s="158" t="s">
        <v>269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506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4">
        <v>30</v>
      </c>
      <c r="B49" s="175" t="s">
        <v>1084</v>
      </c>
      <c r="C49" s="183" t="s">
        <v>1085</v>
      </c>
      <c r="D49" s="176" t="s">
        <v>584</v>
      </c>
      <c r="E49" s="177">
        <v>39</v>
      </c>
      <c r="F49" s="178"/>
      <c r="G49" s="179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1.8000000000000001E-4</v>
      </c>
      <c r="O49" s="158">
        <f>ROUND(E49*N49,2)</f>
        <v>0.01</v>
      </c>
      <c r="P49" s="158">
        <v>0</v>
      </c>
      <c r="Q49" s="158">
        <f>ROUND(E49*P49,2)</f>
        <v>0</v>
      </c>
      <c r="R49" s="158"/>
      <c r="S49" s="158" t="s">
        <v>234</v>
      </c>
      <c r="T49" s="158" t="s">
        <v>234</v>
      </c>
      <c r="U49" s="158">
        <v>0.83799999999999997</v>
      </c>
      <c r="V49" s="158">
        <f>ROUND(E49*U49,2)</f>
        <v>32.68</v>
      </c>
      <c r="W49" s="158"/>
      <c r="X49" s="158" t="s">
        <v>191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295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7">
        <v>31</v>
      </c>
      <c r="B50" s="168" t="s">
        <v>1086</v>
      </c>
      <c r="C50" s="182" t="s">
        <v>1087</v>
      </c>
      <c r="D50" s="169" t="s">
        <v>584</v>
      </c>
      <c r="E50" s="170">
        <v>39</v>
      </c>
      <c r="F50" s="171"/>
      <c r="G50" s="172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3.2499999999999999E-3</v>
      </c>
      <c r="O50" s="158">
        <f>ROUND(E50*N50,2)</f>
        <v>0.13</v>
      </c>
      <c r="P50" s="158">
        <v>0</v>
      </c>
      <c r="Q50" s="158">
        <f>ROUND(E50*P50,2)</f>
        <v>0</v>
      </c>
      <c r="R50" s="158"/>
      <c r="S50" s="158" t="s">
        <v>234</v>
      </c>
      <c r="T50" s="158" t="s">
        <v>234</v>
      </c>
      <c r="U50" s="158">
        <v>1.78</v>
      </c>
      <c r="V50" s="158">
        <f>ROUND(E50*U50,2)</f>
        <v>69.42</v>
      </c>
      <c r="W50" s="158"/>
      <c r="X50" s="158" t="s">
        <v>191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295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60" t="s">
        <v>1088</v>
      </c>
      <c r="D51" s="261"/>
      <c r="E51" s="261"/>
      <c r="F51" s="261"/>
      <c r="G51" s="261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194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32</v>
      </c>
      <c r="B52" s="175" t="s">
        <v>1089</v>
      </c>
      <c r="C52" s="183" t="s">
        <v>1090</v>
      </c>
      <c r="D52" s="176" t="s">
        <v>342</v>
      </c>
      <c r="E52" s="177">
        <v>39</v>
      </c>
      <c r="F52" s="178"/>
      <c r="G52" s="179">
        <f t="shared" ref="G52:G57" si="14">ROUND(E52*F52,2)</f>
        <v>0</v>
      </c>
      <c r="H52" s="159"/>
      <c r="I52" s="158">
        <f t="shared" ref="I52:I57" si="15">ROUND(E52*H52,2)</f>
        <v>0</v>
      </c>
      <c r="J52" s="159"/>
      <c r="K52" s="158">
        <f t="shared" ref="K52:K57" si="16">ROUND(E52*J52,2)</f>
        <v>0</v>
      </c>
      <c r="L52" s="158">
        <v>21</v>
      </c>
      <c r="M52" s="158">
        <f t="shared" ref="M52:M57" si="17">G52*(1+L52/100)</f>
        <v>0</v>
      </c>
      <c r="N52" s="158">
        <v>4.8999999999999998E-4</v>
      </c>
      <c r="O52" s="158">
        <f t="shared" ref="O52:O57" si="18">ROUND(E52*N52,2)</f>
        <v>0.02</v>
      </c>
      <c r="P52" s="158">
        <v>0</v>
      </c>
      <c r="Q52" s="158">
        <f t="shared" ref="Q52:Q57" si="19">ROUND(E52*P52,2)</f>
        <v>0</v>
      </c>
      <c r="R52" s="158" t="s">
        <v>268</v>
      </c>
      <c r="S52" s="158" t="s">
        <v>234</v>
      </c>
      <c r="T52" s="158" t="s">
        <v>190</v>
      </c>
      <c r="U52" s="158">
        <v>0</v>
      </c>
      <c r="V52" s="158">
        <f t="shared" ref="V52:V57" si="20">ROUND(E52*U52,2)</f>
        <v>0</v>
      </c>
      <c r="W52" s="158"/>
      <c r="X52" s="158" t="s">
        <v>269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506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33</v>
      </c>
      <c r="B53" s="175" t="s">
        <v>1091</v>
      </c>
      <c r="C53" s="183" t="s">
        <v>1092</v>
      </c>
      <c r="D53" s="176" t="s">
        <v>342</v>
      </c>
      <c r="E53" s="177">
        <v>39</v>
      </c>
      <c r="F53" s="178"/>
      <c r="G53" s="179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8">
        <v>2.9E-4</v>
      </c>
      <c r="O53" s="158">
        <f t="shared" si="18"/>
        <v>0.01</v>
      </c>
      <c r="P53" s="158">
        <v>0</v>
      </c>
      <c r="Q53" s="158">
        <f t="shared" si="19"/>
        <v>0</v>
      </c>
      <c r="R53" s="158" t="s">
        <v>268</v>
      </c>
      <c r="S53" s="158" t="s">
        <v>234</v>
      </c>
      <c r="T53" s="158" t="s">
        <v>190</v>
      </c>
      <c r="U53" s="158">
        <v>0</v>
      </c>
      <c r="V53" s="158">
        <f t="shared" si="20"/>
        <v>0</v>
      </c>
      <c r="W53" s="158"/>
      <c r="X53" s="158" t="s">
        <v>269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506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34</v>
      </c>
      <c r="B54" s="175" t="s">
        <v>1093</v>
      </c>
      <c r="C54" s="183" t="s">
        <v>1094</v>
      </c>
      <c r="D54" s="176" t="s">
        <v>342</v>
      </c>
      <c r="E54" s="177">
        <v>39</v>
      </c>
      <c r="F54" s="178"/>
      <c r="G54" s="179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8">
        <v>1E-4</v>
      </c>
      <c r="O54" s="158">
        <f t="shared" si="18"/>
        <v>0</v>
      </c>
      <c r="P54" s="158">
        <v>0</v>
      </c>
      <c r="Q54" s="158">
        <f t="shared" si="19"/>
        <v>0</v>
      </c>
      <c r="R54" s="158" t="s">
        <v>268</v>
      </c>
      <c r="S54" s="158" t="s">
        <v>234</v>
      </c>
      <c r="T54" s="158" t="s">
        <v>190</v>
      </c>
      <c r="U54" s="158">
        <v>0</v>
      </c>
      <c r="V54" s="158">
        <f t="shared" si="20"/>
        <v>0</v>
      </c>
      <c r="W54" s="158"/>
      <c r="X54" s="158" t="s">
        <v>269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506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35</v>
      </c>
      <c r="B55" s="175" t="s">
        <v>1095</v>
      </c>
      <c r="C55" s="183" t="s">
        <v>1096</v>
      </c>
      <c r="D55" s="176" t="s">
        <v>342</v>
      </c>
      <c r="E55" s="177">
        <v>39</v>
      </c>
      <c r="F55" s="178"/>
      <c r="G55" s="179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8">
        <v>3.6000000000000002E-4</v>
      </c>
      <c r="O55" s="158">
        <f t="shared" si="18"/>
        <v>0.01</v>
      </c>
      <c r="P55" s="158">
        <v>0</v>
      </c>
      <c r="Q55" s="158">
        <f t="shared" si="19"/>
        <v>0</v>
      </c>
      <c r="R55" s="158" t="s">
        <v>268</v>
      </c>
      <c r="S55" s="158" t="s">
        <v>234</v>
      </c>
      <c r="T55" s="158" t="s">
        <v>190</v>
      </c>
      <c r="U55" s="158">
        <v>0</v>
      </c>
      <c r="V55" s="158">
        <f t="shared" si="20"/>
        <v>0</v>
      </c>
      <c r="W55" s="158"/>
      <c r="X55" s="158" t="s">
        <v>269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506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4">
        <v>36</v>
      </c>
      <c r="B56" s="175" t="s">
        <v>1097</v>
      </c>
      <c r="C56" s="183" t="s">
        <v>1098</v>
      </c>
      <c r="D56" s="176" t="s">
        <v>342</v>
      </c>
      <c r="E56" s="177">
        <v>78</v>
      </c>
      <c r="F56" s="178"/>
      <c r="G56" s="179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8">
        <v>3.0000000000000001E-5</v>
      </c>
      <c r="O56" s="158">
        <f t="shared" si="18"/>
        <v>0</v>
      </c>
      <c r="P56" s="158">
        <v>0</v>
      </c>
      <c r="Q56" s="158">
        <f t="shared" si="19"/>
        <v>0</v>
      </c>
      <c r="R56" s="158"/>
      <c r="S56" s="158" t="s">
        <v>234</v>
      </c>
      <c r="T56" s="158" t="s">
        <v>234</v>
      </c>
      <c r="U56" s="158">
        <v>0.32619999999999999</v>
      </c>
      <c r="V56" s="158">
        <f t="shared" si="20"/>
        <v>25.44</v>
      </c>
      <c r="W56" s="158"/>
      <c r="X56" s="158" t="s">
        <v>191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295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67">
        <v>37</v>
      </c>
      <c r="B57" s="168" t="s">
        <v>1099</v>
      </c>
      <c r="C57" s="182" t="s">
        <v>1100</v>
      </c>
      <c r="D57" s="169" t="s">
        <v>342</v>
      </c>
      <c r="E57" s="170">
        <v>39</v>
      </c>
      <c r="F57" s="171"/>
      <c r="G57" s="172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8">
        <v>0</v>
      </c>
      <c r="O57" s="158">
        <f t="shared" si="18"/>
        <v>0</v>
      </c>
      <c r="P57" s="158">
        <v>0</v>
      </c>
      <c r="Q57" s="158">
        <f t="shared" si="19"/>
        <v>0</v>
      </c>
      <c r="R57" s="158"/>
      <c r="S57" s="158" t="s">
        <v>234</v>
      </c>
      <c r="T57" s="158" t="s">
        <v>234</v>
      </c>
      <c r="U57" s="158">
        <v>0.42080000000000001</v>
      </c>
      <c r="V57" s="158">
        <f t="shared" si="20"/>
        <v>16.41</v>
      </c>
      <c r="W57" s="158"/>
      <c r="X57" s="158" t="s">
        <v>191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295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3"/>
      <c r="B58" s="4"/>
      <c r="C58" s="184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171</v>
      </c>
    </row>
    <row r="59" spans="1:60" x14ac:dyDescent="0.2">
      <c r="A59" s="152"/>
      <c r="B59" s="153" t="s">
        <v>31</v>
      </c>
      <c r="C59" s="185"/>
      <c r="D59" s="154"/>
      <c r="E59" s="155"/>
      <c r="F59" s="155"/>
      <c r="G59" s="180">
        <f>G8+G22+G38+G43+G46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227</v>
      </c>
    </row>
    <row r="60" spans="1:60" x14ac:dyDescent="0.2">
      <c r="A60" s="3"/>
      <c r="B60" s="4"/>
      <c r="C60" s="18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3"/>
      <c r="B61" s="4"/>
      <c r="C61" s="18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46" t="s">
        <v>228</v>
      </c>
      <c r="B62" s="246"/>
      <c r="C62" s="24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48"/>
      <c r="B63" s="249"/>
      <c r="C63" s="250"/>
      <c r="D63" s="249"/>
      <c r="E63" s="249"/>
      <c r="F63" s="249"/>
      <c r="G63" s="25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G63" t="s">
        <v>229</v>
      </c>
    </row>
    <row r="64" spans="1:60" x14ac:dyDescent="0.2">
      <c r="A64" s="252"/>
      <c r="B64" s="253"/>
      <c r="C64" s="254"/>
      <c r="D64" s="253"/>
      <c r="E64" s="253"/>
      <c r="F64" s="253"/>
      <c r="G64" s="25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52"/>
      <c r="B65" s="253"/>
      <c r="C65" s="254"/>
      <c r="D65" s="253"/>
      <c r="E65" s="253"/>
      <c r="F65" s="253"/>
      <c r="G65" s="25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52"/>
      <c r="B66" s="253"/>
      <c r="C66" s="254"/>
      <c r="D66" s="253"/>
      <c r="E66" s="253"/>
      <c r="F66" s="253"/>
      <c r="G66" s="25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56"/>
      <c r="B67" s="257"/>
      <c r="C67" s="258"/>
      <c r="D67" s="257"/>
      <c r="E67" s="257"/>
      <c r="F67" s="257"/>
      <c r="G67" s="25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3"/>
      <c r="B68" s="4"/>
      <c r="C68" s="184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C69" s="186"/>
      <c r="D69" s="10"/>
      <c r="AG69" t="s">
        <v>230</v>
      </c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63:G67"/>
    <mergeCell ref="C45:G45"/>
    <mergeCell ref="C51:G51"/>
    <mergeCell ref="A1:G1"/>
    <mergeCell ref="C2:G2"/>
    <mergeCell ref="C3:G3"/>
    <mergeCell ref="C4:G4"/>
    <mergeCell ref="A62:C6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workbookViewId="0">
      <pane ySplit="7" topLeftCell="A35" activePane="bottomLeft" state="frozen"/>
      <selection pane="bottomLeft" activeCell="AR54" sqref="AR54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159</v>
      </c>
    </row>
    <row r="2" spans="1:60" ht="24.95" customHeight="1" x14ac:dyDescent="0.2">
      <c r="A2" s="141" t="s">
        <v>8</v>
      </c>
      <c r="B2" s="49" t="s">
        <v>44</v>
      </c>
      <c r="C2" s="265" t="s">
        <v>45</v>
      </c>
      <c r="D2" s="266"/>
      <c r="E2" s="266"/>
      <c r="F2" s="266"/>
      <c r="G2" s="267"/>
      <c r="AG2" t="s">
        <v>160</v>
      </c>
    </row>
    <row r="3" spans="1:60" ht="24.95" customHeight="1" x14ac:dyDescent="0.2">
      <c r="A3" s="141" t="s">
        <v>9</v>
      </c>
      <c r="B3" s="49" t="s">
        <v>101</v>
      </c>
      <c r="C3" s="265" t="s">
        <v>102</v>
      </c>
      <c r="D3" s="266"/>
      <c r="E3" s="266"/>
      <c r="F3" s="266"/>
      <c r="G3" s="267"/>
      <c r="AC3" s="123" t="s">
        <v>160</v>
      </c>
      <c r="AG3" t="s">
        <v>161</v>
      </c>
    </row>
    <row r="4" spans="1:60" ht="24.95" customHeight="1" x14ac:dyDescent="0.2">
      <c r="A4" s="142" t="s">
        <v>10</v>
      </c>
      <c r="B4" s="143" t="s">
        <v>103</v>
      </c>
      <c r="C4" s="268" t="s">
        <v>104</v>
      </c>
      <c r="D4" s="269"/>
      <c r="E4" s="269"/>
      <c r="F4" s="269"/>
      <c r="G4" s="270"/>
      <c r="AG4" t="s">
        <v>162</v>
      </c>
    </row>
    <row r="5" spans="1:60" x14ac:dyDescent="0.2">
      <c r="D5" s="10"/>
    </row>
    <row r="6" spans="1:60" ht="38.25" x14ac:dyDescent="0.2">
      <c r="A6" s="145" t="s">
        <v>163</v>
      </c>
      <c r="B6" s="147" t="s">
        <v>164</v>
      </c>
      <c r="C6" s="147" t="s">
        <v>165</v>
      </c>
      <c r="D6" s="146" t="s">
        <v>166</v>
      </c>
      <c r="E6" s="145" t="s">
        <v>167</v>
      </c>
      <c r="F6" s="144" t="s">
        <v>168</v>
      </c>
      <c r="G6" s="145" t="s">
        <v>31</v>
      </c>
      <c r="H6" s="148" t="s">
        <v>32</v>
      </c>
      <c r="I6" s="148" t="s">
        <v>169</v>
      </c>
      <c r="J6" s="148" t="s">
        <v>33</v>
      </c>
      <c r="K6" s="148" t="s">
        <v>170</v>
      </c>
      <c r="L6" s="148" t="s">
        <v>171</v>
      </c>
      <c r="M6" s="148" t="s">
        <v>172</v>
      </c>
      <c r="N6" s="148" t="s">
        <v>173</v>
      </c>
      <c r="O6" s="148" t="s">
        <v>174</v>
      </c>
      <c r="P6" s="148" t="s">
        <v>175</v>
      </c>
      <c r="Q6" s="148" t="s">
        <v>176</v>
      </c>
      <c r="R6" s="148" t="s">
        <v>177</v>
      </c>
      <c r="S6" s="148" t="s">
        <v>178</v>
      </c>
      <c r="T6" s="148" t="s">
        <v>179</v>
      </c>
      <c r="U6" s="148" t="s">
        <v>180</v>
      </c>
      <c r="V6" s="148" t="s">
        <v>181</v>
      </c>
      <c r="W6" s="148" t="s">
        <v>182</v>
      </c>
      <c r="X6" s="148" t="s">
        <v>183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184</v>
      </c>
      <c r="B8" s="162" t="s">
        <v>67</v>
      </c>
      <c r="C8" s="181" t="s">
        <v>109</v>
      </c>
      <c r="D8" s="163"/>
      <c r="E8" s="164"/>
      <c r="F8" s="165"/>
      <c r="G8" s="166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0</v>
      </c>
      <c r="W8" s="160"/>
      <c r="X8" s="160"/>
      <c r="AG8" t="s">
        <v>185</v>
      </c>
    </row>
    <row r="9" spans="1:60" outlineLevel="1" x14ac:dyDescent="0.2">
      <c r="A9" s="167">
        <v>1</v>
      </c>
      <c r="B9" s="168" t="s">
        <v>1101</v>
      </c>
      <c r="C9" s="182" t="s">
        <v>1102</v>
      </c>
      <c r="D9" s="169" t="s">
        <v>866</v>
      </c>
      <c r="E9" s="170">
        <v>1</v>
      </c>
      <c r="F9" s="171"/>
      <c r="G9" s="172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220</v>
      </c>
      <c r="T9" s="158" t="s">
        <v>190</v>
      </c>
      <c r="U9" s="158">
        <v>0</v>
      </c>
      <c r="V9" s="158">
        <f>ROUND(E9*U9,2)</f>
        <v>0</v>
      </c>
      <c r="W9" s="158"/>
      <c r="X9" s="158" t="s">
        <v>191</v>
      </c>
      <c r="Y9" s="149"/>
      <c r="Z9" s="149"/>
      <c r="AA9" s="149"/>
      <c r="AB9" s="149"/>
      <c r="AC9" s="149"/>
      <c r="AD9" s="149"/>
      <c r="AE9" s="149"/>
      <c r="AF9" s="149"/>
      <c r="AG9" s="149" t="s">
        <v>192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0" t="s">
        <v>1103</v>
      </c>
      <c r="D10" s="261"/>
      <c r="E10" s="261"/>
      <c r="F10" s="261"/>
      <c r="G10" s="261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194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7">
        <v>2</v>
      </c>
      <c r="B11" s="168" t="s">
        <v>1104</v>
      </c>
      <c r="C11" s="182" t="s">
        <v>1105</v>
      </c>
      <c r="D11" s="169" t="s">
        <v>866</v>
      </c>
      <c r="E11" s="170">
        <v>1</v>
      </c>
      <c r="F11" s="171"/>
      <c r="G11" s="172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220</v>
      </c>
      <c r="T11" s="158" t="s">
        <v>190</v>
      </c>
      <c r="U11" s="158">
        <v>0</v>
      </c>
      <c r="V11" s="158">
        <f>ROUND(E11*U11,2)</f>
        <v>0</v>
      </c>
      <c r="W11" s="158"/>
      <c r="X11" s="158" t="s">
        <v>269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270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60" t="s">
        <v>1106</v>
      </c>
      <c r="D12" s="261"/>
      <c r="E12" s="261"/>
      <c r="F12" s="261"/>
      <c r="G12" s="261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194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7">
        <v>3</v>
      </c>
      <c r="B13" s="168" t="s">
        <v>1107</v>
      </c>
      <c r="C13" s="182" t="s">
        <v>1108</v>
      </c>
      <c r="D13" s="169" t="s">
        <v>866</v>
      </c>
      <c r="E13" s="170">
        <v>1</v>
      </c>
      <c r="F13" s="171"/>
      <c r="G13" s="172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220</v>
      </c>
      <c r="T13" s="158" t="s">
        <v>190</v>
      </c>
      <c r="U13" s="158">
        <v>0</v>
      </c>
      <c r="V13" s="158">
        <f>ROUND(E13*U13,2)</f>
        <v>0</v>
      </c>
      <c r="W13" s="158"/>
      <c r="X13" s="158" t="s">
        <v>191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192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60" t="s">
        <v>1109</v>
      </c>
      <c r="D14" s="261"/>
      <c r="E14" s="261"/>
      <c r="F14" s="261"/>
      <c r="G14" s="261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194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7">
        <v>4</v>
      </c>
      <c r="B15" s="168" t="s">
        <v>1110</v>
      </c>
      <c r="C15" s="182" t="s">
        <v>1111</v>
      </c>
      <c r="D15" s="169" t="s">
        <v>866</v>
      </c>
      <c r="E15" s="170">
        <v>1</v>
      </c>
      <c r="F15" s="171"/>
      <c r="G15" s="172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220</v>
      </c>
      <c r="T15" s="158" t="s">
        <v>190</v>
      </c>
      <c r="U15" s="158">
        <v>0</v>
      </c>
      <c r="V15" s="158">
        <f>ROUND(E15*U15,2)</f>
        <v>0</v>
      </c>
      <c r="W15" s="158"/>
      <c r="X15" s="158" t="s">
        <v>269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270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56"/>
      <c r="B16" s="157"/>
      <c r="C16" s="260" t="s">
        <v>1112</v>
      </c>
      <c r="D16" s="261"/>
      <c r="E16" s="261"/>
      <c r="F16" s="261"/>
      <c r="G16" s="261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194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3" t="str">
        <f>C16</f>
        <v>Elektroměrový rozváděč vč. Pilíře jistič 3x25A, příme měření, 1x jednosazbový elektroměr 320x1855x250mm</v>
      </c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7">
        <v>5</v>
      </c>
      <c r="B17" s="168" t="s">
        <v>1113</v>
      </c>
      <c r="C17" s="182" t="s">
        <v>1114</v>
      </c>
      <c r="D17" s="169" t="s">
        <v>866</v>
      </c>
      <c r="E17" s="170">
        <v>1</v>
      </c>
      <c r="F17" s="171"/>
      <c r="G17" s="172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220</v>
      </c>
      <c r="T17" s="158" t="s">
        <v>190</v>
      </c>
      <c r="U17" s="158">
        <v>0</v>
      </c>
      <c r="V17" s="158">
        <f>ROUND(E17*U17,2)</f>
        <v>0</v>
      </c>
      <c r="W17" s="158"/>
      <c r="X17" s="158" t="s">
        <v>191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192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6"/>
      <c r="B18" s="157"/>
      <c r="C18" s="260" t="s">
        <v>1115</v>
      </c>
      <c r="D18" s="261"/>
      <c r="E18" s="261"/>
      <c r="F18" s="261"/>
      <c r="G18" s="261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194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3" t="str">
        <f>C18</f>
        <v>Rozváděč veřejného osvětlení v provedení na sloup, dvouvývodový 2xB16/3 + stykače, vypínače, soumranový spínač s čidlem dle požadavku provozovatele</v>
      </c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7">
        <v>6</v>
      </c>
      <c r="B19" s="168" t="s">
        <v>1116</v>
      </c>
      <c r="C19" s="182" t="s">
        <v>1117</v>
      </c>
      <c r="D19" s="169" t="s">
        <v>866</v>
      </c>
      <c r="E19" s="170">
        <v>1</v>
      </c>
      <c r="F19" s="171"/>
      <c r="G19" s="172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220</v>
      </c>
      <c r="T19" s="158" t="s">
        <v>190</v>
      </c>
      <c r="U19" s="158">
        <v>0</v>
      </c>
      <c r="V19" s="158">
        <f>ROUND(E19*U19,2)</f>
        <v>0</v>
      </c>
      <c r="W19" s="158"/>
      <c r="X19" s="158" t="s">
        <v>269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270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56"/>
      <c r="B20" s="157"/>
      <c r="C20" s="260" t="s">
        <v>1118</v>
      </c>
      <c r="D20" s="261"/>
      <c r="E20" s="261"/>
      <c r="F20" s="261"/>
      <c r="G20" s="261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194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3" t="str">
        <f>C20</f>
        <v>Rozváděč veřejného osvětlení v provedení na sloup, dvouvývodový 2xB16/3 + stykače, vypínače, soumranový spínač s čidlem dle požadavku provozovatele - materiál CELKEM</v>
      </c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1" t="s">
        <v>184</v>
      </c>
      <c r="B21" s="162" t="s">
        <v>111</v>
      </c>
      <c r="C21" s="181" t="s">
        <v>112</v>
      </c>
      <c r="D21" s="163"/>
      <c r="E21" s="164"/>
      <c r="F21" s="165"/>
      <c r="G21" s="166">
        <f>SUMIF(AG22:AG33,"&lt;&gt;NOR",G22:G33)</f>
        <v>0</v>
      </c>
      <c r="H21" s="160"/>
      <c r="I21" s="160">
        <f>SUM(I22:I33)</f>
        <v>0</v>
      </c>
      <c r="J21" s="160"/>
      <c r="K21" s="160">
        <f>SUM(K22:K33)</f>
        <v>0</v>
      </c>
      <c r="L21" s="160"/>
      <c r="M21" s="160">
        <f>SUM(M22:M33)</f>
        <v>0</v>
      </c>
      <c r="N21" s="160"/>
      <c r="O21" s="160">
        <f>SUM(O22:O33)</f>
        <v>1.7600000000000002</v>
      </c>
      <c r="P21" s="160"/>
      <c r="Q21" s="160">
        <f>SUM(Q22:Q33)</f>
        <v>0</v>
      </c>
      <c r="R21" s="160"/>
      <c r="S21" s="160"/>
      <c r="T21" s="160"/>
      <c r="U21" s="160"/>
      <c r="V21" s="160">
        <f>SUM(V22:V33)</f>
        <v>347.96999999999997</v>
      </c>
      <c r="W21" s="160"/>
      <c r="X21" s="160"/>
      <c r="AG21" t="s">
        <v>185</v>
      </c>
    </row>
    <row r="22" spans="1:60" outlineLevel="1" x14ac:dyDescent="0.2">
      <c r="A22" s="167">
        <v>7</v>
      </c>
      <c r="B22" s="168" t="s">
        <v>1119</v>
      </c>
      <c r="C22" s="182" t="s">
        <v>1120</v>
      </c>
      <c r="D22" s="169" t="s">
        <v>325</v>
      </c>
      <c r="E22" s="170">
        <v>1400</v>
      </c>
      <c r="F22" s="171"/>
      <c r="G22" s="172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234</v>
      </c>
      <c r="T22" s="158" t="s">
        <v>234</v>
      </c>
      <c r="U22" s="158">
        <v>0.12</v>
      </c>
      <c r="V22" s="158">
        <f>ROUND(E22*U22,2)</f>
        <v>168</v>
      </c>
      <c r="W22" s="158"/>
      <c r="X22" s="158" t="s">
        <v>191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295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60" t="s">
        <v>1121</v>
      </c>
      <c r="D23" s="261"/>
      <c r="E23" s="261"/>
      <c r="F23" s="261"/>
      <c r="G23" s="261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194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4">
        <v>8</v>
      </c>
      <c r="B24" s="175" t="s">
        <v>1122</v>
      </c>
      <c r="C24" s="183" t="s">
        <v>1123</v>
      </c>
      <c r="D24" s="176" t="s">
        <v>325</v>
      </c>
      <c r="E24" s="177">
        <v>250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1.7000000000000001E-4</v>
      </c>
      <c r="O24" s="158">
        <f>ROUND(E24*N24,2)</f>
        <v>0.04</v>
      </c>
      <c r="P24" s="158">
        <v>0</v>
      </c>
      <c r="Q24" s="158">
        <f>ROUND(E24*P24,2)</f>
        <v>0</v>
      </c>
      <c r="R24" s="158"/>
      <c r="S24" s="158" t="s">
        <v>234</v>
      </c>
      <c r="T24" s="158" t="s">
        <v>234</v>
      </c>
      <c r="U24" s="158">
        <v>5.0959999999999998E-2</v>
      </c>
      <c r="V24" s="158">
        <f>ROUND(E24*U24,2)</f>
        <v>12.74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295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4">
        <v>9</v>
      </c>
      <c r="B25" s="175" t="s">
        <v>1124</v>
      </c>
      <c r="C25" s="183" t="s">
        <v>1125</v>
      </c>
      <c r="D25" s="176" t="s">
        <v>325</v>
      </c>
      <c r="E25" s="177">
        <v>1580</v>
      </c>
      <c r="F25" s="178"/>
      <c r="G25" s="179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8.0000000000000004E-4</v>
      </c>
      <c r="O25" s="158">
        <f>ROUND(E25*N25,2)</f>
        <v>1.26</v>
      </c>
      <c r="P25" s="158">
        <v>0</v>
      </c>
      <c r="Q25" s="158">
        <f>ROUND(E25*P25,2)</f>
        <v>0</v>
      </c>
      <c r="R25" s="158"/>
      <c r="S25" s="158" t="s">
        <v>234</v>
      </c>
      <c r="T25" s="158" t="s">
        <v>234</v>
      </c>
      <c r="U25" s="158">
        <v>6.5000000000000002E-2</v>
      </c>
      <c r="V25" s="158">
        <f>ROUND(E25*U25,2)</f>
        <v>102.7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295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4">
        <v>10</v>
      </c>
      <c r="B26" s="175" t="s">
        <v>1126</v>
      </c>
      <c r="C26" s="183" t="s">
        <v>1127</v>
      </c>
      <c r="D26" s="176" t="s">
        <v>325</v>
      </c>
      <c r="E26" s="177">
        <v>25</v>
      </c>
      <c r="F26" s="178"/>
      <c r="G26" s="179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9.6000000000000002E-4</v>
      </c>
      <c r="O26" s="158">
        <f>ROUND(E26*N26,2)</f>
        <v>0.02</v>
      </c>
      <c r="P26" s="158">
        <v>0</v>
      </c>
      <c r="Q26" s="158">
        <f>ROUND(E26*P26,2)</f>
        <v>0</v>
      </c>
      <c r="R26" s="158"/>
      <c r="S26" s="158" t="s">
        <v>234</v>
      </c>
      <c r="T26" s="158" t="s">
        <v>234</v>
      </c>
      <c r="U26" s="158">
        <v>5.6829999999999999E-2</v>
      </c>
      <c r="V26" s="158">
        <f>ROUND(E26*U26,2)</f>
        <v>1.42</v>
      </c>
      <c r="W26" s="158"/>
      <c r="X26" s="158" t="s">
        <v>191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295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4">
        <v>11</v>
      </c>
      <c r="B27" s="175" t="s">
        <v>1128</v>
      </c>
      <c r="C27" s="183" t="s">
        <v>1129</v>
      </c>
      <c r="D27" s="176" t="s">
        <v>325</v>
      </c>
      <c r="E27" s="177">
        <v>320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234</v>
      </c>
      <c r="T27" s="158" t="s">
        <v>234</v>
      </c>
      <c r="U27" s="158">
        <v>0.10532999999999999</v>
      </c>
      <c r="V27" s="158">
        <f>ROUND(E27*U27,2)</f>
        <v>33.71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295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7">
        <v>12</v>
      </c>
      <c r="B28" s="168" t="s">
        <v>1130</v>
      </c>
      <c r="C28" s="182" t="s">
        <v>1131</v>
      </c>
      <c r="D28" s="169" t="s">
        <v>325</v>
      </c>
      <c r="E28" s="170">
        <v>1400</v>
      </c>
      <c r="F28" s="171"/>
      <c r="G28" s="172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58"/>
      <c r="S28" s="158" t="s">
        <v>234</v>
      </c>
      <c r="T28" s="158" t="s">
        <v>234</v>
      </c>
      <c r="U28" s="158">
        <v>2.1000000000000001E-2</v>
      </c>
      <c r="V28" s="158">
        <f>ROUND(E28*U28,2)</f>
        <v>29.4</v>
      </c>
      <c r="W28" s="158"/>
      <c r="X28" s="158" t="s">
        <v>191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295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1132</v>
      </c>
      <c r="D29" s="187"/>
      <c r="E29" s="188">
        <v>1400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236</v>
      </c>
      <c r="AH29" s="149">
        <v>5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7">
        <v>13</v>
      </c>
      <c r="B30" s="168" t="s">
        <v>1133</v>
      </c>
      <c r="C30" s="182" t="s">
        <v>1134</v>
      </c>
      <c r="D30" s="169" t="s">
        <v>325</v>
      </c>
      <c r="E30" s="170">
        <v>320</v>
      </c>
      <c r="F30" s="171"/>
      <c r="G30" s="172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2.5999999999999998E-4</v>
      </c>
      <c r="O30" s="158">
        <f>ROUND(E30*N30,2)</f>
        <v>0.08</v>
      </c>
      <c r="P30" s="158">
        <v>0</v>
      </c>
      <c r="Q30" s="158">
        <f>ROUND(E30*P30,2)</f>
        <v>0</v>
      </c>
      <c r="R30" s="158" t="s">
        <v>268</v>
      </c>
      <c r="S30" s="158" t="s">
        <v>234</v>
      </c>
      <c r="T30" s="158" t="s">
        <v>234</v>
      </c>
      <c r="U30" s="158">
        <v>0</v>
      </c>
      <c r="V30" s="158">
        <f>ROUND(E30*U30,2)</f>
        <v>0</v>
      </c>
      <c r="W30" s="158"/>
      <c r="X30" s="158" t="s">
        <v>269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506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1135</v>
      </c>
      <c r="D31" s="187"/>
      <c r="E31" s="188">
        <v>320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236</v>
      </c>
      <c r="AH31" s="149">
        <v>5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7">
        <v>14</v>
      </c>
      <c r="B32" s="168" t="s">
        <v>1136</v>
      </c>
      <c r="C32" s="182" t="s">
        <v>1137</v>
      </c>
      <c r="D32" s="169" t="s">
        <v>325</v>
      </c>
      <c r="E32" s="170">
        <v>1400</v>
      </c>
      <c r="F32" s="171"/>
      <c r="G32" s="172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2.5999999999999998E-4</v>
      </c>
      <c r="O32" s="158">
        <f>ROUND(E32*N32,2)</f>
        <v>0.36</v>
      </c>
      <c r="P32" s="158">
        <v>0</v>
      </c>
      <c r="Q32" s="158">
        <f>ROUND(E32*P32,2)</f>
        <v>0</v>
      </c>
      <c r="R32" s="158" t="s">
        <v>268</v>
      </c>
      <c r="S32" s="158" t="s">
        <v>234</v>
      </c>
      <c r="T32" s="158" t="s">
        <v>234</v>
      </c>
      <c r="U32" s="158">
        <v>0</v>
      </c>
      <c r="V32" s="158">
        <f>ROUND(E32*U32,2)</f>
        <v>0</v>
      </c>
      <c r="W32" s="158"/>
      <c r="X32" s="158" t="s">
        <v>269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506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1132</v>
      </c>
      <c r="D33" s="187"/>
      <c r="E33" s="188">
        <v>1400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236</v>
      </c>
      <c r="AH33" s="149">
        <v>5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1" t="s">
        <v>184</v>
      </c>
      <c r="B34" s="162" t="s">
        <v>115</v>
      </c>
      <c r="C34" s="181" t="s">
        <v>116</v>
      </c>
      <c r="D34" s="163"/>
      <c r="E34" s="164"/>
      <c r="F34" s="165"/>
      <c r="G34" s="166">
        <f>SUMIF(AG35:AG40,"&lt;&gt;NOR",G35:G40)</f>
        <v>0</v>
      </c>
      <c r="H34" s="160"/>
      <c r="I34" s="160">
        <f>SUM(I35:I40)</f>
        <v>0</v>
      </c>
      <c r="J34" s="160"/>
      <c r="K34" s="160">
        <f>SUM(K35:K40)</f>
        <v>0</v>
      </c>
      <c r="L34" s="160"/>
      <c r="M34" s="160">
        <f>SUM(M35:M40)</f>
        <v>0</v>
      </c>
      <c r="N34" s="160"/>
      <c r="O34" s="160">
        <f>SUM(O35:O40)</f>
        <v>0</v>
      </c>
      <c r="P34" s="160"/>
      <c r="Q34" s="160">
        <f>SUM(Q35:Q40)</f>
        <v>0</v>
      </c>
      <c r="R34" s="160"/>
      <c r="S34" s="160"/>
      <c r="T34" s="160"/>
      <c r="U34" s="160"/>
      <c r="V34" s="160">
        <f>SUM(V35:V40)</f>
        <v>0</v>
      </c>
      <c r="W34" s="160"/>
      <c r="X34" s="160"/>
      <c r="AG34" t="s">
        <v>185</v>
      </c>
    </row>
    <row r="35" spans="1:60" outlineLevel="1" x14ac:dyDescent="0.2">
      <c r="A35" s="174">
        <v>15</v>
      </c>
      <c r="B35" s="175" t="s">
        <v>87</v>
      </c>
      <c r="C35" s="183" t="s">
        <v>1138</v>
      </c>
      <c r="D35" s="176" t="s">
        <v>866</v>
      </c>
      <c r="E35" s="177">
        <v>12</v>
      </c>
      <c r="F35" s="178"/>
      <c r="G35" s="179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220</v>
      </c>
      <c r="T35" s="158" t="s">
        <v>190</v>
      </c>
      <c r="U35" s="158">
        <v>0</v>
      </c>
      <c r="V35" s="158">
        <f>ROUND(E35*U35,2)</f>
        <v>0</v>
      </c>
      <c r="W35" s="158"/>
      <c r="X35" s="158" t="s">
        <v>191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7">
        <v>16</v>
      </c>
      <c r="B36" s="168" t="s">
        <v>1139</v>
      </c>
      <c r="C36" s="182" t="s">
        <v>1140</v>
      </c>
      <c r="D36" s="169" t="s">
        <v>866</v>
      </c>
      <c r="E36" s="170">
        <v>12</v>
      </c>
      <c r="F36" s="171"/>
      <c r="G36" s="172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8"/>
      <c r="S36" s="158" t="s">
        <v>220</v>
      </c>
      <c r="T36" s="158" t="s">
        <v>190</v>
      </c>
      <c r="U36" s="158">
        <v>0</v>
      </c>
      <c r="V36" s="158">
        <f>ROUND(E36*U36,2)</f>
        <v>0</v>
      </c>
      <c r="W36" s="158"/>
      <c r="X36" s="158" t="s">
        <v>269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270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33.75" outlineLevel="1" x14ac:dyDescent="0.2">
      <c r="A37" s="156"/>
      <c r="B37" s="157"/>
      <c r="C37" s="260" t="s">
        <v>1141</v>
      </c>
      <c r="D37" s="261"/>
      <c r="E37" s="261"/>
      <c r="F37" s="261"/>
      <c r="G37" s="261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194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73" t="str">
        <f>C37</f>
        <v>Svítidla S1 - S12. Uliční svítidlo s zdroji LED, 18 LED, světelný tok 2500  lm. Světelný výkon 96lm/W. Krytí: IP66. Dodáváno s  LED zdroji. Rozměry: pr. 600 mm. Celkový výkon: 22W. Hmotnost: 7.5 kg, vč. zdroje a eko poplatku, dle technických podmínek proj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4">
        <v>17</v>
      </c>
      <c r="B38" s="175" t="s">
        <v>1142</v>
      </c>
      <c r="C38" s="183" t="s">
        <v>1143</v>
      </c>
      <c r="D38" s="176" t="s">
        <v>866</v>
      </c>
      <c r="E38" s="177">
        <v>21</v>
      </c>
      <c r="F38" s="178"/>
      <c r="G38" s="179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220</v>
      </c>
      <c r="T38" s="158" t="s">
        <v>190</v>
      </c>
      <c r="U38" s="158">
        <v>0</v>
      </c>
      <c r="V38" s="158">
        <f>ROUND(E38*U38,2)</f>
        <v>0</v>
      </c>
      <c r="W38" s="158"/>
      <c r="X38" s="158" t="s">
        <v>191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192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67">
        <v>18</v>
      </c>
      <c r="B39" s="168" t="s">
        <v>1144</v>
      </c>
      <c r="C39" s="182" t="s">
        <v>1145</v>
      </c>
      <c r="D39" s="169" t="s">
        <v>866</v>
      </c>
      <c r="E39" s="170">
        <v>21</v>
      </c>
      <c r="F39" s="171"/>
      <c r="G39" s="172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220</v>
      </c>
      <c r="T39" s="158" t="s">
        <v>190</v>
      </c>
      <c r="U39" s="158">
        <v>0</v>
      </c>
      <c r="V39" s="158">
        <f>ROUND(E39*U39,2)</f>
        <v>0</v>
      </c>
      <c r="W39" s="158"/>
      <c r="X39" s="158" t="s">
        <v>269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270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56"/>
      <c r="B40" s="157"/>
      <c r="C40" s="260" t="s">
        <v>1146</v>
      </c>
      <c r="D40" s="261"/>
      <c r="E40" s="261"/>
      <c r="F40" s="261"/>
      <c r="G40" s="261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194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73" t="str">
        <f>C40</f>
        <v>Svítidla S13 - S33. Uliční svítidlo s zdroji LED, 18 LED, světelný tok 2500  lm. Světelný výkon 113lm/W. Krytí: IP66Dodáváno s  LED zdroji. Rozměry: 265 x670 mm. Celkový výkon: 26W. Hmotnost: 7.0 kg, vč. zdroje a eko poplatku, dle technických podmínek pro</v>
      </c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1" t="s">
        <v>184</v>
      </c>
      <c r="B41" s="162" t="s">
        <v>122</v>
      </c>
      <c r="C41" s="181" t="s">
        <v>124</v>
      </c>
      <c r="D41" s="163"/>
      <c r="E41" s="164"/>
      <c r="F41" s="165"/>
      <c r="G41" s="166">
        <f>SUMIF(AG42:AG49,"&lt;&gt;NOR",G42:G49)</f>
        <v>0</v>
      </c>
      <c r="H41" s="160"/>
      <c r="I41" s="160">
        <f>SUM(I42:I49)</f>
        <v>0</v>
      </c>
      <c r="J41" s="160"/>
      <c r="K41" s="160">
        <f>SUM(K42:K49)</f>
        <v>0</v>
      </c>
      <c r="L41" s="160"/>
      <c r="M41" s="160">
        <f>SUM(M42:M49)</f>
        <v>0</v>
      </c>
      <c r="N41" s="160"/>
      <c r="O41" s="160">
        <f>SUM(O42:O49)</f>
        <v>0</v>
      </c>
      <c r="P41" s="160"/>
      <c r="Q41" s="160">
        <f>SUM(Q42:Q49)</f>
        <v>0</v>
      </c>
      <c r="R41" s="160"/>
      <c r="S41" s="160"/>
      <c r="T41" s="160"/>
      <c r="U41" s="160"/>
      <c r="V41" s="160">
        <f>SUM(V42:V49)</f>
        <v>124.93</v>
      </c>
      <c r="W41" s="160"/>
      <c r="X41" s="160"/>
      <c r="AG41" t="s">
        <v>185</v>
      </c>
    </row>
    <row r="42" spans="1:60" ht="22.5" outlineLevel="1" x14ac:dyDescent="0.2">
      <c r="A42" s="174">
        <v>19</v>
      </c>
      <c r="B42" s="175" t="s">
        <v>93</v>
      </c>
      <c r="C42" s="183" t="s">
        <v>1147</v>
      </c>
      <c r="D42" s="176" t="s">
        <v>866</v>
      </c>
      <c r="E42" s="177">
        <v>12</v>
      </c>
      <c r="F42" s="178"/>
      <c r="G42" s="179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220</v>
      </c>
      <c r="T42" s="158" t="s">
        <v>190</v>
      </c>
      <c r="U42" s="158">
        <v>0</v>
      </c>
      <c r="V42" s="158">
        <f>ROUND(E42*U42,2)</f>
        <v>0</v>
      </c>
      <c r="W42" s="158"/>
      <c r="X42" s="158" t="s">
        <v>191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7">
        <v>20</v>
      </c>
      <c r="B43" s="168" t="s">
        <v>1148</v>
      </c>
      <c r="C43" s="182" t="s">
        <v>1149</v>
      </c>
      <c r="D43" s="169" t="s">
        <v>342</v>
      </c>
      <c r="E43" s="170">
        <v>33</v>
      </c>
      <c r="F43" s="171"/>
      <c r="G43" s="172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234</v>
      </c>
      <c r="T43" s="158" t="s">
        <v>234</v>
      </c>
      <c r="U43" s="158">
        <v>3.4166699999999999</v>
      </c>
      <c r="V43" s="158">
        <f>ROUND(E43*U43,2)</f>
        <v>112.75</v>
      </c>
      <c r="W43" s="158"/>
      <c r="X43" s="158" t="s">
        <v>191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295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60" t="s">
        <v>1150</v>
      </c>
      <c r="D44" s="261"/>
      <c r="E44" s="261"/>
      <c r="F44" s="261"/>
      <c r="G44" s="261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194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4">
        <v>21</v>
      </c>
      <c r="B45" s="175" t="s">
        <v>1151</v>
      </c>
      <c r="C45" s="183" t="s">
        <v>1152</v>
      </c>
      <c r="D45" s="176" t="s">
        <v>866</v>
      </c>
      <c r="E45" s="177">
        <v>21</v>
      </c>
      <c r="F45" s="178"/>
      <c r="G45" s="179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220</v>
      </c>
      <c r="T45" s="158" t="s">
        <v>190</v>
      </c>
      <c r="U45" s="158">
        <v>0</v>
      </c>
      <c r="V45" s="158">
        <f>ROUND(E45*U45,2)</f>
        <v>0</v>
      </c>
      <c r="W45" s="158"/>
      <c r="X45" s="158" t="s">
        <v>191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192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271" t="s">
        <v>1227</v>
      </c>
      <c r="B46" s="272" t="s">
        <v>1228</v>
      </c>
      <c r="C46" s="273" t="s">
        <v>1229</v>
      </c>
      <c r="D46" s="274" t="s">
        <v>866</v>
      </c>
      <c r="E46" s="275">
        <v>21</v>
      </c>
      <c r="F46" s="276"/>
      <c r="G46" s="277">
        <f>ROUND(E46*F46,2)</f>
        <v>0</v>
      </c>
      <c r="H46" s="159"/>
      <c r="I46" s="158"/>
      <c r="J46" s="159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4">
        <v>22</v>
      </c>
      <c r="B47" s="175" t="s">
        <v>1153</v>
      </c>
      <c r="C47" s="183" t="s">
        <v>1154</v>
      </c>
      <c r="D47" s="176" t="s">
        <v>866</v>
      </c>
      <c r="E47" s="177">
        <v>33</v>
      </c>
      <c r="F47" s="178"/>
      <c r="G47" s="179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220</v>
      </c>
      <c r="T47" s="158" t="s">
        <v>190</v>
      </c>
      <c r="U47" s="158">
        <v>0</v>
      </c>
      <c r="V47" s="158">
        <f>ROUND(E47*U47,2)</f>
        <v>0</v>
      </c>
      <c r="W47" s="158"/>
      <c r="X47" s="158" t="s">
        <v>191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192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7">
        <v>23</v>
      </c>
      <c r="B48" s="168" t="s">
        <v>1155</v>
      </c>
      <c r="C48" s="182" t="s">
        <v>1156</v>
      </c>
      <c r="D48" s="169" t="s">
        <v>342</v>
      </c>
      <c r="E48" s="170">
        <v>33</v>
      </c>
      <c r="F48" s="171"/>
      <c r="G48" s="172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234</v>
      </c>
      <c r="T48" s="158" t="s">
        <v>234</v>
      </c>
      <c r="U48" s="158">
        <v>0.36917</v>
      </c>
      <c r="V48" s="158">
        <f>ROUND(E48*U48,2)</f>
        <v>12.18</v>
      </c>
      <c r="W48" s="158"/>
      <c r="X48" s="158" t="s">
        <v>191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295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60" t="s">
        <v>1157</v>
      </c>
      <c r="D49" s="261"/>
      <c r="E49" s="261"/>
      <c r="F49" s="261"/>
      <c r="G49" s="261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194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1" t="s">
        <v>184</v>
      </c>
      <c r="B50" s="162" t="s">
        <v>125</v>
      </c>
      <c r="C50" s="181" t="s">
        <v>126</v>
      </c>
      <c r="D50" s="163"/>
      <c r="E50" s="164"/>
      <c r="F50" s="165"/>
      <c r="G50" s="166">
        <f>SUMIF(AG51:AG58,"&lt;&gt;NOR",G51:G58)</f>
        <v>0</v>
      </c>
      <c r="H50" s="160"/>
      <c r="I50" s="160">
        <f>SUM(I51:I58)</f>
        <v>0</v>
      </c>
      <c r="J50" s="160"/>
      <c r="K50" s="160">
        <f>SUM(K51:K58)</f>
        <v>0</v>
      </c>
      <c r="L50" s="160"/>
      <c r="M50" s="160">
        <f>SUM(M51:M58)</f>
        <v>0</v>
      </c>
      <c r="N50" s="160"/>
      <c r="O50" s="160">
        <f>SUM(O51:O58)</f>
        <v>0</v>
      </c>
      <c r="P50" s="160"/>
      <c r="Q50" s="160">
        <f>SUM(Q51:Q58)</f>
        <v>0</v>
      </c>
      <c r="R50" s="160"/>
      <c r="S50" s="160"/>
      <c r="T50" s="160"/>
      <c r="U50" s="160"/>
      <c r="V50" s="160">
        <f>SUM(V51:V58)</f>
        <v>0</v>
      </c>
      <c r="W50" s="160"/>
      <c r="X50" s="160"/>
      <c r="AG50" t="s">
        <v>185</v>
      </c>
    </row>
    <row r="51" spans="1:60" outlineLevel="1" x14ac:dyDescent="0.2">
      <c r="A51" s="174">
        <v>24</v>
      </c>
      <c r="B51" s="175" t="s">
        <v>99</v>
      </c>
      <c r="C51" s="183" t="s">
        <v>1158</v>
      </c>
      <c r="D51" s="176" t="s">
        <v>820</v>
      </c>
      <c r="E51" s="177">
        <v>33</v>
      </c>
      <c r="F51" s="178"/>
      <c r="G51" s="179">
        <f t="shared" ref="G51:G58" si="0">ROUND(E51*F51,2)</f>
        <v>0</v>
      </c>
      <c r="H51" s="159"/>
      <c r="I51" s="158">
        <f t="shared" ref="I51:I58" si="1">ROUND(E51*H51,2)</f>
        <v>0</v>
      </c>
      <c r="J51" s="159"/>
      <c r="K51" s="158">
        <f t="shared" ref="K51:K58" si="2">ROUND(E51*J51,2)</f>
        <v>0</v>
      </c>
      <c r="L51" s="158">
        <v>21</v>
      </c>
      <c r="M51" s="158">
        <f t="shared" ref="M51:M58" si="3">G51*(1+L51/100)</f>
        <v>0</v>
      </c>
      <c r="N51" s="158">
        <v>0</v>
      </c>
      <c r="O51" s="158">
        <f t="shared" ref="O51:O58" si="4">ROUND(E51*N51,2)</f>
        <v>0</v>
      </c>
      <c r="P51" s="158">
        <v>0</v>
      </c>
      <c r="Q51" s="158">
        <f t="shared" ref="Q51:Q58" si="5">ROUND(E51*P51,2)</f>
        <v>0</v>
      </c>
      <c r="R51" s="158"/>
      <c r="S51" s="158" t="s">
        <v>220</v>
      </c>
      <c r="T51" s="158" t="s">
        <v>190</v>
      </c>
      <c r="U51" s="158">
        <v>0</v>
      </c>
      <c r="V51" s="158">
        <f t="shared" ref="V51:V58" si="6">ROUND(E51*U51,2)</f>
        <v>0</v>
      </c>
      <c r="W51" s="158"/>
      <c r="X51" s="158" t="s">
        <v>191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192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4">
        <v>25</v>
      </c>
      <c r="B52" s="175" t="s">
        <v>1159</v>
      </c>
      <c r="C52" s="183" t="s">
        <v>1160</v>
      </c>
      <c r="D52" s="176" t="s">
        <v>820</v>
      </c>
      <c r="E52" s="177">
        <v>33</v>
      </c>
      <c r="F52" s="178"/>
      <c r="G52" s="179">
        <f t="shared" si="0"/>
        <v>0</v>
      </c>
      <c r="H52" s="159"/>
      <c r="I52" s="158">
        <f t="shared" si="1"/>
        <v>0</v>
      </c>
      <c r="J52" s="159"/>
      <c r="K52" s="158">
        <f t="shared" si="2"/>
        <v>0</v>
      </c>
      <c r="L52" s="158">
        <v>21</v>
      </c>
      <c r="M52" s="158">
        <f t="shared" si="3"/>
        <v>0</v>
      </c>
      <c r="N52" s="158">
        <v>0</v>
      </c>
      <c r="O52" s="158">
        <f t="shared" si="4"/>
        <v>0</v>
      </c>
      <c r="P52" s="158">
        <v>0</v>
      </c>
      <c r="Q52" s="158">
        <f t="shared" si="5"/>
        <v>0</v>
      </c>
      <c r="R52" s="158"/>
      <c r="S52" s="158" t="s">
        <v>220</v>
      </c>
      <c r="T52" s="158" t="s">
        <v>190</v>
      </c>
      <c r="U52" s="158">
        <v>0</v>
      </c>
      <c r="V52" s="158">
        <f t="shared" si="6"/>
        <v>0</v>
      </c>
      <c r="W52" s="158"/>
      <c r="X52" s="158" t="s">
        <v>269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270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4">
        <v>26</v>
      </c>
      <c r="B53" s="175" t="s">
        <v>1161</v>
      </c>
      <c r="C53" s="183" t="s">
        <v>1162</v>
      </c>
      <c r="D53" s="176" t="s">
        <v>1163</v>
      </c>
      <c r="E53" s="177">
        <v>85</v>
      </c>
      <c r="F53" s="178"/>
      <c r="G53" s="179">
        <f t="shared" si="0"/>
        <v>0</v>
      </c>
      <c r="H53" s="159"/>
      <c r="I53" s="158">
        <f t="shared" si="1"/>
        <v>0</v>
      </c>
      <c r="J53" s="159"/>
      <c r="K53" s="158">
        <f t="shared" si="2"/>
        <v>0</v>
      </c>
      <c r="L53" s="158">
        <v>21</v>
      </c>
      <c r="M53" s="158">
        <f t="shared" si="3"/>
        <v>0</v>
      </c>
      <c r="N53" s="158">
        <v>0</v>
      </c>
      <c r="O53" s="158">
        <f t="shared" si="4"/>
        <v>0</v>
      </c>
      <c r="P53" s="158">
        <v>0</v>
      </c>
      <c r="Q53" s="158">
        <f t="shared" si="5"/>
        <v>0</v>
      </c>
      <c r="R53" s="158" t="s">
        <v>1164</v>
      </c>
      <c r="S53" s="158" t="s">
        <v>234</v>
      </c>
      <c r="T53" s="158" t="s">
        <v>234</v>
      </c>
      <c r="U53" s="158">
        <v>0</v>
      </c>
      <c r="V53" s="158">
        <f t="shared" si="6"/>
        <v>0</v>
      </c>
      <c r="W53" s="158"/>
      <c r="X53" s="158" t="s">
        <v>1165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1166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4">
        <v>27</v>
      </c>
      <c r="B54" s="175" t="s">
        <v>1167</v>
      </c>
      <c r="C54" s="183" t="s">
        <v>1168</v>
      </c>
      <c r="D54" s="176" t="s">
        <v>1163</v>
      </c>
      <c r="E54" s="177">
        <v>45</v>
      </c>
      <c r="F54" s="178"/>
      <c r="G54" s="179">
        <f t="shared" si="0"/>
        <v>0</v>
      </c>
      <c r="H54" s="159"/>
      <c r="I54" s="158">
        <f t="shared" si="1"/>
        <v>0</v>
      </c>
      <c r="J54" s="159"/>
      <c r="K54" s="158">
        <f t="shared" si="2"/>
        <v>0</v>
      </c>
      <c r="L54" s="158">
        <v>21</v>
      </c>
      <c r="M54" s="158">
        <f t="shared" si="3"/>
        <v>0</v>
      </c>
      <c r="N54" s="158">
        <v>0</v>
      </c>
      <c r="O54" s="158">
        <f t="shared" si="4"/>
        <v>0</v>
      </c>
      <c r="P54" s="158">
        <v>0</v>
      </c>
      <c r="Q54" s="158">
        <f t="shared" si="5"/>
        <v>0</v>
      </c>
      <c r="R54" s="158" t="s">
        <v>1164</v>
      </c>
      <c r="S54" s="158" t="s">
        <v>234</v>
      </c>
      <c r="T54" s="158" t="s">
        <v>234</v>
      </c>
      <c r="U54" s="158">
        <v>0</v>
      </c>
      <c r="V54" s="158">
        <f t="shared" si="6"/>
        <v>0</v>
      </c>
      <c r="W54" s="158"/>
      <c r="X54" s="158" t="s">
        <v>1165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1166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4">
        <v>28</v>
      </c>
      <c r="B55" s="175" t="s">
        <v>1169</v>
      </c>
      <c r="C55" s="183" t="s">
        <v>1170</v>
      </c>
      <c r="D55" s="176" t="s">
        <v>325</v>
      </c>
      <c r="E55" s="177">
        <v>15</v>
      </c>
      <c r="F55" s="178"/>
      <c r="G55" s="179">
        <f t="shared" si="0"/>
        <v>0</v>
      </c>
      <c r="H55" s="159"/>
      <c r="I55" s="158">
        <f t="shared" si="1"/>
        <v>0</v>
      </c>
      <c r="J55" s="159"/>
      <c r="K55" s="158">
        <f t="shared" si="2"/>
        <v>0</v>
      </c>
      <c r="L55" s="158">
        <v>21</v>
      </c>
      <c r="M55" s="158">
        <f t="shared" si="3"/>
        <v>0</v>
      </c>
      <c r="N55" s="158">
        <v>0</v>
      </c>
      <c r="O55" s="158">
        <f t="shared" si="4"/>
        <v>0</v>
      </c>
      <c r="P55" s="158">
        <v>0</v>
      </c>
      <c r="Q55" s="158">
        <f t="shared" si="5"/>
        <v>0</v>
      </c>
      <c r="R55" s="158"/>
      <c r="S55" s="158" t="s">
        <v>220</v>
      </c>
      <c r="T55" s="158" t="s">
        <v>190</v>
      </c>
      <c r="U55" s="158">
        <v>0</v>
      </c>
      <c r="V55" s="158">
        <f t="shared" si="6"/>
        <v>0</v>
      </c>
      <c r="W55" s="158"/>
      <c r="X55" s="158" t="s">
        <v>191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192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4">
        <v>29</v>
      </c>
      <c r="B56" s="175" t="s">
        <v>1171</v>
      </c>
      <c r="C56" s="183" t="s">
        <v>1172</v>
      </c>
      <c r="D56" s="176" t="s">
        <v>325</v>
      </c>
      <c r="E56" s="177">
        <v>15</v>
      </c>
      <c r="F56" s="178"/>
      <c r="G56" s="179">
        <f t="shared" si="0"/>
        <v>0</v>
      </c>
      <c r="H56" s="159"/>
      <c r="I56" s="158">
        <f t="shared" si="1"/>
        <v>0</v>
      </c>
      <c r="J56" s="159"/>
      <c r="K56" s="158">
        <f t="shared" si="2"/>
        <v>0</v>
      </c>
      <c r="L56" s="158">
        <v>21</v>
      </c>
      <c r="M56" s="158">
        <f t="shared" si="3"/>
        <v>0</v>
      </c>
      <c r="N56" s="158">
        <v>0</v>
      </c>
      <c r="O56" s="158">
        <f t="shared" si="4"/>
        <v>0</v>
      </c>
      <c r="P56" s="158">
        <v>0</v>
      </c>
      <c r="Q56" s="158">
        <f t="shared" si="5"/>
        <v>0</v>
      </c>
      <c r="R56" s="158"/>
      <c r="S56" s="158" t="s">
        <v>220</v>
      </c>
      <c r="T56" s="158" t="s">
        <v>190</v>
      </c>
      <c r="U56" s="158">
        <v>0</v>
      </c>
      <c r="V56" s="158">
        <f t="shared" si="6"/>
        <v>0</v>
      </c>
      <c r="W56" s="158"/>
      <c r="X56" s="158" t="s">
        <v>269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270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4">
        <v>30</v>
      </c>
      <c r="B57" s="175" t="s">
        <v>1173</v>
      </c>
      <c r="C57" s="183" t="s">
        <v>1174</v>
      </c>
      <c r="D57" s="176" t="s">
        <v>325</v>
      </c>
      <c r="E57" s="177">
        <v>10</v>
      </c>
      <c r="F57" s="178"/>
      <c r="G57" s="179">
        <f t="shared" si="0"/>
        <v>0</v>
      </c>
      <c r="H57" s="159"/>
      <c r="I57" s="158">
        <f t="shared" si="1"/>
        <v>0</v>
      </c>
      <c r="J57" s="159"/>
      <c r="K57" s="158">
        <f t="shared" si="2"/>
        <v>0</v>
      </c>
      <c r="L57" s="158">
        <v>21</v>
      </c>
      <c r="M57" s="158">
        <f t="shared" si="3"/>
        <v>0</v>
      </c>
      <c r="N57" s="158">
        <v>0</v>
      </c>
      <c r="O57" s="158">
        <f t="shared" si="4"/>
        <v>0</v>
      </c>
      <c r="P57" s="158">
        <v>0</v>
      </c>
      <c r="Q57" s="158">
        <f t="shared" si="5"/>
        <v>0</v>
      </c>
      <c r="R57" s="158"/>
      <c r="S57" s="158" t="s">
        <v>220</v>
      </c>
      <c r="T57" s="158" t="s">
        <v>190</v>
      </c>
      <c r="U57" s="158">
        <v>0</v>
      </c>
      <c r="V57" s="158">
        <f t="shared" si="6"/>
        <v>0</v>
      </c>
      <c r="W57" s="158"/>
      <c r="X57" s="158" t="s">
        <v>191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192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4">
        <v>31</v>
      </c>
      <c r="B58" s="175" t="s">
        <v>1175</v>
      </c>
      <c r="C58" s="183" t="s">
        <v>1176</v>
      </c>
      <c r="D58" s="176" t="s">
        <v>325</v>
      </c>
      <c r="E58" s="177">
        <v>10</v>
      </c>
      <c r="F58" s="178"/>
      <c r="G58" s="179">
        <f t="shared" si="0"/>
        <v>0</v>
      </c>
      <c r="H58" s="159"/>
      <c r="I58" s="158">
        <f t="shared" si="1"/>
        <v>0</v>
      </c>
      <c r="J58" s="159"/>
      <c r="K58" s="158">
        <f t="shared" si="2"/>
        <v>0</v>
      </c>
      <c r="L58" s="158">
        <v>21</v>
      </c>
      <c r="M58" s="158">
        <f t="shared" si="3"/>
        <v>0</v>
      </c>
      <c r="N58" s="158">
        <v>0</v>
      </c>
      <c r="O58" s="158">
        <f t="shared" si="4"/>
        <v>0</v>
      </c>
      <c r="P58" s="158">
        <v>0</v>
      </c>
      <c r="Q58" s="158">
        <f t="shared" si="5"/>
        <v>0</v>
      </c>
      <c r="R58" s="158"/>
      <c r="S58" s="158" t="s">
        <v>220</v>
      </c>
      <c r="T58" s="158" t="s">
        <v>190</v>
      </c>
      <c r="U58" s="158">
        <v>0</v>
      </c>
      <c r="V58" s="158">
        <f t="shared" si="6"/>
        <v>0</v>
      </c>
      <c r="W58" s="158"/>
      <c r="X58" s="158" t="s">
        <v>269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1" t="s">
        <v>184</v>
      </c>
      <c r="B59" s="162" t="s">
        <v>151</v>
      </c>
      <c r="C59" s="181" t="s">
        <v>152</v>
      </c>
      <c r="D59" s="163"/>
      <c r="E59" s="164"/>
      <c r="F59" s="165"/>
      <c r="G59" s="166">
        <f>SUMIF(AG60:AG64,"&lt;&gt;NOR",G60:G64)</f>
        <v>0</v>
      </c>
      <c r="H59" s="160"/>
      <c r="I59" s="160">
        <f>SUM(I60:I64)</f>
        <v>0</v>
      </c>
      <c r="J59" s="160"/>
      <c r="K59" s="160">
        <f>SUM(K60:K64)</f>
        <v>0</v>
      </c>
      <c r="L59" s="160"/>
      <c r="M59" s="160">
        <f>SUM(M60:M64)</f>
        <v>0</v>
      </c>
      <c r="N59" s="160"/>
      <c r="O59" s="160">
        <f>SUM(O60:O64)</f>
        <v>1.05</v>
      </c>
      <c r="P59" s="160"/>
      <c r="Q59" s="160">
        <f>SUM(Q60:Q64)</f>
        <v>0</v>
      </c>
      <c r="R59" s="160"/>
      <c r="S59" s="160"/>
      <c r="T59" s="160"/>
      <c r="U59" s="160"/>
      <c r="V59" s="160">
        <f>SUM(V60:V64)</f>
        <v>70.52000000000001</v>
      </c>
      <c r="W59" s="160"/>
      <c r="X59" s="160"/>
      <c r="AG59" t="s">
        <v>185</v>
      </c>
    </row>
    <row r="60" spans="1:60" outlineLevel="1" x14ac:dyDescent="0.2">
      <c r="A60" s="174">
        <v>32</v>
      </c>
      <c r="B60" s="175" t="s">
        <v>1177</v>
      </c>
      <c r="C60" s="183" t="s">
        <v>1178</v>
      </c>
      <c r="D60" s="176" t="s">
        <v>325</v>
      </c>
      <c r="E60" s="177">
        <v>1500</v>
      </c>
      <c r="F60" s="178"/>
      <c r="G60" s="179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6.9999999999999999E-4</v>
      </c>
      <c r="O60" s="158">
        <f>ROUND(E60*N60,2)</f>
        <v>1.05</v>
      </c>
      <c r="P60" s="158">
        <v>0</v>
      </c>
      <c r="Q60" s="158">
        <f>ROUND(E60*P60,2)</f>
        <v>0</v>
      </c>
      <c r="R60" s="158"/>
      <c r="S60" s="158" t="s">
        <v>234</v>
      </c>
      <c r="T60" s="158" t="s">
        <v>234</v>
      </c>
      <c r="U60" s="158">
        <v>3.39E-2</v>
      </c>
      <c r="V60" s="158">
        <f>ROUND(E60*U60,2)</f>
        <v>50.85</v>
      </c>
      <c r="W60" s="158"/>
      <c r="X60" s="158" t="s">
        <v>191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1179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4">
        <v>33</v>
      </c>
      <c r="B61" s="175" t="s">
        <v>1180</v>
      </c>
      <c r="C61" s="183" t="s">
        <v>1181</v>
      </c>
      <c r="D61" s="176" t="s">
        <v>342</v>
      </c>
      <c r="E61" s="177">
        <v>33</v>
      </c>
      <c r="F61" s="178"/>
      <c r="G61" s="179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234</v>
      </c>
      <c r="T61" s="158" t="s">
        <v>234</v>
      </c>
      <c r="U61" s="158">
        <v>0.24399999999999999</v>
      </c>
      <c r="V61" s="158">
        <f>ROUND(E61*U61,2)</f>
        <v>8.0500000000000007</v>
      </c>
      <c r="W61" s="158"/>
      <c r="X61" s="158" t="s">
        <v>191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1179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4">
        <v>34</v>
      </c>
      <c r="B62" s="175" t="s">
        <v>1182</v>
      </c>
      <c r="C62" s="183" t="s">
        <v>1183</v>
      </c>
      <c r="D62" s="176" t="s">
        <v>342</v>
      </c>
      <c r="E62" s="177">
        <v>33</v>
      </c>
      <c r="F62" s="178"/>
      <c r="G62" s="179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8">
        <v>1.2999999999999999E-4</v>
      </c>
      <c r="O62" s="158">
        <f>ROUND(E62*N62,2)</f>
        <v>0</v>
      </c>
      <c r="P62" s="158">
        <v>0</v>
      </c>
      <c r="Q62" s="158">
        <f>ROUND(E62*P62,2)</f>
        <v>0</v>
      </c>
      <c r="R62" s="158" t="s">
        <v>268</v>
      </c>
      <c r="S62" s="158" t="s">
        <v>234</v>
      </c>
      <c r="T62" s="158" t="s">
        <v>234</v>
      </c>
      <c r="U62" s="158">
        <v>0</v>
      </c>
      <c r="V62" s="158">
        <f>ROUND(E62*U62,2)</f>
        <v>0</v>
      </c>
      <c r="W62" s="158"/>
      <c r="X62" s="158" t="s">
        <v>269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270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4">
        <v>35</v>
      </c>
      <c r="B63" s="175" t="s">
        <v>1184</v>
      </c>
      <c r="C63" s="183" t="s">
        <v>1185</v>
      </c>
      <c r="D63" s="176" t="s">
        <v>342</v>
      </c>
      <c r="E63" s="177">
        <v>33</v>
      </c>
      <c r="F63" s="178"/>
      <c r="G63" s="179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/>
      <c r="S63" s="158" t="s">
        <v>234</v>
      </c>
      <c r="T63" s="158" t="s">
        <v>234</v>
      </c>
      <c r="U63" s="158">
        <v>0.35216999999999998</v>
      </c>
      <c r="V63" s="158">
        <f>ROUND(E63*U63,2)</f>
        <v>11.62</v>
      </c>
      <c r="W63" s="158"/>
      <c r="X63" s="158" t="s">
        <v>191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1179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4">
        <v>36</v>
      </c>
      <c r="B64" s="175" t="s">
        <v>1186</v>
      </c>
      <c r="C64" s="183" t="s">
        <v>1187</v>
      </c>
      <c r="D64" s="176" t="s">
        <v>342</v>
      </c>
      <c r="E64" s="177">
        <v>33</v>
      </c>
      <c r="F64" s="178"/>
      <c r="G64" s="179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1.2999999999999999E-4</v>
      </c>
      <c r="O64" s="158">
        <f>ROUND(E64*N64,2)</f>
        <v>0</v>
      </c>
      <c r="P64" s="158">
        <v>0</v>
      </c>
      <c r="Q64" s="158">
        <f>ROUND(E64*P64,2)</f>
        <v>0</v>
      </c>
      <c r="R64" s="158" t="s">
        <v>268</v>
      </c>
      <c r="S64" s="158" t="s">
        <v>234</v>
      </c>
      <c r="T64" s="158" t="s">
        <v>234</v>
      </c>
      <c r="U64" s="158">
        <v>0</v>
      </c>
      <c r="V64" s="158">
        <f>ROUND(E64*U64,2)</f>
        <v>0</v>
      </c>
      <c r="W64" s="158"/>
      <c r="X64" s="158" t="s">
        <v>269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270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1" t="s">
        <v>184</v>
      </c>
      <c r="B65" s="162" t="s">
        <v>103</v>
      </c>
      <c r="C65" s="181" t="s">
        <v>110</v>
      </c>
      <c r="D65" s="163"/>
      <c r="E65" s="164"/>
      <c r="F65" s="165"/>
      <c r="G65" s="166">
        <f>SUMIF(AG66:AG77,"&lt;&gt;NOR",G66:G77)</f>
        <v>0</v>
      </c>
      <c r="H65" s="160"/>
      <c r="I65" s="160">
        <f>SUM(I66:I77)</f>
        <v>0</v>
      </c>
      <c r="J65" s="160"/>
      <c r="K65" s="160">
        <f>SUM(K66:K77)</f>
        <v>0</v>
      </c>
      <c r="L65" s="160"/>
      <c r="M65" s="160">
        <f>SUM(M66:M77)</f>
        <v>0</v>
      </c>
      <c r="N65" s="160"/>
      <c r="O65" s="160">
        <f>SUM(O66:O77)</f>
        <v>307.23999999999995</v>
      </c>
      <c r="P65" s="160"/>
      <c r="Q65" s="160">
        <f>SUM(Q66:Q77)</f>
        <v>0</v>
      </c>
      <c r="R65" s="160"/>
      <c r="S65" s="160"/>
      <c r="T65" s="160"/>
      <c r="U65" s="160"/>
      <c r="V65" s="160">
        <f>SUM(V66:V77)</f>
        <v>1823.13</v>
      </c>
      <c r="W65" s="160"/>
      <c r="X65" s="160"/>
      <c r="AG65" t="s">
        <v>185</v>
      </c>
    </row>
    <row r="66" spans="1:60" ht="22.5" outlineLevel="1" x14ac:dyDescent="0.2">
      <c r="A66" s="174">
        <v>37</v>
      </c>
      <c r="B66" s="175" t="s">
        <v>1188</v>
      </c>
      <c r="C66" s="183" t="s">
        <v>1189</v>
      </c>
      <c r="D66" s="176" t="s">
        <v>1190</v>
      </c>
      <c r="E66" s="177">
        <v>1.5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1.124E-2</v>
      </c>
      <c r="O66" s="158">
        <f>ROUND(E66*N66,2)</f>
        <v>0.02</v>
      </c>
      <c r="P66" s="158">
        <v>0</v>
      </c>
      <c r="Q66" s="158">
        <f>ROUND(E66*P66,2)</f>
        <v>0</v>
      </c>
      <c r="R66" s="158"/>
      <c r="S66" s="158" t="s">
        <v>234</v>
      </c>
      <c r="T66" s="158" t="s">
        <v>234</v>
      </c>
      <c r="U66" s="158">
        <v>3.1560000000000001</v>
      </c>
      <c r="V66" s="158">
        <f>ROUND(E66*U66,2)</f>
        <v>4.7300000000000004</v>
      </c>
      <c r="W66" s="158"/>
      <c r="X66" s="158" t="s">
        <v>191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4">
        <v>38</v>
      </c>
      <c r="B67" s="175" t="s">
        <v>1191</v>
      </c>
      <c r="C67" s="183" t="s">
        <v>1192</v>
      </c>
      <c r="D67" s="176" t="s">
        <v>239</v>
      </c>
      <c r="E67" s="177">
        <v>33</v>
      </c>
      <c r="F67" s="178"/>
      <c r="G67" s="179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234</v>
      </c>
      <c r="T67" s="158" t="s">
        <v>234</v>
      </c>
      <c r="U67" s="158">
        <v>3.96</v>
      </c>
      <c r="V67" s="158">
        <f>ROUND(E67*U67,2)</f>
        <v>130.68</v>
      </c>
      <c r="W67" s="158"/>
      <c r="X67" s="158" t="s">
        <v>191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192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4">
        <v>39</v>
      </c>
      <c r="B68" s="175" t="s">
        <v>1193</v>
      </c>
      <c r="C68" s="183" t="s">
        <v>1194</v>
      </c>
      <c r="D68" s="176" t="s">
        <v>866</v>
      </c>
      <c r="E68" s="177">
        <v>33</v>
      </c>
      <c r="F68" s="178"/>
      <c r="G68" s="179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8">
        <v>0</v>
      </c>
      <c r="O68" s="158">
        <f>ROUND(E68*N68,2)</f>
        <v>0</v>
      </c>
      <c r="P68" s="158">
        <v>0</v>
      </c>
      <c r="Q68" s="158">
        <f>ROUND(E68*P68,2)</f>
        <v>0</v>
      </c>
      <c r="R68" s="158"/>
      <c r="S68" s="158" t="s">
        <v>220</v>
      </c>
      <c r="T68" s="158" t="s">
        <v>190</v>
      </c>
      <c r="U68" s="158">
        <v>0</v>
      </c>
      <c r="V68" s="158">
        <f>ROUND(E68*U68,2)</f>
        <v>0</v>
      </c>
      <c r="W68" s="158"/>
      <c r="X68" s="158" t="s">
        <v>191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192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67">
        <v>40</v>
      </c>
      <c r="B69" s="168" t="s">
        <v>1195</v>
      </c>
      <c r="C69" s="182" t="s">
        <v>1196</v>
      </c>
      <c r="D69" s="169" t="s">
        <v>866</v>
      </c>
      <c r="E69" s="170">
        <v>33</v>
      </c>
      <c r="F69" s="171"/>
      <c r="G69" s="172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8"/>
      <c r="S69" s="158" t="s">
        <v>220</v>
      </c>
      <c r="T69" s="158" t="s">
        <v>190</v>
      </c>
      <c r="U69" s="158">
        <v>0</v>
      </c>
      <c r="V69" s="158">
        <f>ROUND(E69*U69,2)</f>
        <v>0</v>
      </c>
      <c r="W69" s="158"/>
      <c r="X69" s="158" t="s">
        <v>269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56"/>
      <c r="B70" s="157"/>
      <c r="C70" s="260" t="s">
        <v>1197</v>
      </c>
      <c r="D70" s="261"/>
      <c r="E70" s="261"/>
      <c r="F70" s="261"/>
      <c r="G70" s="261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194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73" t="str">
        <f>C70</f>
        <v>Pouzdrový základ pro osvětlovací stožár venkovního osvětlení v ose trasy kabelu (beton, písek, bet. trubka, chránička)</v>
      </c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4">
        <v>41</v>
      </c>
      <c r="B71" s="175" t="s">
        <v>1198</v>
      </c>
      <c r="C71" s="183" t="s">
        <v>1199</v>
      </c>
      <c r="D71" s="176" t="s">
        <v>325</v>
      </c>
      <c r="E71" s="177">
        <v>1450</v>
      </c>
      <c r="F71" s="178"/>
      <c r="G71" s="179">
        <f t="shared" ref="G71:G77" si="7">ROUND(E71*F71,2)</f>
        <v>0</v>
      </c>
      <c r="H71" s="159"/>
      <c r="I71" s="158">
        <f t="shared" ref="I71:I77" si="8">ROUND(E71*H71,2)</f>
        <v>0</v>
      </c>
      <c r="J71" s="159"/>
      <c r="K71" s="158">
        <f t="shared" ref="K71:K77" si="9">ROUND(E71*J71,2)</f>
        <v>0</v>
      </c>
      <c r="L71" s="158">
        <v>21</v>
      </c>
      <c r="M71" s="158">
        <f t="shared" ref="M71:M77" si="10">G71*(1+L71/100)</f>
        <v>0</v>
      </c>
      <c r="N71" s="158">
        <v>0</v>
      </c>
      <c r="O71" s="158">
        <f t="shared" ref="O71:O77" si="11">ROUND(E71*N71,2)</f>
        <v>0</v>
      </c>
      <c r="P71" s="158">
        <v>0</v>
      </c>
      <c r="Q71" s="158">
        <f t="shared" ref="Q71:Q77" si="12">ROUND(E71*P71,2)</f>
        <v>0</v>
      </c>
      <c r="R71" s="158"/>
      <c r="S71" s="158" t="s">
        <v>234</v>
      </c>
      <c r="T71" s="158" t="s">
        <v>234</v>
      </c>
      <c r="U71" s="158">
        <v>0.66486000000000001</v>
      </c>
      <c r="V71" s="158">
        <f t="shared" ref="V71:V77" si="13">ROUND(E71*U71,2)</f>
        <v>964.05</v>
      </c>
      <c r="W71" s="158"/>
      <c r="X71" s="158" t="s">
        <v>191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192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4">
        <v>42</v>
      </c>
      <c r="B72" s="175" t="s">
        <v>1200</v>
      </c>
      <c r="C72" s="183" t="s">
        <v>1201</v>
      </c>
      <c r="D72" s="176" t="s">
        <v>325</v>
      </c>
      <c r="E72" s="177">
        <v>55</v>
      </c>
      <c r="F72" s="178"/>
      <c r="G72" s="179">
        <f t="shared" si="7"/>
        <v>0</v>
      </c>
      <c r="H72" s="159"/>
      <c r="I72" s="158">
        <f t="shared" si="8"/>
        <v>0</v>
      </c>
      <c r="J72" s="159"/>
      <c r="K72" s="158">
        <f t="shared" si="9"/>
        <v>0</v>
      </c>
      <c r="L72" s="158">
        <v>21</v>
      </c>
      <c r="M72" s="158">
        <f t="shared" si="10"/>
        <v>0</v>
      </c>
      <c r="N72" s="158">
        <v>0</v>
      </c>
      <c r="O72" s="158">
        <f t="shared" si="11"/>
        <v>0</v>
      </c>
      <c r="P72" s="158">
        <v>0</v>
      </c>
      <c r="Q72" s="158">
        <f t="shared" si="12"/>
        <v>0</v>
      </c>
      <c r="R72" s="158"/>
      <c r="S72" s="158" t="s">
        <v>234</v>
      </c>
      <c r="T72" s="158" t="s">
        <v>234</v>
      </c>
      <c r="U72" s="158">
        <v>1.4132</v>
      </c>
      <c r="V72" s="158">
        <f t="shared" si="13"/>
        <v>77.73</v>
      </c>
      <c r="W72" s="158"/>
      <c r="X72" s="158" t="s">
        <v>191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192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4">
        <v>43</v>
      </c>
      <c r="B73" s="175" t="s">
        <v>1202</v>
      </c>
      <c r="C73" s="183" t="s">
        <v>1203</v>
      </c>
      <c r="D73" s="176" t="s">
        <v>325</v>
      </c>
      <c r="E73" s="177">
        <v>1500</v>
      </c>
      <c r="F73" s="178"/>
      <c r="G73" s="179">
        <f t="shared" si="7"/>
        <v>0</v>
      </c>
      <c r="H73" s="159"/>
      <c r="I73" s="158">
        <f t="shared" si="8"/>
        <v>0</v>
      </c>
      <c r="J73" s="159"/>
      <c r="K73" s="158">
        <f t="shared" si="9"/>
        <v>0</v>
      </c>
      <c r="L73" s="158">
        <v>21</v>
      </c>
      <c r="M73" s="158">
        <f t="shared" si="10"/>
        <v>0</v>
      </c>
      <c r="N73" s="158">
        <v>0.20474999999999999</v>
      </c>
      <c r="O73" s="158">
        <f t="shared" si="11"/>
        <v>307.13</v>
      </c>
      <c r="P73" s="158">
        <v>0</v>
      </c>
      <c r="Q73" s="158">
        <f t="shared" si="12"/>
        <v>0</v>
      </c>
      <c r="R73" s="158"/>
      <c r="S73" s="158" t="s">
        <v>234</v>
      </c>
      <c r="T73" s="158" t="s">
        <v>234</v>
      </c>
      <c r="U73" s="158">
        <v>9.8000000000000004E-2</v>
      </c>
      <c r="V73" s="158">
        <f t="shared" si="13"/>
        <v>147</v>
      </c>
      <c r="W73" s="158"/>
      <c r="X73" s="158" t="s">
        <v>191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192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4">
        <v>44</v>
      </c>
      <c r="B74" s="175" t="s">
        <v>323</v>
      </c>
      <c r="C74" s="183" t="s">
        <v>324</v>
      </c>
      <c r="D74" s="176" t="s">
        <v>325</v>
      </c>
      <c r="E74" s="177">
        <v>1500</v>
      </c>
      <c r="F74" s="178"/>
      <c r="G74" s="179">
        <f t="shared" si="7"/>
        <v>0</v>
      </c>
      <c r="H74" s="159"/>
      <c r="I74" s="158">
        <f t="shared" si="8"/>
        <v>0</v>
      </c>
      <c r="J74" s="159"/>
      <c r="K74" s="158">
        <f t="shared" si="9"/>
        <v>0</v>
      </c>
      <c r="L74" s="158">
        <v>21</v>
      </c>
      <c r="M74" s="158">
        <f t="shared" si="10"/>
        <v>0</v>
      </c>
      <c r="N74" s="158">
        <v>6.0000000000000002E-5</v>
      </c>
      <c r="O74" s="158">
        <f t="shared" si="11"/>
        <v>0.09</v>
      </c>
      <c r="P74" s="158">
        <v>0</v>
      </c>
      <c r="Q74" s="158">
        <f t="shared" si="12"/>
        <v>0</v>
      </c>
      <c r="R74" s="158"/>
      <c r="S74" s="158" t="s">
        <v>234</v>
      </c>
      <c r="T74" s="158" t="s">
        <v>234</v>
      </c>
      <c r="U74" s="158">
        <v>2.5999999999999999E-2</v>
      </c>
      <c r="V74" s="158">
        <f t="shared" si="13"/>
        <v>39</v>
      </c>
      <c r="W74" s="158"/>
      <c r="X74" s="158" t="s">
        <v>191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192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4">
        <v>45</v>
      </c>
      <c r="B75" s="175" t="s">
        <v>1204</v>
      </c>
      <c r="C75" s="183" t="s">
        <v>1205</v>
      </c>
      <c r="D75" s="176" t="s">
        <v>325</v>
      </c>
      <c r="E75" s="177">
        <v>1450</v>
      </c>
      <c r="F75" s="178"/>
      <c r="G75" s="179">
        <f t="shared" si="7"/>
        <v>0</v>
      </c>
      <c r="H75" s="159"/>
      <c r="I75" s="158">
        <f t="shared" si="8"/>
        <v>0</v>
      </c>
      <c r="J75" s="159"/>
      <c r="K75" s="158">
        <f t="shared" si="9"/>
        <v>0</v>
      </c>
      <c r="L75" s="158">
        <v>21</v>
      </c>
      <c r="M75" s="158">
        <f t="shared" si="10"/>
        <v>0</v>
      </c>
      <c r="N75" s="158">
        <v>0</v>
      </c>
      <c r="O75" s="158">
        <f t="shared" si="11"/>
        <v>0</v>
      </c>
      <c r="P75" s="158">
        <v>0</v>
      </c>
      <c r="Q75" s="158">
        <f t="shared" si="12"/>
        <v>0</v>
      </c>
      <c r="R75" s="158"/>
      <c r="S75" s="158" t="s">
        <v>234</v>
      </c>
      <c r="T75" s="158" t="s">
        <v>234</v>
      </c>
      <c r="U75" s="158">
        <v>0.1154</v>
      </c>
      <c r="V75" s="158">
        <f t="shared" si="13"/>
        <v>167.33</v>
      </c>
      <c r="W75" s="158"/>
      <c r="X75" s="158" t="s">
        <v>191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192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4">
        <v>46</v>
      </c>
      <c r="B76" s="175" t="s">
        <v>1206</v>
      </c>
      <c r="C76" s="183" t="s">
        <v>1207</v>
      </c>
      <c r="D76" s="176" t="s">
        <v>325</v>
      </c>
      <c r="E76" s="177">
        <v>55</v>
      </c>
      <c r="F76" s="178"/>
      <c r="G76" s="179">
        <f t="shared" si="7"/>
        <v>0</v>
      </c>
      <c r="H76" s="159"/>
      <c r="I76" s="158">
        <f t="shared" si="8"/>
        <v>0</v>
      </c>
      <c r="J76" s="159"/>
      <c r="K76" s="158">
        <f t="shared" si="9"/>
        <v>0</v>
      </c>
      <c r="L76" s="158">
        <v>21</v>
      </c>
      <c r="M76" s="158">
        <f t="shared" si="10"/>
        <v>0</v>
      </c>
      <c r="N76" s="158">
        <v>0</v>
      </c>
      <c r="O76" s="158">
        <f t="shared" si="11"/>
        <v>0</v>
      </c>
      <c r="P76" s="158">
        <v>0</v>
      </c>
      <c r="Q76" s="158">
        <f t="shared" si="12"/>
        <v>0</v>
      </c>
      <c r="R76" s="158"/>
      <c r="S76" s="158" t="s">
        <v>234</v>
      </c>
      <c r="T76" s="158" t="s">
        <v>234</v>
      </c>
      <c r="U76" s="158">
        <v>0.33200000000000002</v>
      </c>
      <c r="V76" s="158">
        <f t="shared" si="13"/>
        <v>18.260000000000002</v>
      </c>
      <c r="W76" s="158"/>
      <c r="X76" s="158" t="s">
        <v>191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192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4">
        <v>47</v>
      </c>
      <c r="B77" s="175" t="s">
        <v>1208</v>
      </c>
      <c r="C77" s="183" t="s">
        <v>1209</v>
      </c>
      <c r="D77" s="176" t="s">
        <v>233</v>
      </c>
      <c r="E77" s="177">
        <v>1550</v>
      </c>
      <c r="F77" s="178"/>
      <c r="G77" s="179">
        <f t="shared" si="7"/>
        <v>0</v>
      </c>
      <c r="H77" s="159"/>
      <c r="I77" s="158">
        <f t="shared" si="8"/>
        <v>0</v>
      </c>
      <c r="J77" s="159"/>
      <c r="K77" s="158">
        <f t="shared" si="9"/>
        <v>0</v>
      </c>
      <c r="L77" s="158">
        <v>21</v>
      </c>
      <c r="M77" s="158">
        <f t="shared" si="10"/>
        <v>0</v>
      </c>
      <c r="N77" s="158">
        <v>0</v>
      </c>
      <c r="O77" s="158">
        <f t="shared" si="11"/>
        <v>0</v>
      </c>
      <c r="P77" s="158">
        <v>0</v>
      </c>
      <c r="Q77" s="158">
        <f t="shared" si="12"/>
        <v>0</v>
      </c>
      <c r="R77" s="158"/>
      <c r="S77" s="158" t="s">
        <v>234</v>
      </c>
      <c r="T77" s="158" t="s">
        <v>234</v>
      </c>
      <c r="U77" s="158">
        <v>0.17699999999999999</v>
      </c>
      <c r="V77" s="158">
        <f t="shared" si="13"/>
        <v>274.35000000000002</v>
      </c>
      <c r="W77" s="158"/>
      <c r="X77" s="158" t="s">
        <v>191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192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1" t="s">
        <v>184</v>
      </c>
      <c r="B78" s="162" t="s">
        <v>134</v>
      </c>
      <c r="C78" s="181" t="s">
        <v>136</v>
      </c>
      <c r="D78" s="163"/>
      <c r="E78" s="164"/>
      <c r="F78" s="165"/>
      <c r="G78" s="166">
        <f>SUMIF(AG79:AG86,"&lt;&gt;NOR",G79:G86)</f>
        <v>0</v>
      </c>
      <c r="H78" s="160"/>
      <c r="I78" s="160">
        <f>SUM(I79:I86)</f>
        <v>0</v>
      </c>
      <c r="J78" s="160"/>
      <c r="K78" s="160">
        <f>SUM(K79:K86)</f>
        <v>0</v>
      </c>
      <c r="L78" s="160"/>
      <c r="M78" s="160">
        <f>SUM(M79:M86)</f>
        <v>0</v>
      </c>
      <c r="N78" s="160"/>
      <c r="O78" s="160">
        <f>SUM(O79:O86)</f>
        <v>0</v>
      </c>
      <c r="P78" s="160"/>
      <c r="Q78" s="160">
        <f>SUM(Q79:Q86)</f>
        <v>0</v>
      </c>
      <c r="R78" s="160"/>
      <c r="S78" s="160"/>
      <c r="T78" s="160"/>
      <c r="U78" s="160"/>
      <c r="V78" s="160">
        <f>SUM(V79:V86)</f>
        <v>0</v>
      </c>
      <c r="W78" s="160"/>
      <c r="X78" s="160"/>
      <c r="AG78" t="s">
        <v>185</v>
      </c>
    </row>
    <row r="79" spans="1:60" ht="22.5" outlineLevel="1" x14ac:dyDescent="0.2">
      <c r="A79" s="174">
        <v>48</v>
      </c>
      <c r="B79" s="175" t="s">
        <v>1210</v>
      </c>
      <c r="C79" s="183" t="s">
        <v>1211</v>
      </c>
      <c r="D79" s="176" t="s">
        <v>1212</v>
      </c>
      <c r="E79" s="177">
        <v>25</v>
      </c>
      <c r="F79" s="178"/>
      <c r="G79" s="179">
        <f t="shared" ref="G79:G86" si="14">ROUND(E79*F79,2)</f>
        <v>0</v>
      </c>
      <c r="H79" s="159"/>
      <c r="I79" s="158">
        <f t="shared" ref="I79:I86" si="15">ROUND(E79*H79,2)</f>
        <v>0</v>
      </c>
      <c r="J79" s="159"/>
      <c r="K79" s="158">
        <f t="shared" ref="K79:K86" si="16">ROUND(E79*J79,2)</f>
        <v>0</v>
      </c>
      <c r="L79" s="158">
        <v>21</v>
      </c>
      <c r="M79" s="158">
        <f t="shared" ref="M79:M86" si="17">G79*(1+L79/100)</f>
        <v>0</v>
      </c>
      <c r="N79" s="158">
        <v>0</v>
      </c>
      <c r="O79" s="158">
        <f t="shared" ref="O79:O86" si="18">ROUND(E79*N79,2)</f>
        <v>0</v>
      </c>
      <c r="P79" s="158">
        <v>0</v>
      </c>
      <c r="Q79" s="158">
        <f t="shared" ref="Q79:Q86" si="19">ROUND(E79*P79,2)</f>
        <v>0</v>
      </c>
      <c r="R79" s="158"/>
      <c r="S79" s="158" t="s">
        <v>220</v>
      </c>
      <c r="T79" s="158" t="s">
        <v>190</v>
      </c>
      <c r="U79" s="158">
        <v>0</v>
      </c>
      <c r="V79" s="158">
        <f t="shared" ref="V79:V86" si="20">ROUND(E79*U79,2)</f>
        <v>0</v>
      </c>
      <c r="W79" s="158"/>
      <c r="X79" s="158" t="s">
        <v>191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192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4">
        <v>49</v>
      </c>
      <c r="B80" s="175" t="s">
        <v>1213</v>
      </c>
      <c r="C80" s="183" t="s">
        <v>1214</v>
      </c>
      <c r="D80" s="176" t="s">
        <v>866</v>
      </c>
      <c r="E80" s="177">
        <v>33</v>
      </c>
      <c r="F80" s="178"/>
      <c r="G80" s="179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220</v>
      </c>
      <c r="T80" s="158" t="s">
        <v>190</v>
      </c>
      <c r="U80" s="158">
        <v>0</v>
      </c>
      <c r="V80" s="158">
        <f t="shared" si="20"/>
        <v>0</v>
      </c>
      <c r="W80" s="158"/>
      <c r="X80" s="158" t="s">
        <v>191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192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4">
        <v>50</v>
      </c>
      <c r="B81" s="175" t="s">
        <v>1215</v>
      </c>
      <c r="C81" s="183" t="s">
        <v>1216</v>
      </c>
      <c r="D81" s="176" t="s">
        <v>866</v>
      </c>
      <c r="E81" s="177">
        <v>33</v>
      </c>
      <c r="F81" s="178"/>
      <c r="G81" s="179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21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220</v>
      </c>
      <c r="T81" s="158" t="s">
        <v>190</v>
      </c>
      <c r="U81" s="158">
        <v>0</v>
      </c>
      <c r="V81" s="158">
        <f t="shared" si="20"/>
        <v>0</v>
      </c>
      <c r="W81" s="158"/>
      <c r="X81" s="158" t="s">
        <v>191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192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4">
        <v>51</v>
      </c>
      <c r="B82" s="175" t="s">
        <v>1217</v>
      </c>
      <c r="C82" s="183" t="s">
        <v>746</v>
      </c>
      <c r="D82" s="176" t="s">
        <v>866</v>
      </c>
      <c r="E82" s="177">
        <v>1</v>
      </c>
      <c r="F82" s="178"/>
      <c r="G82" s="179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21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220</v>
      </c>
      <c r="T82" s="158" t="s">
        <v>190</v>
      </c>
      <c r="U82" s="158">
        <v>0</v>
      </c>
      <c r="V82" s="158">
        <f t="shared" si="20"/>
        <v>0</v>
      </c>
      <c r="W82" s="158"/>
      <c r="X82" s="158" t="s">
        <v>191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4">
        <v>52</v>
      </c>
      <c r="B83" s="175" t="s">
        <v>1218</v>
      </c>
      <c r="C83" s="183" t="s">
        <v>1219</v>
      </c>
      <c r="D83" s="176" t="s">
        <v>1212</v>
      </c>
      <c r="E83" s="177">
        <v>5</v>
      </c>
      <c r="F83" s="178"/>
      <c r="G83" s="179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21</v>
      </c>
      <c r="M83" s="158">
        <f t="shared" si="17"/>
        <v>0</v>
      </c>
      <c r="N83" s="158">
        <v>0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220</v>
      </c>
      <c r="T83" s="158" t="s">
        <v>190</v>
      </c>
      <c r="U83" s="158">
        <v>0</v>
      </c>
      <c r="V83" s="158">
        <f t="shared" si="20"/>
        <v>0</v>
      </c>
      <c r="W83" s="158"/>
      <c r="X83" s="158" t="s">
        <v>191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192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4">
        <v>53</v>
      </c>
      <c r="B84" s="175" t="s">
        <v>1220</v>
      </c>
      <c r="C84" s="183" t="s">
        <v>1221</v>
      </c>
      <c r="D84" s="176" t="s">
        <v>1222</v>
      </c>
      <c r="E84" s="177">
        <v>10</v>
      </c>
      <c r="F84" s="178"/>
      <c r="G84" s="179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21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220</v>
      </c>
      <c r="T84" s="158" t="s">
        <v>190</v>
      </c>
      <c r="U84" s="158">
        <v>0</v>
      </c>
      <c r="V84" s="158">
        <f t="shared" si="20"/>
        <v>0</v>
      </c>
      <c r="W84" s="158"/>
      <c r="X84" s="158" t="s">
        <v>191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192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4">
        <v>54</v>
      </c>
      <c r="B85" s="175" t="s">
        <v>1223</v>
      </c>
      <c r="C85" s="183" t="s">
        <v>1224</v>
      </c>
      <c r="D85" s="176" t="s">
        <v>1222</v>
      </c>
      <c r="E85" s="177">
        <v>15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21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220</v>
      </c>
      <c r="T85" s="158" t="s">
        <v>190</v>
      </c>
      <c r="U85" s="158">
        <v>0</v>
      </c>
      <c r="V85" s="158">
        <f t="shared" si="20"/>
        <v>0</v>
      </c>
      <c r="W85" s="158"/>
      <c r="X85" s="158" t="s">
        <v>191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192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67">
        <v>55</v>
      </c>
      <c r="B86" s="168" t="s">
        <v>1225</v>
      </c>
      <c r="C86" s="182" t="s">
        <v>1226</v>
      </c>
      <c r="D86" s="169" t="s">
        <v>1212</v>
      </c>
      <c r="E86" s="170">
        <v>5</v>
      </c>
      <c r="F86" s="171"/>
      <c r="G86" s="172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21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220</v>
      </c>
      <c r="T86" s="158" t="s">
        <v>190</v>
      </c>
      <c r="U86" s="158">
        <v>0</v>
      </c>
      <c r="V86" s="158">
        <f t="shared" si="20"/>
        <v>0</v>
      </c>
      <c r="W86" s="158"/>
      <c r="X86" s="158" t="s">
        <v>191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192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3"/>
      <c r="B87" s="4"/>
      <c r="C87" s="18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171</v>
      </c>
    </row>
    <row r="88" spans="1:60" x14ac:dyDescent="0.2">
      <c r="A88" s="152"/>
      <c r="B88" s="153" t="s">
        <v>31</v>
      </c>
      <c r="C88" s="185"/>
      <c r="D88" s="154"/>
      <c r="E88" s="155"/>
      <c r="F88" s="155"/>
      <c r="G88" s="180">
        <f>G8+G21+G34+G41+G50+G59+G65+G78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227</v>
      </c>
    </row>
    <row r="89" spans="1:60" x14ac:dyDescent="0.2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">
      <c r="A90" s="3"/>
      <c r="B90" s="4"/>
      <c r="C90" s="18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">
      <c r="A91" s="246" t="s">
        <v>228</v>
      </c>
      <c r="B91" s="246"/>
      <c r="C91" s="24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">
      <c r="A92" s="248"/>
      <c r="B92" s="249"/>
      <c r="C92" s="250"/>
      <c r="D92" s="249"/>
      <c r="E92" s="249"/>
      <c r="F92" s="249"/>
      <c r="G92" s="25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G92" t="s">
        <v>229</v>
      </c>
    </row>
    <row r="93" spans="1:60" x14ac:dyDescent="0.2">
      <c r="A93" s="252"/>
      <c r="B93" s="253"/>
      <c r="C93" s="254"/>
      <c r="D93" s="253"/>
      <c r="E93" s="253"/>
      <c r="F93" s="253"/>
      <c r="G93" s="25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">
      <c r="A94" s="252"/>
      <c r="B94" s="253"/>
      <c r="C94" s="254"/>
      <c r="D94" s="253"/>
      <c r="E94" s="253"/>
      <c r="F94" s="253"/>
      <c r="G94" s="25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252"/>
      <c r="B95" s="253"/>
      <c r="C95" s="254"/>
      <c r="D95" s="253"/>
      <c r="E95" s="253"/>
      <c r="F95" s="253"/>
      <c r="G95" s="25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56"/>
      <c r="B96" s="257"/>
      <c r="C96" s="258"/>
      <c r="D96" s="257"/>
      <c r="E96" s="257"/>
      <c r="F96" s="257"/>
      <c r="G96" s="25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3"/>
      <c r="B97" s="4"/>
      <c r="C97" s="18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C98" s="186"/>
      <c r="D98" s="10"/>
      <c r="AG98" t="s">
        <v>230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18">
    <mergeCell ref="A1:G1"/>
    <mergeCell ref="C2:G2"/>
    <mergeCell ref="C3:G3"/>
    <mergeCell ref="C4:G4"/>
    <mergeCell ref="A91:C91"/>
    <mergeCell ref="C49:G49"/>
    <mergeCell ref="C70:G70"/>
    <mergeCell ref="C18:G18"/>
    <mergeCell ref="C20:G20"/>
    <mergeCell ref="C23:G23"/>
    <mergeCell ref="C37:G37"/>
    <mergeCell ref="C40:G40"/>
    <mergeCell ref="C44:G44"/>
    <mergeCell ref="A92:G96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82</vt:i4>
      </vt:variant>
    </vt:vector>
  </HeadingPairs>
  <TitlesOfParts>
    <vt:vector size="103" baseType="lpstr">
      <vt:lpstr>Pokyny pro vyplnění</vt:lpstr>
      <vt:lpstr>Stavba</vt:lpstr>
      <vt:lpstr>VzorPolozky</vt:lpstr>
      <vt:lpstr>01 001 Pol</vt:lpstr>
      <vt:lpstr>01 002 Pol</vt:lpstr>
      <vt:lpstr>01 003 Pol</vt:lpstr>
      <vt:lpstr>01 004 Pol</vt:lpstr>
      <vt:lpstr>01 005 Pol</vt:lpstr>
      <vt:lpstr>SO 01 1 Pol</vt:lpstr>
      <vt:lpstr>SO 02 02 Pol</vt:lpstr>
      <vt:lpstr>SO 03 3.0 Pol</vt:lpstr>
      <vt:lpstr>SO 03 3.1 Pol</vt:lpstr>
      <vt:lpstr>SO 03 3.2 Pol</vt:lpstr>
      <vt:lpstr>SO 03 3.3 Pol</vt:lpstr>
      <vt:lpstr>SO 04 4.0 Pol</vt:lpstr>
      <vt:lpstr>SO 04 4.1 Pol</vt:lpstr>
      <vt:lpstr>SO 05 5.0 Pol</vt:lpstr>
      <vt:lpstr>SO 05 5.1 Pol</vt:lpstr>
      <vt:lpstr>SO 06 6.0 Pol</vt:lpstr>
      <vt:lpstr>SO 06 6.1 Pol</vt:lpstr>
      <vt:lpstr>SO 08 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'01 002 Pol'!Názvy_tisku</vt:lpstr>
      <vt:lpstr>'01 003 Pol'!Názvy_tisku</vt:lpstr>
      <vt:lpstr>'01 004 Pol'!Názvy_tisku</vt:lpstr>
      <vt:lpstr>'01 005 Pol'!Názvy_tisku</vt:lpstr>
      <vt:lpstr>'SO 01 1 Pol'!Názvy_tisku</vt:lpstr>
      <vt:lpstr>'SO 02 02 Pol'!Názvy_tisku</vt:lpstr>
      <vt:lpstr>'SO 03 3.0 Pol'!Názvy_tisku</vt:lpstr>
      <vt:lpstr>'SO 03 3.1 Pol'!Názvy_tisku</vt:lpstr>
      <vt:lpstr>'SO 03 3.2 Pol'!Názvy_tisku</vt:lpstr>
      <vt:lpstr>'SO 03 3.3 Pol'!Názvy_tisku</vt:lpstr>
      <vt:lpstr>'SO 04 4.0 Pol'!Názvy_tisku</vt:lpstr>
      <vt:lpstr>'SO 04 4.1 Pol'!Názvy_tisku</vt:lpstr>
      <vt:lpstr>'SO 05 5.0 Pol'!Názvy_tisku</vt:lpstr>
      <vt:lpstr>'SO 05 5.1 Pol'!Názvy_tisku</vt:lpstr>
      <vt:lpstr>'SO 06 6.0 Pol'!Názvy_tisku</vt:lpstr>
      <vt:lpstr>'SO 06 6.1 Pol'!Názvy_tisku</vt:lpstr>
      <vt:lpstr>'SO 08 8 Pol'!Názvy_tisku</vt:lpstr>
      <vt:lpstr>oadresa</vt:lpstr>
      <vt:lpstr>Stavba!Objednatel</vt:lpstr>
      <vt:lpstr>Stavba!Objekt</vt:lpstr>
      <vt:lpstr>'01 001 Pol'!Oblast_tisku</vt:lpstr>
      <vt:lpstr>'01 002 Pol'!Oblast_tisku</vt:lpstr>
      <vt:lpstr>'01 003 Pol'!Oblast_tisku</vt:lpstr>
      <vt:lpstr>'01 004 Pol'!Oblast_tisku</vt:lpstr>
      <vt:lpstr>'01 005 Pol'!Oblast_tisku</vt:lpstr>
      <vt:lpstr>'SO 01 1 Pol'!Oblast_tisku</vt:lpstr>
      <vt:lpstr>'SO 02 02 Pol'!Oblast_tisku</vt:lpstr>
      <vt:lpstr>'SO 03 3.0 Pol'!Oblast_tisku</vt:lpstr>
      <vt:lpstr>'SO 03 3.1 Pol'!Oblast_tisku</vt:lpstr>
      <vt:lpstr>'SO 03 3.2 Pol'!Oblast_tisku</vt:lpstr>
      <vt:lpstr>'SO 03 3.3 Pol'!Oblast_tisku</vt:lpstr>
      <vt:lpstr>'SO 04 4.0 Pol'!Oblast_tisku</vt:lpstr>
      <vt:lpstr>'SO 04 4.1 Pol'!Oblast_tisku</vt:lpstr>
      <vt:lpstr>'SO 05 5.0 Pol'!Oblast_tisku</vt:lpstr>
      <vt:lpstr>'SO 05 5.1 Pol'!Oblast_tisku</vt:lpstr>
      <vt:lpstr>'SO 06 6.0 Pol'!Oblast_tisku</vt:lpstr>
      <vt:lpstr>'SO 06 6.1 Pol'!Oblast_tisku</vt:lpstr>
      <vt:lpstr>'SO 08 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Jochimová Lenka</cp:lastModifiedBy>
  <cp:lastPrinted>2019-03-19T12:27:02Z</cp:lastPrinted>
  <dcterms:created xsi:type="dcterms:W3CDTF">2009-04-08T07:15:50Z</dcterms:created>
  <dcterms:modified xsi:type="dcterms:W3CDTF">2021-03-29T14:14:24Z</dcterms:modified>
</cp:coreProperties>
</file>