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1_S/"/>
    </mc:Choice>
  </mc:AlternateContent>
  <xr:revisionPtr revIDLastSave="0" documentId="13_ncr:1_{F829BC80-0DF0-3140-9276-551B60A60FE8}" xr6:coauthVersionLast="46" xr6:coauthVersionMax="46" xr10:uidLastSave="{00000000-0000-0000-0000-000000000000}"/>
  <bookViews>
    <workbookView xWindow="1860" yWindow="960" windowWidth="32920" windowHeight="18160" xr2:uid="{00000000-000D-0000-FFFF-FFFF00000000}"/>
  </bookViews>
  <sheets>
    <sheet name="Rekapitulace stavby" sheetId="1" r:id="rId1"/>
    <sheet name="2802 - Stavební úpravy st..." sheetId="2" r:id="rId2"/>
    <sheet name="1_elektro" sheetId="3" r:id="rId3"/>
    <sheet name="2_klima" sheetId="4" r:id="rId4"/>
  </sheets>
  <externalReferences>
    <externalReference r:id="rId5"/>
    <externalReference r:id="rId6"/>
  </externalReferences>
  <definedNames>
    <definedName name="_xlnm._FilterDatabase" localSheetId="1" hidden="1">'2802 - Stavební úpravy st...'!$C$144:$K$432</definedName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2">'1_elektro'!$1:$2</definedName>
    <definedName name="_xlnm.Print_Titles" localSheetId="3">'2_klima'!$1:$5</definedName>
    <definedName name="_xlnm.Print_Titles" localSheetId="1">'2802 - Stavební úpravy st...'!$144:$144</definedName>
    <definedName name="_xlnm.Print_Titles" localSheetId="0">'Rekapitulace stavby'!$92:$92</definedName>
    <definedName name="Obklady_keramické">'[1]SO 11.1A Výkaz výměr'!#REF!</definedName>
    <definedName name="_xlnm.Print_Area" localSheetId="3">'2_klima'!$A$1:$F$16</definedName>
    <definedName name="_xlnm.Print_Area" localSheetId="1">'2802 - Stavební úpravy st...'!$C$4:$J$75,'2802 - Stavební úpravy st...'!$C$81:$J$126,'2802 - Stavební úpravy st...'!$C$132:$K$432</definedName>
    <definedName name="_xlnm.Print_Area" localSheetId="0">'Rekapitulace stavby'!$D$4:$AO$76,'Rekapitulace stavby'!$C$82:$AQ$96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F7" i="4" l="1"/>
  <c r="F8" i="4"/>
  <c r="F9" i="4"/>
  <c r="F10" i="4"/>
  <c r="F11" i="4"/>
  <c r="F12" i="4"/>
  <c r="F13" i="4"/>
  <c r="F14" i="4"/>
  <c r="F15" i="4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F27" i="3"/>
  <c r="G27" i="3" s="1"/>
  <c r="G28" i="3"/>
  <c r="F29" i="3"/>
  <c r="G29" i="3"/>
  <c r="G30" i="3"/>
  <c r="G31" i="3"/>
  <c r="G32" i="3"/>
  <c r="G33" i="3"/>
  <c r="G4" i="3" l="1"/>
  <c r="I430" i="2" s="1"/>
  <c r="F16" i="4"/>
  <c r="I434" i="2" s="1"/>
  <c r="BK434" i="2" s="1"/>
  <c r="BK433" i="2" s="1"/>
  <c r="J433" i="2" s="1"/>
  <c r="BI434" i="2"/>
  <c r="BH434" i="2"/>
  <c r="BG434" i="2"/>
  <c r="BF434" i="2"/>
  <c r="T434" i="2"/>
  <c r="R434" i="2"/>
  <c r="R433" i="2" s="1"/>
  <c r="P434" i="2"/>
  <c r="J434" i="2"/>
  <c r="BE434" i="2" s="1"/>
  <c r="T433" i="2"/>
  <c r="P433" i="2"/>
  <c r="J39" i="2"/>
  <c r="J38" i="2"/>
  <c r="AY95" i="1" s="1"/>
  <c r="J37" i="2"/>
  <c r="AX95" i="1" s="1"/>
  <c r="BI432" i="2"/>
  <c r="BH432" i="2"/>
  <c r="BG432" i="2"/>
  <c r="BF432" i="2"/>
  <c r="T432" i="2"/>
  <c r="R432" i="2"/>
  <c r="P432" i="2"/>
  <c r="BK432" i="2"/>
  <c r="J432" i="2"/>
  <c r="BE432" i="2" s="1"/>
  <c r="BI430" i="2"/>
  <c r="BH430" i="2"/>
  <c r="BG430" i="2"/>
  <c r="BF430" i="2"/>
  <c r="T430" i="2"/>
  <c r="T429" i="2" s="1"/>
  <c r="T428" i="2" s="1"/>
  <c r="R430" i="2"/>
  <c r="P430" i="2"/>
  <c r="BK430" i="2"/>
  <c r="J430" i="2"/>
  <c r="BE430" i="2" s="1"/>
  <c r="BI427" i="2"/>
  <c r="BH427" i="2"/>
  <c r="BG427" i="2"/>
  <c r="BF427" i="2"/>
  <c r="T427" i="2"/>
  <c r="R427" i="2"/>
  <c r="P427" i="2"/>
  <c r="BK427" i="2"/>
  <c r="J427" i="2"/>
  <c r="BE427" i="2" s="1"/>
  <c r="BI424" i="2"/>
  <c r="BH424" i="2"/>
  <c r="BG424" i="2"/>
  <c r="BF424" i="2"/>
  <c r="T424" i="2"/>
  <c r="R424" i="2"/>
  <c r="P424" i="2"/>
  <c r="BK424" i="2"/>
  <c r="J424" i="2"/>
  <c r="BE424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R404" i="2"/>
  <c r="P404" i="2"/>
  <c r="BK404" i="2"/>
  <c r="J404" i="2"/>
  <c r="BE404" i="2" s="1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T398" i="2"/>
  <c r="R398" i="2"/>
  <c r="P398" i="2"/>
  <c r="BK398" i="2"/>
  <c r="J398" i="2"/>
  <c r="BE398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89" i="2"/>
  <c r="BH389" i="2"/>
  <c r="BG389" i="2"/>
  <c r="BF389" i="2"/>
  <c r="T389" i="2"/>
  <c r="R389" i="2"/>
  <c r="P389" i="2"/>
  <c r="BK389" i="2"/>
  <c r="BK388" i="2" s="1"/>
  <c r="J388" i="2" s="1"/>
  <c r="J111" i="2" s="1"/>
  <c r="J389" i="2"/>
  <c r="BE389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 s="1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T364" i="2"/>
  <c r="R364" i="2"/>
  <c r="P364" i="2"/>
  <c r="BK364" i="2"/>
  <c r="J364" i="2"/>
  <c r="BE364" i="2" s="1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T323" i="2" s="1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T271" i="2" s="1"/>
  <c r="R272" i="2"/>
  <c r="P272" i="2"/>
  <c r="BK272" i="2"/>
  <c r="J272" i="2"/>
  <c r="BE272" i="2" s="1"/>
  <c r="BI270" i="2"/>
  <c r="BH270" i="2"/>
  <c r="BG270" i="2"/>
  <c r="BF270" i="2"/>
  <c r="T270" i="2"/>
  <c r="T269" i="2" s="1"/>
  <c r="R270" i="2"/>
  <c r="R269" i="2"/>
  <c r="P270" i="2"/>
  <c r="P269" i="2" s="1"/>
  <c r="BK270" i="2"/>
  <c r="BK269" i="2" s="1"/>
  <c r="J269" i="2" s="1"/>
  <c r="J100" i="2" s="1"/>
  <c r="J270" i="2"/>
  <c r="BE270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0" i="2"/>
  <c r="BH240" i="2"/>
  <c r="BG240" i="2"/>
  <c r="BF240" i="2"/>
  <c r="T240" i="2"/>
  <c r="R240" i="2"/>
  <c r="P240" i="2"/>
  <c r="P239" i="2" s="1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7" i="2"/>
  <c r="BH227" i="2"/>
  <c r="BG227" i="2"/>
  <c r="BF227" i="2"/>
  <c r="T227" i="2"/>
  <c r="R227" i="2"/>
  <c r="P227" i="2"/>
  <c r="BK227" i="2"/>
  <c r="J227" i="2"/>
  <c r="BE227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P147" i="2" s="1"/>
  <c r="BK148" i="2"/>
  <c r="J148" i="2"/>
  <c r="BE148" i="2"/>
  <c r="J142" i="2"/>
  <c r="J141" i="2"/>
  <c r="F139" i="2"/>
  <c r="E137" i="2"/>
  <c r="BI124" i="2"/>
  <c r="BH124" i="2"/>
  <c r="BG124" i="2"/>
  <c r="BF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J91" i="2"/>
  <c r="J90" i="2"/>
  <c r="F88" i="2"/>
  <c r="E86" i="2"/>
  <c r="J18" i="2"/>
  <c r="E18" i="2"/>
  <c r="F91" i="2" s="1"/>
  <c r="J17" i="2"/>
  <c r="J15" i="2"/>
  <c r="E15" i="2"/>
  <c r="F90" i="2" s="1"/>
  <c r="J14" i="2"/>
  <c r="J12" i="2"/>
  <c r="J88" i="2" s="1"/>
  <c r="E7" i="2"/>
  <c r="E135" i="2" s="1"/>
  <c r="AS94" i="1"/>
  <c r="L90" i="1"/>
  <c r="AM90" i="1"/>
  <c r="AM89" i="1"/>
  <c r="L89" i="1"/>
  <c r="AM87" i="1"/>
  <c r="L87" i="1"/>
  <c r="L85" i="1"/>
  <c r="L84" i="1"/>
  <c r="T311" i="2" l="1"/>
  <c r="BK157" i="2"/>
  <c r="J157" i="2" s="1"/>
  <c r="J98" i="2" s="1"/>
  <c r="R285" i="2"/>
  <c r="P285" i="2"/>
  <c r="P295" i="2"/>
  <c r="BK413" i="2"/>
  <c r="J413" i="2" s="1"/>
  <c r="J112" i="2" s="1"/>
  <c r="BK147" i="2"/>
  <c r="BK278" i="2"/>
  <c r="J278" i="2" s="1"/>
  <c r="J103" i="2" s="1"/>
  <c r="R429" i="2"/>
  <c r="R428" i="2" s="1"/>
  <c r="F36" i="2"/>
  <c r="BA95" i="1" s="1"/>
  <c r="BA94" i="1" s="1"/>
  <c r="AW94" i="1" s="1"/>
  <c r="AK30" i="1" s="1"/>
  <c r="P157" i="2"/>
  <c r="BK271" i="2"/>
  <c r="J271" i="2" s="1"/>
  <c r="J101" i="2" s="1"/>
  <c r="R271" i="2"/>
  <c r="T285" i="2"/>
  <c r="BK323" i="2"/>
  <c r="J323" i="2" s="1"/>
  <c r="J107" i="2" s="1"/>
  <c r="F37" i="2"/>
  <c r="BB95" i="1" s="1"/>
  <c r="BB94" i="1" s="1"/>
  <c r="W31" i="1" s="1"/>
  <c r="R147" i="2"/>
  <c r="R157" i="2"/>
  <c r="T239" i="2"/>
  <c r="R278" i="2"/>
  <c r="P311" i="2"/>
  <c r="BK311" i="2"/>
  <c r="J311" i="2" s="1"/>
  <c r="J106" i="2" s="1"/>
  <c r="P323" i="2"/>
  <c r="R330" i="2"/>
  <c r="R343" i="2"/>
  <c r="R388" i="2"/>
  <c r="R413" i="2"/>
  <c r="P413" i="2"/>
  <c r="F38" i="2"/>
  <c r="BC95" i="1" s="1"/>
  <c r="BC94" i="1" s="1"/>
  <c r="W32" i="1" s="1"/>
  <c r="T330" i="2"/>
  <c r="BK352" i="2"/>
  <c r="J352" i="2" s="1"/>
  <c r="J110" i="2" s="1"/>
  <c r="T388" i="2"/>
  <c r="T413" i="2"/>
  <c r="BK429" i="2"/>
  <c r="J429" i="2" s="1"/>
  <c r="J114" i="2" s="1"/>
  <c r="F39" i="2"/>
  <c r="BD95" i="1" s="1"/>
  <c r="BD94" i="1" s="1"/>
  <c r="W33" i="1" s="1"/>
  <c r="T157" i="2"/>
  <c r="P278" i="2"/>
  <c r="BK285" i="2"/>
  <c r="BK343" i="2"/>
  <c r="J343" i="2" s="1"/>
  <c r="J109" i="2" s="1"/>
  <c r="T352" i="2"/>
  <c r="R239" i="2"/>
  <c r="T278" i="2"/>
  <c r="BK295" i="2"/>
  <c r="J295" i="2" s="1"/>
  <c r="J105" i="2" s="1"/>
  <c r="T295" i="2"/>
  <c r="T277" i="2" s="1"/>
  <c r="P330" i="2"/>
  <c r="P343" i="2"/>
  <c r="P352" i="2"/>
  <c r="R146" i="2"/>
  <c r="R323" i="2"/>
  <c r="R352" i="2"/>
  <c r="P388" i="2"/>
  <c r="P429" i="2"/>
  <c r="P428" i="2" s="1"/>
  <c r="T147" i="2"/>
  <c r="BK239" i="2"/>
  <c r="J239" i="2" s="1"/>
  <c r="J99" i="2" s="1"/>
  <c r="P271" i="2"/>
  <c r="R295" i="2"/>
  <c r="R311" i="2"/>
  <c r="BK330" i="2"/>
  <c r="J330" i="2" s="1"/>
  <c r="J108" i="2" s="1"/>
  <c r="T343" i="2"/>
  <c r="J139" i="2"/>
  <c r="J285" i="2"/>
  <c r="J104" i="2" s="1"/>
  <c r="E84" i="2"/>
  <c r="F141" i="2"/>
  <c r="F142" i="2"/>
  <c r="J36" i="2"/>
  <c r="AW95" i="1" s="1"/>
  <c r="J147" i="2"/>
  <c r="J97" i="2" s="1"/>
  <c r="W30" i="1" l="1"/>
  <c r="AY94" i="1"/>
  <c r="AX94" i="1"/>
  <c r="P277" i="2"/>
  <c r="P146" i="2"/>
  <c r="BK277" i="2"/>
  <c r="J277" i="2" s="1"/>
  <c r="J102" i="2" s="1"/>
  <c r="BK428" i="2"/>
  <c r="J428" i="2" s="1"/>
  <c r="J113" i="2" s="1"/>
  <c r="R277" i="2"/>
  <c r="R145" i="2" s="1"/>
  <c r="T146" i="2"/>
  <c r="T145" i="2" s="1"/>
  <c r="BK146" i="2"/>
  <c r="P145" i="2"/>
  <c r="AU95" i="1" s="1"/>
  <c r="AU94" i="1" s="1"/>
  <c r="BK145" i="2" l="1"/>
  <c r="J145" i="2" s="1"/>
  <c r="J95" i="2" s="1"/>
  <c r="J30" i="2" s="1"/>
  <c r="J124" i="2" s="1"/>
  <c r="J146" i="2"/>
  <c r="J96" i="2" s="1"/>
  <c r="J118" i="2" l="1"/>
  <c r="BE124" i="2"/>
  <c r="J31" i="2" l="1"/>
  <c r="J32" i="2" s="1"/>
  <c r="J126" i="2"/>
  <c r="J35" i="2"/>
  <c r="AV95" i="1" s="1"/>
  <c r="AT95" i="1" s="1"/>
  <c r="F35" i="2"/>
  <c r="AZ95" i="1" s="1"/>
  <c r="AZ94" i="1" s="1"/>
  <c r="AG95" i="1" l="1"/>
  <c r="J41" i="2"/>
  <c r="W29" i="1"/>
  <c r="AV94" i="1"/>
  <c r="AG94" i="1" l="1"/>
  <c r="AN95" i="1"/>
  <c r="AT94" i="1"/>
  <c r="AK29" i="1"/>
  <c r="AK26" i="1" l="1"/>
  <c r="AK35" i="1" s="1"/>
  <c r="AN94" i="1"/>
</calcChain>
</file>

<file path=xl/sharedStrings.xml><?xml version="1.0" encoding="utf-8"?>
<sst xmlns="http://schemas.openxmlformats.org/spreadsheetml/2006/main" count="3833" uniqueCount="912">
  <si>
    <t>Export Komplet</t>
  </si>
  <si>
    <t/>
  </si>
  <si>
    <t>2.0</t>
  </si>
  <si>
    <t>False</t>
  </si>
  <si>
    <t>{0ae4910c-9e40-4e21-b614-ea69848151e3}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</si>
  <si>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</si>
  <si>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</si>
  <si>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</si>
  <si>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</si>
  <si>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</si>
  <si>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</si>
  <si>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</si>
  <si>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</si>
  <si>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</si>
  <si>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</si>
  <si>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</si>
  <si>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</si>
  <si>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a Mateřská škola Čs.armády 1026, Bohumín, okr.Karviná</t>
  </si>
  <si>
    <t>KSO:</t>
  </si>
  <si>
    <t>CC-CZ:</t>
  </si>
  <si>
    <t>Místo:</t>
  </si>
  <si>
    <t>Bohumín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</si>
  <si>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</si>
  <si>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</si>
  <si>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</si>
  <si>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</si>
  <si>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</si>
  <si>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</si>
  <si>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</si>
  <si>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</si>
  <si>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MAP architekti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</si>
  <si>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</si>
  <si>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</si>
  <si>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</si>
  <si>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</si>
  <si>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</si>
  <si>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</si>
  <si>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</si>
  <si>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</si>
  <si>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</si>
  <si>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</si>
  <si>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</si>
  <si>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</si>
  <si>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</si>
  <si>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</si>
  <si>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</si>
  <si>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</si>
  <si>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</si>
  <si>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</si>
  <si>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</si>
  <si>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</si>
  <si>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</si>
  <si>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</si>
  <si>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</si>
  <si>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</si>
  <si>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</si>
  <si>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</si>
  <si>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</si>
  <si>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</si>
  <si>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</si>
  <si>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</si>
  <si>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</si>
  <si>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</si>
  <si>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</si>
  <si>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</si>
  <si>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</si>
  <si>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</si>
  <si>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</si>
  <si>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</si>
  <si>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</si>
  <si>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</si>
  <si>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</si>
  <si>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</si>
  <si>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</si>
  <si>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</si>
  <si>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</si>
  <si>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</si>
  <si>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</si>
  <si>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</si>
  <si>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</si>
  <si>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2802</t>
  </si>
  <si>
    <t>Stavební úpravy stávajících prostor ZŠ - učebna chemie</t>
  </si>
  <si>
    <t>STA</t>
  </si>
  <si>
    <t>1</t>
  </si>
  <si>
    <t>{05e96945-0406-4cc4-a96f-06ca866b18a9}</t>
  </si>
  <si>
    <t>801 32 12</t>
  </si>
  <si>
    <t>2</t>
  </si>
  <si>
    <t>KRYCÍ LIST SOUPISU PRACÍ</t>
  </si>
  <si>
    <t>Objekt:</t>
  </si>
  <si>
    <t>2802 - Stavební úpravy stávajících prostor ZŠ - učebna chemie</t>
  </si>
  <si>
    <t>12631</t>
  </si>
  <si>
    <t>CZ-CPV:</t>
  </si>
  <si>
    <t>50000000-5</t>
  </si>
  <si>
    <t>CZ-CPA:</t>
  </si>
  <si>
    <t>41.00.28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</si>
  <si>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</si>
  <si>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</si>
  <si>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</si>
  <si>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</si>
  <si>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</si>
  <si>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</si>
  <si>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</si>
  <si>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</si>
  <si>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</si>
  <si>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</si>
  <si>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</si>
  <si>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Staveništní přesun hmot</t>
  </si>
  <si>
    <t xml:space="preserve">    997 - Přesun sutě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</si>
  <si>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</si>
  <si>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</si>
  <si>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</si>
  <si>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</si>
  <si>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</si>
  <si>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</si>
  <si>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</si>
  <si>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</si>
  <si>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</si>
  <si>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</si>
  <si>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</si>
  <si>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</si>
  <si>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M21 - Elektromontáže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</si>
  <si>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</si>
  <si>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</si>
  <si>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</si>
  <si>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</si>
  <si>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</si>
  <si>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</si>
  <si>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Rekonstrukce-nepředv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</si>
  <si>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</si>
  <si>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</si>
  <si>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</si>
  <si>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</si>
  <si>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</si>
  <si>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</si>
  <si>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</si>
  <si>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</si>
  <si>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</si>
  <si>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</si>
  <si>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</si>
  <si>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</si>
  <si>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</si>
  <si>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</si>
  <si>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</si>
  <si>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</si>
  <si>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</si>
  <si>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</si>
  <si>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</si>
  <si>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</si>
  <si>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</si>
  <si>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</si>
  <si>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</si>
  <si>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</si>
  <si>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</si>
  <si>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2019 01</t>
  </si>
  <si>
    <t>4</t>
  </si>
  <si>
    <t>-1264797110</t>
  </si>
  <si>
    <t>VV</t>
  </si>
  <si>
    <t>"překlad P01"</t>
  </si>
  <si>
    <t>1,25*11,10/1000</t>
  </si>
  <si>
    <t>346244381</t>
  </si>
  <si>
    <t>Plentování jednostranné v do 200 mm válcovaných nosníků cihlami</t>
  </si>
  <si>
    <t>m2</t>
  </si>
  <si>
    <t>366452930</t>
  </si>
  <si>
    <t>1,25*0,12*2</t>
  </si>
  <si>
    <t>349231811</t>
  </si>
  <si>
    <t>Přizdívka ostění s ozubem z cihel tl do 150 mm</t>
  </si>
  <si>
    <t>-573204315</t>
  </si>
  <si>
    <t>"u zárubně P/01"</t>
  </si>
  <si>
    <t>0,15*2,00*2</t>
  </si>
  <si>
    <t>6</t>
  </si>
  <si>
    <t>Úpravy povrchů, podlahy a osazování výplní</t>
  </si>
  <si>
    <t>611131121</t>
  </si>
  <si>
    <t>Penetrace akrylát-silikonová vnitřních stropů nanášená ručně</t>
  </si>
  <si>
    <t>-1930768998</t>
  </si>
  <si>
    <t>"m.č.301+302</t>
  </si>
  <si>
    <t>82,20+20,70</t>
  </si>
  <si>
    <t>5</t>
  </si>
  <si>
    <t>611135011</t>
  </si>
  <si>
    <t>Vyrovnání podkladu vnitřních stropů tmelem tl do 2 mm</t>
  </si>
  <si>
    <t>1802970049</t>
  </si>
  <si>
    <t>"cca z 1/2 plochy " 102,90*0,50</t>
  </si>
  <si>
    <t>" (upřesní se při realizaci ! )"</t>
  </si>
  <si>
    <t>611135095</t>
  </si>
  <si>
    <t>Příplatek k vyrovnání vnitřních stropů tmelem za každý dalších 1 mm tl</t>
  </si>
  <si>
    <t>-114161156</t>
  </si>
  <si>
    <t>7</t>
  </si>
  <si>
    <t>611311131</t>
  </si>
  <si>
    <t>Potažení vnitřních rovných stropů vápenným štukem tloušťky do 3 mm</t>
  </si>
  <si>
    <t>-440247995</t>
  </si>
  <si>
    <t>"m.č.301 (mimo podhled) +302</t>
  </si>
  <si>
    <t>82,2 -57,60+20,70</t>
  </si>
  <si>
    <t>8</t>
  </si>
  <si>
    <t>611325111</t>
  </si>
  <si>
    <t>Vápenocementová hladká omítka rýh ve stropech šířky do 150 mm</t>
  </si>
  <si>
    <t>1204408432</t>
  </si>
  <si>
    <t>"po elektro cca " 6,50</t>
  </si>
  <si>
    <t>9</t>
  </si>
  <si>
    <t>612131101</t>
  </si>
  <si>
    <t>Cementový postřik vnitřních stěn nanášený celoplošně ručně</t>
  </si>
  <si>
    <t>-1423621124</t>
  </si>
  <si>
    <t>"plocha po odbourání obkladu"</t>
  </si>
  <si>
    <t>(1,06+0,60)*1,50</t>
  </si>
  <si>
    <t>10</t>
  </si>
  <si>
    <t>612131121</t>
  </si>
  <si>
    <t>Penetrace akrylát-silikonová vnitřních stěn nanášená ručně</t>
  </si>
  <si>
    <t>1918984962</t>
  </si>
  <si>
    <t>"původní povrchy"</t>
  </si>
  <si>
    <t>96,707</t>
  </si>
  <si>
    <t>"pod nový štuk" 137,207</t>
  </si>
  <si>
    <t>Součet</t>
  </si>
  <si>
    <t>11</t>
  </si>
  <si>
    <t>612135001</t>
  </si>
  <si>
    <t>Vyrovnání podkladu vnitřních stěn maltou vápenocementovou tl do 10 mm</t>
  </si>
  <si>
    <t>-630190199</t>
  </si>
  <si>
    <t>12</t>
  </si>
  <si>
    <t>612135011</t>
  </si>
  <si>
    <t>Vyrovnání podkladu vnitřních stěn tmelem tl do 2 mm</t>
  </si>
  <si>
    <t>-691074219</t>
  </si>
  <si>
    <t>"m.č.301+302 - stěny</t>
  </si>
  <si>
    <t>(11,72+7,01+0,58*3+0,13+0,15)*2*3,38</t>
  </si>
  <si>
    <t>6,30*0,44*2*3</t>
  </si>
  <si>
    <t>-2,69*2,36-2,70*2,36*3 -0,90*1,97 -0,90*1,93  -2,34*1,56-1,17*1,56</t>
  </si>
  <si>
    <t>(2,68+2,36*2+2,70*3+2,36*2*3)*0,09</t>
  </si>
  <si>
    <t>(8,92+2,33+0,13+0,18*2+0,43*2+0,20*2)*2*3,41</t>
  </si>
  <si>
    <t xml:space="preserve">-2,65*2,36-2,70*2,36-2,72*2,36- 0,80*1,94-0,90*1,93  </t>
  </si>
  <si>
    <t>(2,65+2,70+2,36+2,36*2*3)*0,09</t>
  </si>
  <si>
    <t>Mezisoučet</t>
  </si>
  <si>
    <t>"cca z 1/2 plochy " -193,415*0,50</t>
  </si>
  <si>
    <t>13</t>
  </si>
  <si>
    <t>612135091</t>
  </si>
  <si>
    <t>Příplatek k vyrovnání vnitřních stěn maltou vápenocementovou za každých dalších 5 mm tl</t>
  </si>
  <si>
    <t>-1827525086</t>
  </si>
  <si>
    <t>2,49*3 'Přepočtené koeficientem množství</t>
  </si>
  <si>
    <t>14</t>
  </si>
  <si>
    <t>612135095</t>
  </si>
  <si>
    <t>Příplatek k vyrovnání vnitřních stěn tmelem za každý dalších 1 mm tl</t>
  </si>
  <si>
    <t>2080859717</t>
  </si>
  <si>
    <t>612142001</t>
  </si>
  <si>
    <t>Potažení vnitřních stěn sklovláknitým pletivem vtlačeným do tenkovrstvé hmoty</t>
  </si>
  <si>
    <t>727086448</t>
  </si>
  <si>
    <t>"dle PD - viz poznámky cca"</t>
  </si>
  <si>
    <t>17,00 +1,557</t>
  </si>
  <si>
    <t>16</t>
  </si>
  <si>
    <t>612311131</t>
  </si>
  <si>
    <t>Potažení vnitřních stěn vápenným štukem tloušťky do 3 mm</t>
  </si>
  <si>
    <t>401168305</t>
  </si>
  <si>
    <t>"m.č.301+302 - stěny (nad akrylvinylový obklad !)</t>
  </si>
  <si>
    <t>(11,72+7,01+0,58*3+0,13+0,15)*2*(3,38-1,50)</t>
  </si>
  <si>
    <t>-2,69*(2,36-0,60)-2,70*(2,36-0,60)*3 -0,90*1,97 -0,90*1,93  -2,34*1,56-1,17*1,56</t>
  </si>
  <si>
    <t>(2,68+1,76*2+2,70*3+1,76*2*3)*0,09</t>
  </si>
  <si>
    <t>17</t>
  </si>
  <si>
    <t>612325111</t>
  </si>
  <si>
    <t>Vápenocementová hladká omítka rýh ve stěnách šířky do 150 mm</t>
  </si>
  <si>
    <t>-1945345073</t>
  </si>
  <si>
    <t>"po elektro cca " 11,00</t>
  </si>
  <si>
    <t>18</t>
  </si>
  <si>
    <t>612325222</t>
  </si>
  <si>
    <t>Vápenocementová štuková omítka malých ploch do 0,25 m2 na stěnách</t>
  </si>
  <si>
    <t>kus</t>
  </si>
  <si>
    <t>-1825949533</t>
  </si>
  <si>
    <t>"u ventilační mřížky" 1</t>
  </si>
  <si>
    <t>19</t>
  </si>
  <si>
    <t>612325302</t>
  </si>
  <si>
    <t>Vápenocementová štuková omítka ostění nebo nadpraží</t>
  </si>
  <si>
    <t>-1212179458</t>
  </si>
  <si>
    <t>"u překladu</t>
  </si>
  <si>
    <t>1,25*0,15*2</t>
  </si>
  <si>
    <t>"u zárubně 01/P "</t>
  </si>
  <si>
    <t xml:space="preserve">1,97*0,15*2*2 </t>
  </si>
  <si>
    <t>20</t>
  </si>
  <si>
    <t>619991001</t>
  </si>
  <si>
    <t>Zakrytí podlah fólií přilepenou lepící páskou</t>
  </si>
  <si>
    <t>-1724659101</t>
  </si>
  <si>
    <t>619991011</t>
  </si>
  <si>
    <t>Obalení konstrukcí a prvků fólií přilepenou lepící páskou</t>
  </si>
  <si>
    <t>-67040969</t>
  </si>
  <si>
    <t>2,69*2,36 +2,70*2,36*3</t>
  </si>
  <si>
    <t>2,65*2,36+2,70*2,36+2,72*2,36</t>
  </si>
  <si>
    <t>0,90*1,93*2 +0,90*1,97*2 +0,80*1,94</t>
  </si>
  <si>
    <t>22</t>
  </si>
  <si>
    <t>631312141</t>
  </si>
  <si>
    <t>Doplnění rýh v dosavadních mazaninách betonem prostým</t>
  </si>
  <si>
    <t>m3</t>
  </si>
  <si>
    <t>398545834</t>
  </si>
  <si>
    <t>"u prahu zárubně"</t>
  </si>
  <si>
    <t>0,90*0,10*0,10</t>
  </si>
  <si>
    <t>23</t>
  </si>
  <si>
    <t>632451441</t>
  </si>
  <si>
    <t>Doplnění cementového potěru hlazeného pl do 1 m2 tl do 40 mm</t>
  </si>
  <si>
    <t>-269187542</t>
  </si>
  <si>
    <t>"poškozené místa po odstranění dlažby v m.č.301 cca"</t>
  </si>
  <si>
    <t>6,00</t>
  </si>
  <si>
    <t>24</t>
  </si>
  <si>
    <t>642944121</t>
  </si>
  <si>
    <t>Osazování ocelových zárubní dodatečné pl do 2,5 m2</t>
  </si>
  <si>
    <t>-1591243096</t>
  </si>
  <si>
    <t>"odk. 01/P" 1</t>
  </si>
  <si>
    <t>25</t>
  </si>
  <si>
    <t>M</t>
  </si>
  <si>
    <t>553314150</t>
  </si>
  <si>
    <t>zárubeň ocelová pro porobeton s drážkou a těsněním YH 150 DV 900 L/P</t>
  </si>
  <si>
    <t>885377041</t>
  </si>
  <si>
    <t>26</t>
  </si>
  <si>
    <t>644941114</t>
  </si>
  <si>
    <t>Osazování ventilačních mřížek velikosti do 650 x 650 mm</t>
  </si>
  <si>
    <t>1732674500</t>
  </si>
  <si>
    <t>"nad dveřmi 02/P" 1+1</t>
  </si>
  <si>
    <t>27</t>
  </si>
  <si>
    <t>562456007</t>
  </si>
  <si>
    <t>mřížka větrací plast vel. 650x650 B bílá se síťovinou</t>
  </si>
  <si>
    <t>-1985977010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</si>
  <si>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</si>
  <si>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</si>
  <si>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</si>
  <si>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</si>
  <si>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-1596410945</t>
  </si>
  <si>
    <t>2,00*1,20</t>
  </si>
  <si>
    <t>29</t>
  </si>
  <si>
    <t>952901111</t>
  </si>
  <si>
    <t>Vyčištění budov bytové a občanské výstavby při výšce podlaží do 4 m</t>
  </si>
  <si>
    <t>1692181548</t>
  </si>
  <si>
    <t>"dotčené prostory "</t>
  </si>
  <si>
    <t>82,20+20,70+15,00</t>
  </si>
  <si>
    <t>30</t>
  </si>
  <si>
    <t>965045111</t>
  </si>
  <si>
    <t>Bourání potěrů cementových nebo pískocementových tl do 50 mm pl do 1 m2</t>
  </si>
  <si>
    <t>398720614</t>
  </si>
  <si>
    <t>31</t>
  </si>
  <si>
    <t>965081213</t>
  </si>
  <si>
    <t>Bourání podlah z dlaždic keramických nebo xylolitových tl do 10 mm plochy přes 1 m2</t>
  </si>
  <si>
    <t>1852955424</t>
  </si>
  <si>
    <t>32</t>
  </si>
  <si>
    <t>965081611</t>
  </si>
  <si>
    <t>Odsekání soklíků rovných</t>
  </si>
  <si>
    <t>m</t>
  </si>
  <si>
    <t>-2093350614</t>
  </si>
  <si>
    <t>"m.č.301"</t>
  </si>
  <si>
    <t>(11,72+7,01+0,13+0,15+0,58*3)*2 -0,90*2 -2,34-1,17</t>
  </si>
  <si>
    <t>33</t>
  </si>
  <si>
    <t>967031742</t>
  </si>
  <si>
    <t>Přisekání plošné zdiva z cihel pálených na MC tl do 100 mm</t>
  </si>
  <si>
    <t>-1715495149</t>
  </si>
  <si>
    <t xml:space="preserve">"ostění u kov.zárubně 02/P" </t>
  </si>
  <si>
    <t>34</t>
  </si>
  <si>
    <t>968072455</t>
  </si>
  <si>
    <t>Vybourání kovových dveřních zárubní pl do 2 m2</t>
  </si>
  <si>
    <t>-1267388825</t>
  </si>
  <si>
    <t>0,80*1,97*1</t>
  </si>
  <si>
    <t>35</t>
  </si>
  <si>
    <t>971033531</t>
  </si>
  <si>
    <t>Vybourání otvorů ve zdivu cihelném pl do 1 m2 na MVC nebo MV tl do 150 mm</t>
  </si>
  <si>
    <t>493818559</t>
  </si>
  <si>
    <t>"pro mřížku" 0,65*0,65</t>
  </si>
  <si>
    <t>36</t>
  </si>
  <si>
    <t>974031664</t>
  </si>
  <si>
    <t>Vysekání rýh ve zdivu cihelném pro vtahování nosníků hl do 150 mm v do 150 mm</t>
  </si>
  <si>
    <t>-1190641639</t>
  </si>
  <si>
    <t>"pro překlad P01"</t>
  </si>
  <si>
    <t>1,25</t>
  </si>
  <si>
    <t>37</t>
  </si>
  <si>
    <t>974042553</t>
  </si>
  <si>
    <t>Vysekání rýh v dlažbě betonové nebo jiné monolitické hl do 100 mm š do 100 mm</t>
  </si>
  <si>
    <t>-1701436994</t>
  </si>
  <si>
    <t>"pro zapuštění zárubně do podlahy " 0,90</t>
  </si>
  <si>
    <t>38</t>
  </si>
  <si>
    <t>978059541</t>
  </si>
  <si>
    <t>Odsekání a odebrání obkladů stěn z vnitřních obkládaček plochy přes 1 m2</t>
  </si>
  <si>
    <t>-492430604</t>
  </si>
  <si>
    <t>"u umyvadla"</t>
  </si>
  <si>
    <t>99</t>
  </si>
  <si>
    <t>Staveništní přesun hmot</t>
  </si>
  <si>
    <t>39</t>
  </si>
  <si>
    <t>998017002</t>
  </si>
  <si>
    <t>Přesun hmot s omezením mechanizace pro budovy v do 12 m</t>
  </si>
  <si>
    <t>1230017952</t>
  </si>
  <si>
    <t>997</t>
  </si>
  <si>
    <t>Přesun sutě</t>
  </si>
  <si>
    <t>40</t>
  </si>
  <si>
    <t>997013113</t>
  </si>
  <si>
    <t>Vnitrostaveništní doprava suti a vybouraných hmot pro budovy v do 12 m s použitím mechanizace</t>
  </si>
  <si>
    <t>789916951</t>
  </si>
  <si>
    <t>41</t>
  </si>
  <si>
    <t>997013501</t>
  </si>
  <si>
    <t>Odvoz suti a vybouraných hmot na skládku nebo meziskládku do 1 km se složením</t>
  </si>
  <si>
    <t>-1547131345</t>
  </si>
  <si>
    <t>42</t>
  </si>
  <si>
    <t>997013509</t>
  </si>
  <si>
    <t>Příplatek k odvozu suti a vybouraných hmot na skládku ZKD 1 km přes 1 km</t>
  </si>
  <si>
    <t>2019913627</t>
  </si>
  <si>
    <t>4,707*20 'Přepočtené koeficientem množství</t>
  </si>
  <si>
    <t>43</t>
  </si>
  <si>
    <t>997013831</t>
  </si>
  <si>
    <t>Poplatek za uložení stavebního směsného odpadu na skládce (skládkovné)</t>
  </si>
  <si>
    <t>-1122231009</t>
  </si>
  <si>
    <t>PSV</t>
  </si>
  <si>
    <t>Práce a dodávky PSV</t>
  </si>
  <si>
    <t>714</t>
  </si>
  <si>
    <t>Akustická a protiotřesová opatření</t>
  </si>
  <si>
    <t>44</t>
  </si>
  <si>
    <t>714181021</t>
  </si>
  <si>
    <t>Montáž akustických protiprašných vložek do lamel nebo kazet lepením</t>
  </si>
  <si>
    <t>-1213389623</t>
  </si>
  <si>
    <t>"v učebně - dle PD - odk.A"</t>
  </si>
  <si>
    <t>57,60</t>
  </si>
  <si>
    <t>45</t>
  </si>
  <si>
    <t>590364010</t>
  </si>
  <si>
    <t xml:space="preserve">panel širokopásmový akustický obkladový,vel. 1200x600x40mm, vč.dopravy </t>
  </si>
  <si>
    <t>829999037</t>
  </si>
  <si>
    <t>46</t>
  </si>
  <si>
    <t>998714102</t>
  </si>
  <si>
    <t>Přesun hmot tonážní pro akustická a protiotřesová opatření v objektech v do 12 m</t>
  </si>
  <si>
    <t>-1939719148</t>
  </si>
  <si>
    <t>47</t>
  </si>
  <si>
    <t>998714181</t>
  </si>
  <si>
    <t>Příplatek k přesunu hmot tonážní 714 prováděný bez použití mechanizace</t>
  </si>
  <si>
    <t>153717810</t>
  </si>
  <si>
    <t>721</t>
  </si>
  <si>
    <t>Zdravotechnika - vnitřní kanalizace</t>
  </si>
  <si>
    <t>48</t>
  </si>
  <si>
    <t>721171913</t>
  </si>
  <si>
    <t>Potrubí z PP propojení potrubí DN 50</t>
  </si>
  <si>
    <t>748124133</t>
  </si>
  <si>
    <t>49</t>
  </si>
  <si>
    <t>721174043</t>
  </si>
  <si>
    <t>Potrubí kanalizační z PP připojovací systém HT DN 50</t>
  </si>
  <si>
    <t>-16126995</t>
  </si>
  <si>
    <t>7,80+1,50</t>
  </si>
  <si>
    <t>50</t>
  </si>
  <si>
    <t>721194105</t>
  </si>
  <si>
    <t>Vyvedení a upevnění odpadních výpustek DN 50</t>
  </si>
  <si>
    <t>-356226447</t>
  </si>
  <si>
    <t>5+1</t>
  </si>
  <si>
    <t>51</t>
  </si>
  <si>
    <t>721290111</t>
  </si>
  <si>
    <t>Zkouška těsnosti potrubí kanalizace vodou do DN 125</t>
  </si>
  <si>
    <t>-1195381907</t>
  </si>
  <si>
    <t>52</t>
  </si>
  <si>
    <t>721300912</t>
  </si>
  <si>
    <t>Pročištění odpadů svislých v jednom podlaží do DN 200</t>
  </si>
  <si>
    <t>1551077887</t>
  </si>
  <si>
    <t>53</t>
  </si>
  <si>
    <t>998721102</t>
  </si>
  <si>
    <t>Přesun hmot tonážní pro vnitřní kanalizace v objektech v do 12 m</t>
  </si>
  <si>
    <t>-716935198</t>
  </si>
  <si>
    <t>54</t>
  </si>
  <si>
    <t>998721181</t>
  </si>
  <si>
    <t>Příplatek k přesunu hmot tonážní 721 prováděný bez použití mechanizace</t>
  </si>
  <si>
    <t>-1173798525</t>
  </si>
  <si>
    <t>722</t>
  </si>
  <si>
    <t>Zdravotechnika - vnitřní vodovod</t>
  </si>
  <si>
    <t>55</t>
  </si>
  <si>
    <t>722170944</t>
  </si>
  <si>
    <t>Oprava potrubí PE spojka Gebo BI nátrubkové G 1</t>
  </si>
  <si>
    <t>1812375592</t>
  </si>
  <si>
    <t>56</t>
  </si>
  <si>
    <t>722174023</t>
  </si>
  <si>
    <t>Potrubí vodovodní plastové PPR svar polyfuze PN 20 D 25 x 4,2 mm</t>
  </si>
  <si>
    <t>-261940515</t>
  </si>
  <si>
    <t>8,60+2,00</t>
  </si>
  <si>
    <t>57</t>
  </si>
  <si>
    <t>722179191</t>
  </si>
  <si>
    <t>Příplatek k rozvodu vody z plastů za malý rozsah prací na zakázce do 20 m</t>
  </si>
  <si>
    <t>soubor</t>
  </si>
  <si>
    <t>-1472499604</t>
  </si>
  <si>
    <t>58</t>
  </si>
  <si>
    <t>722181212</t>
  </si>
  <si>
    <t>Ochrana vodovodního potrubí přilepenými termoizolačními trubicemi z PE tl do 6 mm DN do 32 mm</t>
  </si>
  <si>
    <t>1929389192</t>
  </si>
  <si>
    <t>59</t>
  </si>
  <si>
    <t>722190401</t>
  </si>
  <si>
    <t>Vyvedení a upevnění výpustku do DN 25</t>
  </si>
  <si>
    <t>488199143</t>
  </si>
  <si>
    <t>60</t>
  </si>
  <si>
    <t>722190901</t>
  </si>
  <si>
    <t>Uzavření nebo otevření vodovodního potrubí při opravách</t>
  </si>
  <si>
    <t>1419829540</t>
  </si>
  <si>
    <t>61</t>
  </si>
  <si>
    <t>722220153</t>
  </si>
  <si>
    <t>Nástěnka závitová plastová PPR PN 20 DN 25 x G 3/4</t>
  </si>
  <si>
    <t>492747565</t>
  </si>
  <si>
    <t>62</t>
  </si>
  <si>
    <t>722220232</t>
  </si>
  <si>
    <t>Přechodka dGK PPR PN 20 D 25 x G 3/4 s kovovým vnitřním závitem</t>
  </si>
  <si>
    <t>479022275</t>
  </si>
  <si>
    <t>63</t>
  </si>
  <si>
    <t>722290226</t>
  </si>
  <si>
    <t>Zkouška těsnosti vodovodního potrubí závitového do DN 50</t>
  </si>
  <si>
    <t>69870464</t>
  </si>
  <si>
    <t>64</t>
  </si>
  <si>
    <t>722290234</t>
  </si>
  <si>
    <t>Proplach a dezinfekce vodovodního potrubí do DN 80</t>
  </si>
  <si>
    <t>-1284269740</t>
  </si>
  <si>
    <t>65</t>
  </si>
  <si>
    <t>998722102</t>
  </si>
  <si>
    <t>Přesun hmot tonážní pro vnitřní vodovod v objektech v do 12 m</t>
  </si>
  <si>
    <t>-875437294</t>
  </si>
  <si>
    <t>66</t>
  </si>
  <si>
    <t>998722181</t>
  </si>
  <si>
    <t>Příplatek k přesunu hmot tonážní 722 prováděný bez použití mechanizace</t>
  </si>
  <si>
    <t>1508717098</t>
  </si>
  <si>
    <t>725</t>
  </si>
  <si>
    <t>Zdravotechnika - zařizovací předměty</t>
  </si>
  <si>
    <t>67</t>
  </si>
  <si>
    <t>725210821</t>
  </si>
  <si>
    <t>Demontáž umyvadel bez výtokových armatur</t>
  </si>
  <si>
    <t>-1757695052</t>
  </si>
  <si>
    <t>68</t>
  </si>
  <si>
    <t>725211623</t>
  </si>
  <si>
    <t>Umyvadlo keramické připevněné na stěnu šrouby bílé se sloupem na sifon 600 mm</t>
  </si>
  <si>
    <t>1810302768</t>
  </si>
  <si>
    <t>69</t>
  </si>
  <si>
    <t>725813111</t>
  </si>
  <si>
    <t>Ventil rohový bez připojovací trubičky nebo flexi hadičky G 1/2</t>
  </si>
  <si>
    <t>-2001330291</t>
  </si>
  <si>
    <t>70</t>
  </si>
  <si>
    <t>725820801</t>
  </si>
  <si>
    <t>Demontáž baterie nástěnné do G 3 / 4</t>
  </si>
  <si>
    <t>525621641</t>
  </si>
  <si>
    <t>71</t>
  </si>
  <si>
    <t>725822611</t>
  </si>
  <si>
    <t>Baterie umyvadlové stojánkové pákové bez výpusti</t>
  </si>
  <si>
    <t>-1531342977</t>
  </si>
  <si>
    <t>72</t>
  </si>
  <si>
    <t>725860811</t>
  </si>
  <si>
    <t>Demontáž uzávěrů zápachu jednoduchých</t>
  </si>
  <si>
    <t>-1391396441</t>
  </si>
  <si>
    <t>73</t>
  </si>
  <si>
    <t>725990811R</t>
  </si>
  <si>
    <t>Demontáž mýdelníku apod.</t>
  </si>
  <si>
    <t>94515494</t>
  </si>
  <si>
    <t>74</t>
  </si>
  <si>
    <t>725990815</t>
  </si>
  <si>
    <t>Demontáž stávajících rozvodů plynu, kanalizace a vodovodu v středovém stole učebny a ostatních zařízení ZTI</t>
  </si>
  <si>
    <t>1454671413</t>
  </si>
  <si>
    <t>75</t>
  </si>
  <si>
    <t>725991811</t>
  </si>
  <si>
    <t>Demontáž konzol jednoduchých pro potrubí</t>
  </si>
  <si>
    <t>607424197</t>
  </si>
  <si>
    <t>76</t>
  </si>
  <si>
    <t>998725102</t>
  </si>
  <si>
    <t>Přesun hmot tonážní pro zařizovací předměty v objektech v do 12 m</t>
  </si>
  <si>
    <t>654983231</t>
  </si>
  <si>
    <t>77</t>
  </si>
  <si>
    <t>998725181</t>
  </si>
  <si>
    <t>Příplatek k přesunu hmot tonážní 725 prováděný bez použití mechanizace</t>
  </si>
  <si>
    <t>-407737995</t>
  </si>
  <si>
    <t>734</t>
  </si>
  <si>
    <t>Ústřední vytápění - armatury</t>
  </si>
  <si>
    <t>78</t>
  </si>
  <si>
    <t>734200812</t>
  </si>
  <si>
    <t>Demontáž armatury závitové s jedním závitem do G 1</t>
  </si>
  <si>
    <t>1718656835</t>
  </si>
  <si>
    <t>79</t>
  </si>
  <si>
    <t>734211113</t>
  </si>
  <si>
    <t>Ventil závitový odvzdušňovací G 3/8 PN 10 do 120°C otopných těles</t>
  </si>
  <si>
    <t>600035978</t>
  </si>
  <si>
    <t>80</t>
  </si>
  <si>
    <t>734290912</t>
  </si>
  <si>
    <t>Výměna těsnění u šroubení armatur závitových do G 2</t>
  </si>
  <si>
    <t>1790584069</t>
  </si>
  <si>
    <t>81</t>
  </si>
  <si>
    <t>734290916</t>
  </si>
  <si>
    <t>Přetěsnění tělesa ventilu závitového s dvojitou regulací do G 5/4</t>
  </si>
  <si>
    <t>-1962804538</t>
  </si>
  <si>
    <t>82</t>
  </si>
  <si>
    <t>998734102</t>
  </si>
  <si>
    <t>Přesun hmot tonážní pro armatury v objektech v do 12 m</t>
  </si>
  <si>
    <t>-1579563053</t>
  </si>
  <si>
    <t>83</t>
  </si>
  <si>
    <t>998734181</t>
  </si>
  <si>
    <t>Příplatek k přesunu hmot tonážní 734 prováděný bez použití mechanizace</t>
  </si>
  <si>
    <t>-1926468846</t>
  </si>
  <si>
    <t>735</t>
  </si>
  <si>
    <t>Ústřední vytápění - otopná tělesa</t>
  </si>
  <si>
    <t>84</t>
  </si>
  <si>
    <t>735000912</t>
  </si>
  <si>
    <t>Vyregulování ventilu nebo kohoutu dvojregulačního s termostatickým ovládáním</t>
  </si>
  <si>
    <t>-625036451</t>
  </si>
  <si>
    <t>85</t>
  </si>
  <si>
    <t>735110911</t>
  </si>
  <si>
    <t>Přetěsnění růžice radiátorové otopných těles litinových článkových</t>
  </si>
  <si>
    <t>401075072</t>
  </si>
  <si>
    <t>86</t>
  </si>
  <si>
    <t>735110914</t>
  </si>
  <si>
    <t>Stažení otopného tělesa</t>
  </si>
  <si>
    <t>248778613</t>
  </si>
  <si>
    <t>87</t>
  </si>
  <si>
    <t>735111811</t>
  </si>
  <si>
    <t>Demontáž otopného tělesa litinového článkového  pro zpětné použití</t>
  </si>
  <si>
    <t>-858533880</t>
  </si>
  <si>
    <t>0,303*(24*3+23+28*2)</t>
  </si>
  <si>
    <t>88</t>
  </si>
  <si>
    <t>735191902</t>
  </si>
  <si>
    <t>Vyzkoušení otopných těles litinových po opravě tlakem</t>
  </si>
  <si>
    <t>984421056</t>
  </si>
  <si>
    <t>89</t>
  </si>
  <si>
    <t>735191904</t>
  </si>
  <si>
    <t>Vyčištění otopných těles litinových proplachem vodou</t>
  </si>
  <si>
    <t>598900660</t>
  </si>
  <si>
    <t>90</t>
  </si>
  <si>
    <t>735191905</t>
  </si>
  <si>
    <t>Odvzdušnění otopných těles</t>
  </si>
  <si>
    <t>-711862381</t>
  </si>
  <si>
    <t>91</t>
  </si>
  <si>
    <t>735191910</t>
  </si>
  <si>
    <t>Napuštění vody do otopných těles</t>
  </si>
  <si>
    <t>-1849652110</t>
  </si>
  <si>
    <t>92</t>
  </si>
  <si>
    <t>735192911</t>
  </si>
  <si>
    <t>Zpětná montáž otopných těles článkových litinových</t>
  </si>
  <si>
    <t>-744722789</t>
  </si>
  <si>
    <t>"zpětně" 45,753</t>
  </si>
  <si>
    <t>93</t>
  </si>
  <si>
    <t>735494811</t>
  </si>
  <si>
    <t>Vypuštění vody z otopných těles</t>
  </si>
  <si>
    <t>-482345517</t>
  </si>
  <si>
    <t>766</t>
  </si>
  <si>
    <t>Konstrukce truhlářské</t>
  </si>
  <si>
    <t>94</t>
  </si>
  <si>
    <t>766660001</t>
  </si>
  <si>
    <t>Montáž dveřních křídel otvíravých 1křídlových š do 0,8 m do ocelové zárubně</t>
  </si>
  <si>
    <t>-106790698</t>
  </si>
  <si>
    <t>"odk.03/P" 1</t>
  </si>
  <si>
    <t>95</t>
  </si>
  <si>
    <t>766660002</t>
  </si>
  <si>
    <t>Montáž dveřních křídel otvíravých 1křídlových š přes 0,8 m do ocelové zárubně</t>
  </si>
  <si>
    <t>-1810977145</t>
  </si>
  <si>
    <t>"odk.01/P + 02/P" 1+1</t>
  </si>
  <si>
    <t>96</t>
  </si>
  <si>
    <t>61162102</t>
  </si>
  <si>
    <t>Dveře vnitřní laminované plné 1kř. x197 cm vč.kování dle PD</t>
  </si>
  <si>
    <t>575204948</t>
  </si>
  <si>
    <t>97</t>
  </si>
  <si>
    <t>766691914</t>
  </si>
  <si>
    <t>Vyvěšení nebo zavěšení dřevěných křídel dveří pl do 2 m2</t>
  </si>
  <si>
    <t>-1922322461</t>
  </si>
  <si>
    <t>998766102</t>
  </si>
  <si>
    <t>Přesun hmot tonážní pro konstrukce truhlářské v objektech v do 12 m</t>
  </si>
  <si>
    <t>524247758</t>
  </si>
  <si>
    <t>100</t>
  </si>
  <si>
    <t>998766181</t>
  </si>
  <si>
    <t>Příplatek k přesunu hmot tonážní 766 prováděný bez použití mechanizace</t>
  </si>
  <si>
    <t>-1387499114</t>
  </si>
  <si>
    <t>776</t>
  </si>
  <si>
    <t>Podlahy povlakové</t>
  </si>
  <si>
    <t>101</t>
  </si>
  <si>
    <t>776111311</t>
  </si>
  <si>
    <t>Vysátí podkladu povlakových podlah</t>
  </si>
  <si>
    <t>-47590838</t>
  </si>
  <si>
    <t>"m.č.301+302"</t>
  </si>
  <si>
    <t>102</t>
  </si>
  <si>
    <t>776121111</t>
  </si>
  <si>
    <t>Vodou ředitelná penetrace savého podkladu povlakových podlah ředěná v poměru 1:3</t>
  </si>
  <si>
    <t>-833921811</t>
  </si>
  <si>
    <t>103</t>
  </si>
  <si>
    <t>776141124</t>
  </si>
  <si>
    <t>Vyrovnání podkladu povlakových podlah stěrkou pevnosti 30 MPa tl 10 mm</t>
  </si>
  <si>
    <t>-738989580</t>
  </si>
  <si>
    <t>104</t>
  </si>
  <si>
    <t>776201812</t>
  </si>
  <si>
    <t>Demontáž lepených povlakových podlah s podložkou ručně</t>
  </si>
  <si>
    <t>1910925496</t>
  </si>
  <si>
    <t>"m.č.302"</t>
  </si>
  <si>
    <t>20,70</t>
  </si>
  <si>
    <t>105</t>
  </si>
  <si>
    <t>776221111</t>
  </si>
  <si>
    <t>Lepení pásů z PVC standardním lepidlem</t>
  </si>
  <si>
    <t>1843599692</t>
  </si>
  <si>
    <t>106</t>
  </si>
  <si>
    <t>28412285D5</t>
  </si>
  <si>
    <t>krytina podlahová heterogenní šířka tl. 2 mm</t>
  </si>
  <si>
    <t>-730409505</t>
  </si>
  <si>
    <t>102,9*1,1 'Přepočtené koeficientem množství</t>
  </si>
  <si>
    <t>107</t>
  </si>
  <si>
    <t>776223112</t>
  </si>
  <si>
    <t>Spoj povlakových podlahovin z PVC svařováním za studena</t>
  </si>
  <si>
    <t>1956937656</t>
  </si>
  <si>
    <t>108</t>
  </si>
  <si>
    <t>776410811</t>
  </si>
  <si>
    <t>Odstranění soklíků a lišt pryžových nebo plastových</t>
  </si>
  <si>
    <t>1579446097</t>
  </si>
  <si>
    <t>(8,92+2,33+0,13+0,18*2+0,43*2+0,20)*2-0,80*2</t>
  </si>
  <si>
    <t>109</t>
  </si>
  <si>
    <t>776411111</t>
  </si>
  <si>
    <t>Montáž obvodových soklíků výšky do 80 mm</t>
  </si>
  <si>
    <t>-2110707142</t>
  </si>
  <si>
    <t>"m.č.301 +302"</t>
  </si>
  <si>
    <t>110</t>
  </si>
  <si>
    <t>284110060</t>
  </si>
  <si>
    <t>lišta speciální soklová PVC 10224 samolepící 15 x 50 mm role 50 m</t>
  </si>
  <si>
    <t>-667427995</t>
  </si>
  <si>
    <t>60,19*1,02 'Přepočtené koeficientem množství</t>
  </si>
  <si>
    <t>111</t>
  </si>
  <si>
    <t>77652R001</t>
  </si>
  <si>
    <t>Lepení akrylvinylových pásů z PVC na stěnu vč.penetrace</t>
  </si>
  <si>
    <t>-331422024</t>
  </si>
  <si>
    <t>"učebna m.č.301 do v.1,50m"</t>
  </si>
  <si>
    <t>(11,72+7,01+0,13+0,15+0,58*3)*2*1,50 -0,90*1,50*2 -(2,34+1,17)*1,50</t>
  </si>
  <si>
    <t xml:space="preserve">-2,69*0,60 -2,70*0,60*3 </t>
  </si>
  <si>
    <t>0,60*0,09*2*4</t>
  </si>
  <si>
    <t>112</t>
  </si>
  <si>
    <t>284110193</t>
  </si>
  <si>
    <t>obklad stěn z Acrovinu tl.1,0mm - dodávka</t>
  </si>
  <si>
    <t>1765204760</t>
  </si>
  <si>
    <t>48,243*1,1 'Přepočtené koeficientem množství</t>
  </si>
  <si>
    <t>113</t>
  </si>
  <si>
    <t>776991821</t>
  </si>
  <si>
    <t>Odstranění lepidla ručně z podlah</t>
  </si>
  <si>
    <t>225610035</t>
  </si>
  <si>
    <t>114</t>
  </si>
  <si>
    <t>998776102</t>
  </si>
  <si>
    <t>Přesun hmot tonážní pro podlahy povlakové v objektech v do 12 m</t>
  </si>
  <si>
    <t>947871170</t>
  </si>
  <si>
    <t>115</t>
  </si>
  <si>
    <t>998776181</t>
  </si>
  <si>
    <t>Příplatek k přesunu hmot tonážní 776 prováděný bez použití mechanizace</t>
  </si>
  <si>
    <t>386287771</t>
  </si>
  <si>
    <t>783</t>
  </si>
  <si>
    <t>Dokončovací práce - nátěry</t>
  </si>
  <si>
    <t>116</t>
  </si>
  <si>
    <t>783301313</t>
  </si>
  <si>
    <t>Odmaštění zámečnických konstrukcí ředidlovým odmašťovačem</t>
  </si>
  <si>
    <t>-260636789</t>
  </si>
  <si>
    <t>"ocel.zárubně"</t>
  </si>
  <si>
    <t>(0,80+2*1,94)*0,21</t>
  </si>
  <si>
    <t>(0,90+2*1,97)*0,26</t>
  </si>
  <si>
    <t>(0,90+2*1,93)*0,21</t>
  </si>
  <si>
    <t>117</t>
  </si>
  <si>
    <t>783315101</t>
  </si>
  <si>
    <t>Mezinátěr jednonásobný syntetický standardní zámečnických konstrukcí</t>
  </si>
  <si>
    <t>404874982</t>
  </si>
  <si>
    <t>3,241*2 'Přepočtené koeficientem množství</t>
  </si>
  <si>
    <t>118</t>
  </si>
  <si>
    <t>783317101</t>
  </si>
  <si>
    <t>Krycí jednonásobný syntetický standardní nátěr zámečnických konstrukcí</t>
  </si>
  <si>
    <t>-1345469621</t>
  </si>
  <si>
    <t>119</t>
  </si>
  <si>
    <t>783322101</t>
  </si>
  <si>
    <t>Tmelení včetně přebroušení zámečnických konstrukcí disperzním tmelem</t>
  </si>
  <si>
    <t>-995616208</t>
  </si>
  <si>
    <t>120</t>
  </si>
  <si>
    <t>783601341</t>
  </si>
  <si>
    <t>Odrezivění litinových otopných těles před provedením nátěru</t>
  </si>
  <si>
    <t>1988361307</t>
  </si>
  <si>
    <t>1,50*(4+2)</t>
  </si>
  <si>
    <t>121</t>
  </si>
  <si>
    <t>783601347</t>
  </si>
  <si>
    <t>Odmaštění litinových otopných těles odmašťovačem rozpouštědlovým před provedením nátěru</t>
  </si>
  <si>
    <t>-68724608</t>
  </si>
  <si>
    <t xml:space="preserve">"radiátory - 6x" </t>
  </si>
  <si>
    <t>122</t>
  </si>
  <si>
    <t>783601441</t>
  </si>
  <si>
    <t>Ometením litinových otopných těles před provedením nátěru</t>
  </si>
  <si>
    <t>226751933</t>
  </si>
  <si>
    <t>123</t>
  </si>
  <si>
    <t>783601715</t>
  </si>
  <si>
    <t>Odmaštění ředidlovým odmašťovačem potrubí DN do 50 mm</t>
  </si>
  <si>
    <t>-1910409628</t>
  </si>
  <si>
    <t>124</t>
  </si>
  <si>
    <t>783614551</t>
  </si>
  <si>
    <t>Základní jednonásobný syntetický nátěr potrubí DN do 50 mm</t>
  </si>
  <si>
    <t>1059370818</t>
  </si>
  <si>
    <t>125</t>
  </si>
  <si>
    <t>783617611</t>
  </si>
  <si>
    <t>Krycí dvojnásobný syntetický nátěr potrubí DN do 50 mm</t>
  </si>
  <si>
    <t>1275494755</t>
  </si>
  <si>
    <t>126</t>
  </si>
  <si>
    <t>783622141</t>
  </si>
  <si>
    <t>Tmelení litinových otopných těles disperzním tmelem</t>
  </si>
  <si>
    <t>190767623</t>
  </si>
  <si>
    <t>127</t>
  </si>
  <si>
    <t>783614141</t>
  </si>
  <si>
    <t>Základní jednonásobný syntetický nátěr litinových otopných těles</t>
  </si>
  <si>
    <t>707128840</t>
  </si>
  <si>
    <t>128</t>
  </si>
  <si>
    <t>783617147</t>
  </si>
  <si>
    <t>Krycí dvojnásobný syntetický nátěr litinových otopných těles</t>
  </si>
  <si>
    <t>1752926784</t>
  </si>
  <si>
    <t>784</t>
  </si>
  <si>
    <t>Dokončovací práce - malby a tapety</t>
  </si>
  <si>
    <t>129</t>
  </si>
  <si>
    <t>784121001</t>
  </si>
  <si>
    <t>Oškrabání malby v mísnostech výšky do 3,80 m</t>
  </si>
  <si>
    <t>1707629627</t>
  </si>
  <si>
    <t>"m.č.301+302 - stropy</t>
  </si>
  <si>
    <t>"stěny dtto"</t>
  </si>
  <si>
    <t xml:space="preserve">(11,72+7,01+0,13+0,15+0,58*3)*2*3,38  </t>
  </si>
  <si>
    <t>6,30*0,44*2*3 -(1,06+0,60)*1,50</t>
  </si>
  <si>
    <t>-2,69*2,36-2,70*2,36*3 -0,80*1,97 -0,90*1,93 -2,34*1,56-1,17*1,56 +4,00</t>
  </si>
  <si>
    <t>(8,92+2,33+0,13+0,18*2+0,43*2+0,17+0,20)*2*3,41</t>
  </si>
  <si>
    <t>-2,65*2,36-2,70*2,36-2,72*2,36 -0,90*1,93-0,80*1,94 +4,00</t>
  </si>
  <si>
    <t>130</t>
  </si>
  <si>
    <t>784181101</t>
  </si>
  <si>
    <t>Základní akrylátová jednonásobná penetrace podkladu v místnostech výšky do 3,80m</t>
  </si>
  <si>
    <t>1232511221</t>
  </si>
  <si>
    <t>45,30+137,207 + 30,00</t>
  </si>
  <si>
    <t>131</t>
  </si>
  <si>
    <t>784211111</t>
  </si>
  <si>
    <t>Dvojnásobné  bílé malby ze směsí za mokra velmi dobře otěruvzdorných v místnostech výšky do 3,80 m</t>
  </si>
  <si>
    <t>693096675</t>
  </si>
  <si>
    <t>Práce a dodávky M</t>
  </si>
  <si>
    <t>M21</t>
  </si>
  <si>
    <t>Elektromontáže</t>
  </si>
  <si>
    <t>132</t>
  </si>
  <si>
    <t>21029R01</t>
  </si>
  <si>
    <t>Montáž+dodávka elektro, úprava a doplnění kabel.rozvodů +výměna stropních svítidel, krabice, revize</t>
  </si>
  <si>
    <t>1678713092</t>
  </si>
  <si>
    <t>133</t>
  </si>
  <si>
    <t>22029R11</t>
  </si>
  <si>
    <t>Demontáž původní viditelné elektroinstalace - vypínačů, zásuvek a svítidel vč.odvozu a likvidace na skládce</t>
  </si>
  <si>
    <t>-809687905</t>
  </si>
  <si>
    <t xml:space="preserve">    M100KL - Klimatizace včetně montáže</t>
  </si>
  <si>
    <t>M100KL</t>
  </si>
  <si>
    <t>Klimatizace včetně montáže</t>
  </si>
  <si>
    <t>Montáž+dodávka klimatizace</t>
  </si>
  <si>
    <t>"viz samostatný list" 1</t>
  </si>
  <si>
    <t>"viz samostatný list" 2</t>
  </si>
  <si>
    <t>ks</t>
  </si>
  <si>
    <t>Podružný materiál, doprava materiálu</t>
  </si>
  <si>
    <t>A.028</t>
  </si>
  <si>
    <t>Projektová dokumentace skutečného provedení stavu</t>
  </si>
  <si>
    <t>A.027</t>
  </si>
  <si>
    <t>Sekání drážek, kapes a průvlaků</t>
  </si>
  <si>
    <t>A.026</t>
  </si>
  <si>
    <t>Výchozí revize - cena obsahuje kompletní revizi, včetně zpracování zprávy a doložení veškerých potřebných dokumentů ke koladaci stavby.</t>
  </si>
  <si>
    <t>A.025</t>
  </si>
  <si>
    <t xml:space="preserve">Montáž vodičů do průřezu 35mm2 (včetně) </t>
  </si>
  <si>
    <t>A.024</t>
  </si>
  <si>
    <t>Vodič H07V-U žz 6 mm2</t>
  </si>
  <si>
    <t>A.023</t>
  </si>
  <si>
    <t xml:space="preserve">Montáž kabelů do průřezu 6mm2 (včetně) </t>
  </si>
  <si>
    <t>A.022</t>
  </si>
  <si>
    <t>Kabel CYKY 5x2,5  mm2</t>
  </si>
  <si>
    <t>A.021</t>
  </si>
  <si>
    <t>Kabel CYKY 3x2,5  mm2</t>
  </si>
  <si>
    <t>A.020</t>
  </si>
  <si>
    <t>Kabel CYKY 5x1,5  mm2</t>
  </si>
  <si>
    <t>A.019</t>
  </si>
  <si>
    <t>Kabel CYKY 3x1,5  mm2</t>
  </si>
  <si>
    <t>A.018</t>
  </si>
  <si>
    <t>Kabel CYKY 2x1,5  mm2</t>
  </si>
  <si>
    <t>A.017</t>
  </si>
  <si>
    <t>Instalační trubka ohebná z PVC d=32mm,nízká mechanická odolnost,upevňovací a spojovací materiál, montáž.</t>
  </si>
  <si>
    <t>A.016</t>
  </si>
  <si>
    <t>Instalační trubka ohebná z PVC d=20mm,nízká mechanická odolnost,upevňovací a spojovací materiál, montáž.</t>
  </si>
  <si>
    <t>A.015</t>
  </si>
  <si>
    <t>Instalační krabice odbočná s víčkem (d=103mm,h=50mm), včetně vnitřních svorkovnic, pod omítku, montáž,zapojení a ukončení vodičů.</t>
  </si>
  <si>
    <t>A.014</t>
  </si>
  <si>
    <t>Instalační krabice odbočná s víčkem (d=73mm,h=42mm), včetně vnitřních svorkovnic, pod omítku, montáž,zapojení a ukončení vodičů.</t>
  </si>
  <si>
    <t>A.013</t>
  </si>
  <si>
    <t>Rozvaděč - doplnění do stávajícího rozvaděče
Jistič C10A/1 - 1ks
Jistič B25A/3 - 1 ks
Proudový chránič 25-4-003, typ AC - 1ks
Stykač 40A/4P - 1ks
Jistič B16A/1 - 3 ks
Jistič B6A/1 - 1 ks
Podružný materiál, svorky, montáž a instalační práce související s doplněním těchto prvků do stávajícího rozvaděče, včetně příslušných úprav.</t>
  </si>
  <si>
    <t>A.012</t>
  </si>
  <si>
    <t>Vypínač č.6, včetně přístrojové krabice, montáž,zapojení a ukončení vodičů.</t>
  </si>
  <si>
    <t>Vypínač č.1, včetně přístrojové krabice, montáž,zapojení a ukončení vodičů.</t>
  </si>
  <si>
    <t>A.011</t>
  </si>
  <si>
    <t>Vypínač č.6+6, včetně přístrojové krabice, montáž,zapojení a ukončení vodičů.</t>
  </si>
  <si>
    <t>A.010</t>
  </si>
  <si>
    <t>Bezpečnostní STOP tlačítko s červenou hlavou v kovovém žlutém krytu, včetně podržného příslušenství, montáž,zapojení a ukončení vodičů.</t>
  </si>
  <si>
    <t>A.009</t>
  </si>
  <si>
    <t>Zásuvka 400V/16A,5p, IP 44, montáž,zapojení a ukončení vodičů.</t>
  </si>
  <si>
    <t>A.008</t>
  </si>
  <si>
    <t>Zásuvka 230V/16A s přepěťovou ochranou a optickou signalizací poruchy,3p, IP 20, včetně přístrojové krabice, montáž,zapojení a ukončení vodičů.</t>
  </si>
  <si>
    <t>A.007</t>
  </si>
  <si>
    <t>Zásuvka 230V/16A,3p, IP 20, včetně přístrojové krabice, montáž,zapojení a ukončení vodičů.</t>
  </si>
  <si>
    <t>A.006</t>
  </si>
  <si>
    <t>Zásuvka 230V/16A dvojnásobná,3p, IP 20, včetně přístrojové krabice, montáž,zapojení a ukončení vodičů.</t>
  </si>
  <si>
    <t>A.005</t>
  </si>
  <si>
    <t>NB2 - Svítidlo nouzové, protipanické, 1x8W, 230V, IP 65,včetně montáže, zapojení a ukončení vodičů.</t>
  </si>
  <si>
    <t>A.004</t>
  </si>
  <si>
    <t>NB1 - Svítidlo nouzové, s piktogramem, 1x8W, 230V, IP 65,včetně montáže, zapojení a ukončení vodičů.</t>
  </si>
  <si>
    <t>A.003</t>
  </si>
  <si>
    <t>B- Svítidlo LED - ABRFBW 30W asym.+závěsy, včetně montáže, zapojení a ukončení vodičů.</t>
  </si>
  <si>
    <t>A.002</t>
  </si>
  <si>
    <t>A- Svítidlo LED - FPL-EE 1195 MPS + rámeček, včetně montáže, zapojení a ukončení vodičů.</t>
  </si>
  <si>
    <t>A.001</t>
  </si>
  <si>
    <t>Cena celkem za oddíl</t>
  </si>
  <si>
    <t>Elektro</t>
  </si>
  <si>
    <t>A</t>
  </si>
  <si>
    <t>Celková              cena v Kč</t>
  </si>
  <si>
    <t>Počet
celkem</t>
  </si>
  <si>
    <t>Jednotková cena v Kč</t>
  </si>
  <si>
    <t>Měrná jednotka</t>
  </si>
  <si>
    <t>Popis položky</t>
  </si>
  <si>
    <t>Číselné zatřídění</t>
  </si>
  <si>
    <t>Číslo položky</t>
  </si>
  <si>
    <t>Celkem</t>
  </si>
  <si>
    <t>kpl.</t>
  </si>
  <si>
    <t>Doprava veškerých dodávek a materiálu na stavbu vč. přesunu na místo montáže</t>
  </si>
  <si>
    <t>Uvedení do provozu,  komplexní vyzkoušení systému, zaškolení obsluhy, seznámení investora s provozem zařízení a bezpečnostními předpisy,doklady a protokoly nutné ke kolaudaci a správnému užívání, dokumentace skutečného provedení</t>
  </si>
  <si>
    <t>Montážní, závěsový, spojovací a těsnící materiál</t>
  </si>
  <si>
    <t>Konzola pro venkovní jednotku, lakovaná</t>
  </si>
  <si>
    <t>bm</t>
  </si>
  <si>
    <t>Potrubí kondenzátu, PVC 20mm, vedení v liště</t>
  </si>
  <si>
    <t>kg</t>
  </si>
  <si>
    <t>Doplnění potrubí chladiva R32</t>
  </si>
  <si>
    <t>Vakuování/tlakování rozvodů</t>
  </si>
  <si>
    <t>Cu potrubí chladiva do pr.6/16mm vč. tepelné izolace  a komunikačního kabelu, vdení v plastové liště</t>
  </si>
  <si>
    <r>
      <t xml:space="preserve">Venkovní + vnitřní chladicí jednotka systému split, Vnitřní nástěnná jednotka, </t>
    </r>
    <r>
      <rPr>
        <b/>
        <sz val="9"/>
        <rFont val="Arial CE"/>
        <charset val="238"/>
      </rPr>
      <t>Qch=6,6kW</t>
    </r>
    <r>
      <rPr>
        <sz val="9"/>
        <rFont val="Arial CE"/>
        <family val="2"/>
        <charset val="238"/>
      </rPr>
      <t>, Pi=2,16kW, 1f/230V/50Hz, inverter, chladivo R32, vč. infra dálkového infra ovladače</t>
    </r>
  </si>
  <si>
    <t>Zařízení č. 1 - Chlazení učebny chemie</t>
  </si>
  <si>
    <t>Dodávka včetně montáže</t>
  </si>
  <si>
    <t>Cena/M.J.</t>
  </si>
  <si>
    <t>Množ.</t>
  </si>
  <si>
    <t>M.J</t>
  </si>
  <si>
    <t>Název</t>
  </si>
  <si>
    <t>Pozice</t>
  </si>
  <si>
    <t>ROZPOČET</t>
  </si>
  <si>
    <t>Archivní číslo:</t>
  </si>
  <si>
    <t>VZDUCHOTECHNIKA A CHLAZENÍ</t>
  </si>
  <si>
    <t>Zakázkové číslo:</t>
  </si>
  <si>
    <t>STAVEBNÍ ÚPRAVY STÁVAJÍCÍCH PROSTOR ZŠ - UČEBNA CHEMIE</t>
  </si>
  <si>
    <t>Strana:</t>
  </si>
  <si>
    <t>ZÁKLADNÍ ŠKOLA A MATEŘSKÁ ŠKOLA BOHUMÍN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</si>
</sst>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%"/>
    <numFmt numFmtId="165" formatCode="dd\.mm\.yyyy"/>
    <numFmt numFmtId="166" formatCode="#,##0.00000"/>
    <numFmt numFmtId="167" formatCode="#,##0.000"/>
    <numFmt numFmtId="168" formatCode="#,##0.\-"/>
    <numFmt numFmtId="169" formatCode="#,##0.0"/>
    <numFmt numFmtId="170" formatCode="0.0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47" fillId="0" borderId="0"/>
    <xf numFmtId="0" fontId="51" fillId="0" borderId="0"/>
    <xf numFmtId="0" fontId="40" fillId="0" borderId="0"/>
    <xf numFmtId="0" fontId="40" fillId="0" borderId="0"/>
  </cellStyleXfs>
  <cellXfs count="373">
    <xf numFmtId="0" fontId="0" fillId="0" borderId="0" xfId="0"/>
    <xf numFmtId="4" fontId="7" fillId="3" borderId="0" xfId="0" applyNumberFormat="1" applyFont="1" applyFill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41" fillId="0" borderId="0" xfId="2" applyFont="1"/>
    <xf numFmtId="168" fontId="41" fillId="0" borderId="0" xfId="2" applyNumberFormat="1" applyFont="1" applyAlignment="1">
      <alignment horizontal="center"/>
    </xf>
    <xf numFmtId="169" fontId="41" fillId="0" borderId="0" xfId="2" applyNumberFormat="1" applyFont="1"/>
    <xf numFmtId="0" fontId="43" fillId="0" borderId="0" xfId="3" applyFont="1"/>
    <xf numFmtId="168" fontId="43" fillId="0" borderId="23" xfId="4" applyNumberFormat="1" applyFont="1" applyBorder="1" applyAlignment="1">
      <alignment vertical="center"/>
    </xf>
    <xf numFmtId="3" fontId="41" fillId="0" borderId="24" xfId="3" applyNumberFormat="1" applyFont="1" applyBorder="1" applyAlignment="1">
      <alignment vertical="center"/>
    </xf>
    <xf numFmtId="0" fontId="41" fillId="0" borderId="24" xfId="2" applyFont="1" applyBorder="1" applyAlignment="1">
      <alignment horizontal="center"/>
    </xf>
    <xf numFmtId="0" fontId="41" fillId="0" borderId="24" xfId="2" applyFont="1" applyBorder="1" applyAlignment="1">
      <alignment wrapText="1"/>
    </xf>
    <xf numFmtId="49" fontId="41" fillId="0" borderId="24" xfId="2" applyNumberFormat="1" applyFont="1" applyBorder="1" applyAlignment="1">
      <alignment horizontal="center" vertical="center" wrapText="1"/>
    </xf>
    <xf numFmtId="49" fontId="41" fillId="0" borderId="25" xfId="2" applyNumberFormat="1" applyFont="1" applyBorder="1" applyAlignment="1">
      <alignment horizontal="center" vertical="center" wrapText="1"/>
    </xf>
    <xf numFmtId="168" fontId="43" fillId="0" borderId="26" xfId="4" applyNumberFormat="1" applyFont="1" applyBorder="1" applyAlignment="1">
      <alignment vertical="center"/>
    </xf>
    <xf numFmtId="3" fontId="41" fillId="0" borderId="27" xfId="3" applyNumberFormat="1" applyFont="1" applyBorder="1" applyAlignment="1">
      <alignment vertical="center"/>
    </xf>
    <xf numFmtId="0" fontId="43" fillId="0" borderId="27" xfId="3" applyFont="1" applyBorder="1" applyAlignment="1">
      <alignment horizontal="center" vertical="center"/>
    </xf>
    <xf numFmtId="49" fontId="41" fillId="0" borderId="27" xfId="5" applyNumberFormat="1" applyFont="1" applyBorder="1" applyAlignment="1">
      <alignment horizontal="left" wrapText="1"/>
    </xf>
    <xf numFmtId="49" fontId="41" fillId="0" borderId="27" xfId="2" applyNumberFormat="1" applyFont="1" applyBorder="1" applyAlignment="1">
      <alignment horizontal="center" vertical="center" wrapText="1"/>
    </xf>
    <xf numFmtId="49" fontId="41" fillId="0" borderId="28" xfId="2" applyNumberFormat="1" applyFont="1" applyBorder="1" applyAlignment="1">
      <alignment horizontal="center" vertical="center" wrapText="1"/>
    </xf>
    <xf numFmtId="0" fontId="41" fillId="0" borderId="27" xfId="5" applyFont="1" applyBorder="1" applyAlignment="1">
      <alignment wrapText="1"/>
    </xf>
    <xf numFmtId="0" fontId="41" fillId="0" borderId="27" xfId="5" applyFont="1" applyBorder="1" applyAlignment="1">
      <alignment horizontal="left" wrapText="1"/>
    </xf>
    <xf numFmtId="0" fontId="41" fillId="0" borderId="27" xfId="2" applyFont="1" applyBorder="1" applyAlignment="1">
      <alignment horizontal="left" vertical="top" wrapText="1"/>
    </xf>
    <xf numFmtId="168" fontId="43" fillId="0" borderId="29" xfId="4" applyNumberFormat="1" applyFont="1" applyBorder="1" applyAlignment="1">
      <alignment vertical="center"/>
    </xf>
    <xf numFmtId="3" fontId="41" fillId="0" borderId="30" xfId="3" applyNumberFormat="1" applyFont="1" applyBorder="1" applyAlignment="1">
      <alignment vertical="center"/>
    </xf>
    <xf numFmtId="0" fontId="43" fillId="0" borderId="30" xfId="3" applyFont="1" applyBorder="1" applyAlignment="1">
      <alignment horizontal="center" vertical="center"/>
    </xf>
    <xf numFmtId="0" fontId="41" fillId="0" borderId="30" xfId="2" applyFont="1" applyBorder="1" applyAlignment="1">
      <alignment horizontal="left" vertical="top" wrapText="1"/>
    </xf>
    <xf numFmtId="49" fontId="41" fillId="0" borderId="30" xfId="2" applyNumberFormat="1" applyFont="1" applyBorder="1" applyAlignment="1">
      <alignment horizontal="center" vertical="center" wrapText="1"/>
    </xf>
    <xf numFmtId="49" fontId="41" fillId="0" borderId="31" xfId="2" applyNumberFormat="1" applyFont="1" applyBorder="1" applyAlignment="1">
      <alignment horizontal="center" vertical="center" wrapText="1"/>
    </xf>
    <xf numFmtId="168" fontId="45" fillId="6" borderId="32" xfId="4" applyNumberFormat="1" applyFont="1" applyFill="1" applyBorder="1" applyAlignment="1">
      <alignment horizontal="right" vertical="center"/>
    </xf>
    <xf numFmtId="169" fontId="46" fillId="6" borderId="33" xfId="3" applyNumberFormat="1" applyFont="1" applyFill="1" applyBorder="1"/>
    <xf numFmtId="169" fontId="46" fillId="6" borderId="34" xfId="3" applyNumberFormat="1" applyFont="1" applyFill="1" applyBorder="1"/>
    <xf numFmtId="0" fontId="45" fillId="6" borderId="33" xfId="3" applyFont="1" applyFill="1" applyBorder="1"/>
    <xf numFmtId="0" fontId="46" fillId="6" borderId="35" xfId="2" applyFont="1" applyFill="1" applyBorder="1" applyAlignment="1">
      <alignment horizontal="center" vertical="top" wrapText="1"/>
    </xf>
    <xf numFmtId="168" fontId="45" fillId="6" borderId="36" xfId="4" applyNumberFormat="1" applyFont="1" applyFill="1" applyBorder="1" applyAlignment="1">
      <alignment horizontal="right" vertical="center"/>
    </xf>
    <xf numFmtId="169" fontId="46" fillId="6" borderId="37" xfId="3" applyNumberFormat="1" applyFont="1" applyFill="1" applyBorder="1"/>
    <xf numFmtId="0" fontId="41" fillId="6" borderId="38" xfId="2" applyFont="1" applyFill="1" applyBorder="1" applyAlignment="1">
      <alignment horizontal="left" vertical="top" wrapText="1"/>
    </xf>
    <xf numFmtId="0" fontId="45" fillId="6" borderId="37" xfId="3" applyFont="1" applyFill="1" applyBorder="1"/>
    <xf numFmtId="0" fontId="46" fillId="6" borderId="39" xfId="2" applyFont="1" applyFill="1" applyBorder="1" applyAlignment="1">
      <alignment horizontal="center" vertical="top" wrapText="1"/>
    </xf>
    <xf numFmtId="168" fontId="45" fillId="6" borderId="40" xfId="4" applyNumberFormat="1" applyFont="1" applyFill="1" applyBorder="1" applyAlignment="1">
      <alignment horizontal="right" vertical="center"/>
    </xf>
    <xf numFmtId="169" fontId="46" fillId="6" borderId="41" xfId="3" applyNumberFormat="1" applyFont="1" applyFill="1" applyBorder="1"/>
    <xf numFmtId="0" fontId="46" fillId="6" borderId="41" xfId="2" applyFont="1" applyFill="1" applyBorder="1" applyAlignment="1">
      <alignment horizontal="left" vertical="top" wrapText="1"/>
    </xf>
    <xf numFmtId="0" fontId="45" fillId="6" borderId="41" xfId="3" applyFont="1" applyFill="1" applyBorder="1"/>
    <xf numFmtId="0" fontId="46" fillId="6" borderId="42" xfId="2" applyFont="1" applyFill="1" applyBorder="1" applyAlignment="1">
      <alignment horizontal="center" vertical="top" wrapText="1"/>
    </xf>
    <xf numFmtId="168" fontId="41" fillId="7" borderId="43" xfId="6" applyNumberFormat="1" applyFont="1" applyFill="1" applyBorder="1" applyAlignment="1">
      <alignment horizontal="center" vertical="center" wrapText="1"/>
    </xf>
    <xf numFmtId="169" fontId="41" fillId="8" borderId="44" xfId="6" applyNumberFormat="1" applyFont="1" applyFill="1" applyBorder="1" applyAlignment="1">
      <alignment horizontal="center" vertical="center" wrapText="1"/>
    </xf>
    <xf numFmtId="168" fontId="41" fillId="8" borderId="44" xfId="6" applyNumberFormat="1" applyFont="1" applyFill="1" applyBorder="1" applyAlignment="1">
      <alignment horizontal="center" vertical="center" wrapText="1"/>
    </xf>
    <xf numFmtId="0" fontId="41" fillId="8" borderId="44" xfId="6" applyFont="1" applyFill="1" applyBorder="1" applyAlignment="1">
      <alignment horizontal="center" vertical="center" wrapText="1"/>
    </xf>
    <xf numFmtId="0" fontId="41" fillId="8" borderId="44" xfId="6" applyFont="1" applyFill="1" applyBorder="1" applyAlignment="1">
      <alignment horizontal="center" vertical="center"/>
    </xf>
    <xf numFmtId="0" fontId="41" fillId="7" borderId="44" xfId="6" applyFont="1" applyFill="1" applyBorder="1" applyAlignment="1">
      <alignment horizontal="center" vertical="center" wrapText="1"/>
    </xf>
    <xf numFmtId="0" fontId="41" fillId="7" borderId="45" xfId="6" applyFont="1" applyFill="1" applyBorder="1" applyAlignment="1">
      <alignment horizontal="center" vertical="center" wrapText="1"/>
    </xf>
    <xf numFmtId="0" fontId="50" fillId="0" borderId="47" xfId="7" applyFont="1" applyBorder="1" applyAlignment="1" applyProtection="1">
      <alignment wrapText="1"/>
      <protection hidden="1"/>
    </xf>
    <xf numFmtId="0" fontId="52" fillId="0" borderId="56" xfId="7" applyFont="1" applyBorder="1" applyAlignment="1" applyProtection="1">
      <alignment vertical="center" wrapText="1"/>
      <protection hidden="1"/>
    </xf>
    <xf numFmtId="0" fontId="52" fillId="0" borderId="58" xfId="7" applyFont="1" applyBorder="1" applyAlignment="1" applyProtection="1">
      <alignment horizontal="left" vertical="center" wrapText="1"/>
      <protection hidden="1"/>
    </xf>
    <xf numFmtId="0" fontId="52" fillId="0" borderId="56" xfId="7" applyFont="1" applyBorder="1" applyAlignment="1" applyProtection="1">
      <alignment horizontal="left" vertical="center" wrapText="1"/>
      <protection hidden="1"/>
    </xf>
    <xf numFmtId="0" fontId="53" fillId="6" borderId="63" xfId="7" applyFont="1" applyFill="1" applyBorder="1" applyAlignment="1" applyProtection="1">
      <alignment vertical="center"/>
      <protection hidden="1"/>
    </xf>
    <xf numFmtId="49" fontId="48" fillId="0" borderId="0" xfId="7" applyNumberFormat="1" applyFont="1" applyAlignment="1" applyProtection="1">
      <alignment horizontal="center"/>
    </xf>
    <xf numFmtId="0" fontId="59" fillId="0" borderId="0" xfId="7" applyFont="1" applyAlignment="1" applyProtection="1">
      <alignment vertical="top" wrapText="1"/>
    </xf>
    <xf numFmtId="0" fontId="47" fillId="0" borderId="0" xfId="7" applyAlignment="1" applyProtection="1">
      <alignment wrapText="1"/>
    </xf>
    <xf numFmtId="0" fontId="47" fillId="0" borderId="0" xfId="7" applyAlignment="1" applyProtection="1">
      <alignment wrapText="1"/>
    </xf>
    <xf numFmtId="0" fontId="48" fillId="0" borderId="0" xfId="7" applyFont="1" applyAlignment="1" applyProtection="1">
      <alignment horizontal="right"/>
    </xf>
    <xf numFmtId="0" fontId="47" fillId="0" borderId="0" xfId="7" applyProtection="1"/>
    <xf numFmtId="0" fontId="58" fillId="0" borderId="0" xfId="7" applyFont="1" applyAlignment="1" applyProtection="1">
      <alignment vertical="center"/>
    </xf>
    <xf numFmtId="0" fontId="57" fillId="0" borderId="0" xfId="7" applyFont="1" applyProtection="1"/>
    <xf numFmtId="0" fontId="54" fillId="0" borderId="0" xfId="7" applyFont="1" applyAlignment="1" applyProtection="1">
      <alignment horizontal="left"/>
    </xf>
    <xf numFmtId="0" fontId="48" fillId="0" borderId="0" xfId="7" applyFont="1" applyProtection="1"/>
    <xf numFmtId="49" fontId="47" fillId="0" borderId="0" xfId="7" applyNumberFormat="1" applyAlignment="1" applyProtection="1">
      <alignment horizontal="center"/>
    </xf>
    <xf numFmtId="0" fontId="56" fillId="0" borderId="0" xfId="7" applyFont="1" applyAlignment="1" applyProtection="1">
      <alignment horizontal="left"/>
    </xf>
    <xf numFmtId="37" fontId="47" fillId="0" borderId="0" xfId="7" applyNumberFormat="1" applyAlignment="1" applyProtection="1">
      <alignment horizontal="center"/>
    </xf>
    <xf numFmtId="49" fontId="55" fillId="10" borderId="67" xfId="7" applyNumberFormat="1" applyFont="1" applyFill="1" applyBorder="1" applyAlignment="1" applyProtection="1">
      <alignment horizontal="center" vertical="center" wrapText="1"/>
    </xf>
    <xf numFmtId="49" fontId="55" fillId="10" borderId="66" xfId="7" applyNumberFormat="1" applyFont="1" applyFill="1" applyBorder="1" applyAlignment="1" applyProtection="1">
      <alignment horizontal="center" vertical="center" wrapText="1"/>
    </xf>
    <xf numFmtId="37" fontId="54" fillId="10" borderId="66" xfId="10" applyNumberFormat="1" applyFont="1" applyFill="1" applyBorder="1" applyAlignment="1" applyProtection="1">
      <alignment horizontal="center" vertical="center"/>
    </xf>
    <xf numFmtId="37" fontId="54" fillId="10" borderId="65" xfId="10" applyNumberFormat="1" applyFont="1" applyFill="1" applyBorder="1" applyAlignment="1" applyProtection="1">
      <alignment horizontal="center" vertical="center" wrapText="1"/>
    </xf>
    <xf numFmtId="0" fontId="54" fillId="0" borderId="0" xfId="7" applyFont="1" applyAlignment="1" applyProtection="1">
      <alignment horizontal="center" vertical="center"/>
    </xf>
    <xf numFmtId="49" fontId="48" fillId="6" borderId="64" xfId="7" applyNumberFormat="1" applyFont="1" applyFill="1" applyBorder="1" applyAlignment="1" applyProtection="1">
      <alignment horizontal="center"/>
    </xf>
    <xf numFmtId="49" fontId="48" fillId="6" borderId="63" xfId="7" applyNumberFormat="1" applyFont="1" applyFill="1" applyBorder="1" applyAlignment="1" applyProtection="1">
      <alignment horizontal="center"/>
    </xf>
    <xf numFmtId="37" fontId="47" fillId="6" borderId="63" xfId="7" applyNumberFormat="1" applyFill="1" applyBorder="1" applyAlignment="1" applyProtection="1">
      <alignment horizontal="center"/>
    </xf>
    <xf numFmtId="0" fontId="47" fillId="6" borderId="62" xfId="7" applyFill="1" applyBorder="1" applyProtection="1"/>
    <xf numFmtId="49" fontId="48" fillId="0" borderId="61" xfId="7" applyNumberFormat="1" applyFont="1" applyBorder="1" applyAlignment="1" applyProtection="1">
      <alignment horizontal="center" vertical="center"/>
    </xf>
    <xf numFmtId="49" fontId="48" fillId="0" borderId="60" xfId="7" applyNumberFormat="1" applyFont="1" applyBorder="1" applyAlignment="1" applyProtection="1">
      <alignment horizontal="left" vertical="center" wrapText="1"/>
    </xf>
    <xf numFmtId="49" fontId="48" fillId="0" borderId="60" xfId="7" applyNumberFormat="1" applyFont="1" applyBorder="1" applyAlignment="1" applyProtection="1">
      <alignment horizontal="center" vertical="center"/>
    </xf>
    <xf numFmtId="0" fontId="48" fillId="0" borderId="60" xfId="7" applyFont="1" applyBorder="1" applyAlignment="1" applyProtection="1">
      <alignment horizontal="center" vertical="center"/>
    </xf>
    <xf numFmtId="37" fontId="48" fillId="0" borderId="59" xfId="7" applyNumberFormat="1" applyFont="1" applyBorder="1" applyAlignment="1" applyProtection="1">
      <alignment horizontal="center" vertical="center"/>
    </xf>
    <xf numFmtId="49" fontId="48" fillId="0" borderId="57" xfId="7" applyNumberFormat="1" applyFont="1" applyBorder="1" applyAlignment="1" applyProtection="1">
      <alignment horizontal="center" vertical="center"/>
    </xf>
    <xf numFmtId="49" fontId="48" fillId="0" borderId="56" xfId="7" applyNumberFormat="1" applyFont="1" applyBorder="1" applyAlignment="1" applyProtection="1">
      <alignment horizontal="center" vertical="center"/>
    </xf>
    <xf numFmtId="1" fontId="48" fillId="0" borderId="56" xfId="7" applyNumberFormat="1" applyFont="1" applyBorder="1" applyAlignment="1" applyProtection="1">
      <alignment horizontal="center" vertical="center"/>
    </xf>
    <xf numFmtId="37" fontId="48" fillId="0" borderId="55" xfId="7" applyNumberFormat="1" applyFont="1" applyBorder="1" applyAlignment="1" applyProtection="1">
      <alignment horizontal="center" vertical="center"/>
    </xf>
    <xf numFmtId="2" fontId="48" fillId="0" borderId="0" xfId="7" applyNumberFormat="1" applyFont="1" applyProtection="1"/>
    <xf numFmtId="170" fontId="48" fillId="0" borderId="56" xfId="7" applyNumberFormat="1" applyFont="1" applyBorder="1" applyAlignment="1" applyProtection="1">
      <alignment horizontal="center" vertical="center"/>
    </xf>
    <xf numFmtId="49" fontId="48" fillId="0" borderId="56" xfId="7" applyNumberFormat="1" applyFont="1" applyBorder="1" applyAlignment="1" applyProtection="1">
      <alignment horizontal="left" wrapText="1"/>
    </xf>
    <xf numFmtId="0" fontId="48" fillId="0" borderId="56" xfId="7" applyFont="1" applyBorder="1" applyAlignment="1" applyProtection="1">
      <alignment horizontal="center" vertical="center"/>
    </xf>
    <xf numFmtId="49" fontId="48" fillId="0" borderId="54" xfId="7" applyNumberFormat="1" applyFont="1" applyBorder="1" applyAlignment="1" applyProtection="1">
      <alignment horizontal="center" vertical="center"/>
    </xf>
    <xf numFmtId="49" fontId="48" fillId="0" borderId="58" xfId="7" applyNumberFormat="1" applyFont="1" applyBorder="1" applyAlignment="1" applyProtection="1">
      <alignment horizontal="center" vertical="center"/>
    </xf>
    <xf numFmtId="0" fontId="48" fillId="0" borderId="58" xfId="7" applyFont="1" applyBorder="1" applyAlignment="1" applyProtection="1">
      <alignment horizontal="center" vertical="center"/>
    </xf>
    <xf numFmtId="0" fontId="48" fillId="0" borderId="0" xfId="7" applyFont="1" applyAlignment="1" applyProtection="1">
      <alignment horizontal="right" vertical="center"/>
    </xf>
    <xf numFmtId="0" fontId="48" fillId="0" borderId="0" xfId="7" applyFont="1" applyAlignment="1" applyProtection="1">
      <alignment vertical="center"/>
    </xf>
    <xf numFmtId="49" fontId="48" fillId="0" borderId="53" xfId="9" applyNumberFormat="1" applyFont="1" applyBorder="1" applyAlignment="1" applyProtection="1">
      <alignment horizontal="left" vertical="center" wrapText="1"/>
    </xf>
    <xf numFmtId="49" fontId="48" fillId="0" borderId="53" xfId="7" applyNumberFormat="1" applyFont="1" applyBorder="1" applyAlignment="1" applyProtection="1">
      <alignment horizontal="center" vertical="center"/>
    </xf>
    <xf numFmtId="0" fontId="48" fillId="0" borderId="53" xfId="7" applyFont="1" applyBorder="1" applyAlignment="1" applyProtection="1">
      <alignment horizontal="center" vertical="center"/>
    </xf>
    <xf numFmtId="37" fontId="40" fillId="0" borderId="52" xfId="7" applyNumberFormat="1" applyFont="1" applyBorder="1" applyAlignment="1" applyProtection="1">
      <alignment horizontal="center" vertical="center"/>
    </xf>
    <xf numFmtId="37" fontId="48" fillId="0" borderId="0" xfId="7" applyNumberFormat="1" applyFont="1" applyProtection="1"/>
    <xf numFmtId="49" fontId="48" fillId="0" borderId="51" xfId="7" applyNumberFormat="1" applyFont="1" applyBorder="1" applyAlignment="1" applyProtection="1">
      <alignment horizontal="center" vertical="center"/>
    </xf>
    <xf numFmtId="0" fontId="48" fillId="9" borderId="50" xfId="8" applyFont="1" applyFill="1" applyBorder="1" applyAlignment="1" applyProtection="1">
      <alignment vertical="center" wrapText="1"/>
    </xf>
    <xf numFmtId="49" fontId="48" fillId="0" borderId="50" xfId="8" applyNumberFormat="1" applyFont="1" applyBorder="1" applyAlignment="1" applyProtection="1">
      <alignment horizontal="center" vertical="center"/>
    </xf>
    <xf numFmtId="0" fontId="48" fillId="0" borderId="50" xfId="8" applyFont="1" applyBorder="1" applyAlignment="1" applyProtection="1">
      <alignment horizontal="center" vertical="center"/>
    </xf>
    <xf numFmtId="37" fontId="40" fillId="0" borderId="49" xfId="7" applyNumberFormat="1" applyFont="1" applyBorder="1" applyAlignment="1" applyProtection="1">
      <alignment horizontal="center" vertical="center"/>
    </xf>
    <xf numFmtId="49" fontId="48" fillId="0" borderId="48" xfId="7" applyNumberFormat="1" applyFont="1" applyBorder="1" applyAlignment="1" applyProtection="1">
      <alignment horizontal="center"/>
    </xf>
    <xf numFmtId="49" fontId="48" fillId="0" borderId="47" xfId="7" applyNumberFormat="1" applyFont="1" applyBorder="1" applyAlignment="1" applyProtection="1">
      <alignment horizontal="center"/>
    </xf>
    <xf numFmtId="37" fontId="48" fillId="0" borderId="47" xfId="7" applyNumberFormat="1" applyFont="1" applyBorder="1" applyAlignment="1" applyProtection="1">
      <alignment horizontal="right"/>
    </xf>
    <xf numFmtId="37" fontId="49" fillId="0" borderId="46" xfId="7" applyNumberFormat="1" applyFont="1" applyBorder="1" applyAlignment="1" applyProtection="1">
      <alignment horizontal="center"/>
    </xf>
    <xf numFmtId="37" fontId="48" fillId="11" borderId="60" xfId="7" applyNumberFormat="1" applyFont="1" applyFill="1" applyBorder="1" applyAlignment="1" applyProtection="1">
      <alignment horizontal="center" vertical="center"/>
      <protection locked="0"/>
    </xf>
    <xf numFmtId="37" fontId="48" fillId="11" borderId="56" xfId="7" applyNumberFormat="1" applyFont="1" applyFill="1" applyBorder="1" applyAlignment="1" applyProtection="1">
      <alignment horizontal="center" vertical="center"/>
      <protection locked="0"/>
    </xf>
    <xf numFmtId="37" fontId="48" fillId="11" borderId="58" xfId="7" applyNumberFormat="1" applyFont="1" applyFill="1" applyBorder="1" applyAlignment="1" applyProtection="1">
      <alignment horizontal="center" vertical="center"/>
      <protection locked="0"/>
    </xf>
    <xf numFmtId="37" fontId="48" fillId="11" borderId="53" xfId="7" applyNumberFormat="1" applyFont="1" applyFill="1" applyBorder="1" applyAlignment="1" applyProtection="1">
      <alignment horizontal="center" vertical="center"/>
      <protection locked="0"/>
    </xf>
    <xf numFmtId="37" fontId="48" fillId="11" borderId="50" xfId="7" applyNumberFormat="1" applyFont="1" applyFill="1" applyBorder="1" applyAlignment="1" applyProtection="1">
      <alignment horizontal="center" vertical="center"/>
      <protection locked="0"/>
    </xf>
    <xf numFmtId="168" fontId="43" fillId="11" borderId="30" xfId="4" applyNumberFormat="1" applyFont="1" applyFill="1" applyBorder="1" applyAlignment="1" applyProtection="1">
      <alignment vertical="center"/>
      <protection locked="0"/>
    </xf>
    <xf numFmtId="168" fontId="43" fillId="11" borderId="27" xfId="4" applyNumberFormat="1" applyFont="1" applyFill="1" applyBorder="1" applyAlignment="1" applyProtection="1">
      <alignment vertical="center"/>
      <protection locked="0"/>
    </xf>
    <xf numFmtId="168" fontId="43" fillId="11" borderId="27" xfId="4" applyNumberFormat="1" applyFont="1" applyFill="1" applyBorder="1" applyAlignment="1" applyProtection="1">
      <alignment horizontal="right" vertical="center"/>
      <protection locked="0"/>
    </xf>
    <xf numFmtId="168" fontId="43" fillId="11" borderId="24" xfId="4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" fontId="0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25" fillId="5" borderId="0" xfId="0" applyFont="1" applyFill="1" applyAlignment="1" applyProtection="1">
      <alignment horizontal="left" vertical="center"/>
    </xf>
    <xf numFmtId="4" fontId="25" fillId="5" borderId="0" xfId="0" applyNumberFormat="1" applyFont="1" applyFill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4" fontId="23" fillId="0" borderId="22" xfId="0" applyNumberFormat="1" applyFont="1" applyFill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</cellXfs>
  <cellStyles count="11">
    <cellStyle name="Hypertextový odkaz" xfId="1" builtinId="8"/>
    <cellStyle name="Normální" xfId="0" builtinId="0" customBuiltin="1"/>
    <cellStyle name="Normální 2" xfId="5" xr:uid="{58D24257-C947-E14B-966D-6DDAFADF14AA}"/>
    <cellStyle name="Normální 3" xfId="7" xr:uid="{253AE002-B645-B242-9284-01E5505EA61B}"/>
    <cellStyle name="Normální 3 2" xfId="8" xr:uid="{EBE506FF-C52B-8E45-AF15-C2B49195A51F}"/>
    <cellStyle name="Normální 5" xfId="9" xr:uid="{E176A56D-937E-2740-B8D4-D30484A7FF2F}"/>
    <cellStyle name="normální_PŘELOŽKY VO" xfId="4" xr:uid="{45B4CD5B-58BC-DC4F-A03A-95FEFA3A951D}"/>
    <cellStyle name="normální_Rozpočet investičních nákladů platí 16,+ specifikace" xfId="6" xr:uid="{6C6E4E97-5A81-CF48-BCD7-3023BE138619}"/>
    <cellStyle name="normální_ROZVODY VO (2)" xfId="3" xr:uid="{19879695-8F00-DC46-B6AF-095AF0C992F6}"/>
    <cellStyle name="normální_SSO_prodejní hala_529" xfId="10" xr:uid="{6706E24C-97FB-3542-A425-B0D5EA12CCB1}"/>
    <cellStyle name="normální_Zadávací podklad pro profese" xfId="2" xr:uid="{588B75E7-B7E8-774C-8398-1F08099EF059}"/>
  </cellStyles>
  <dxfs count="0"/>
  <tableStyles count="0"/>
  <colors>
    <mruColors>
      <color rgb="FFFFFFCC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/Firemn&#237;%20archiv%20a.s/Zak&#225;zky%20rok%202001/22%20Zelen&#253;%20ostrov%20SP/Kniha%20spec.+%20v&#253;kaz%20v&#253;m&#283;r%20TENDR%203.%20stavba/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E14" sqref="E14:AJ14"/>
    </sheetView>
  </sheetViews>
  <sheetFormatPr baseColWidth="10" defaultColWidth="8.75" defaultRowHeight="11"/>
  <cols>
    <col min="1" max="1" width="8.25" style="129" customWidth="1"/>
    <col min="2" max="2" width="1.75" style="129" customWidth="1"/>
    <col min="3" max="3" width="4.25" style="129" customWidth="1"/>
    <col min="4" max="33" width="2.75" style="129" customWidth="1"/>
    <col min="34" max="34" width="3.25" style="129" customWidth="1"/>
    <col min="35" max="35" width="31.75" style="129" customWidth="1"/>
    <col min="36" max="37" width="2.5" style="129" customWidth="1"/>
    <col min="38" max="38" width="8.25" style="129" customWidth="1"/>
    <col min="39" max="39" width="3.25" style="129" customWidth="1"/>
    <col min="40" max="40" width="15.25" style="129" customWidth="1"/>
    <col min="41" max="41" width="7.5" style="129" customWidth="1"/>
    <col min="42" max="42" width="4.25" style="129" customWidth="1"/>
    <col min="43" max="43" width="15.75" style="129" hidden="1" customWidth="1"/>
    <col min="44" max="44" width="13.75" style="129" customWidth="1"/>
    <col min="45" max="47" width="25.75" style="129" hidden="1" customWidth="1"/>
    <col min="48" max="49" width="21.75" style="129" hidden="1" customWidth="1"/>
    <col min="50" max="51" width="25" style="129" hidden="1" customWidth="1"/>
    <col min="52" max="52" width="21.75" style="129" hidden="1" customWidth="1"/>
    <col min="53" max="53" width="19.25" style="129" hidden="1" customWidth="1"/>
    <col min="54" max="54" width="25" style="129" hidden="1" customWidth="1"/>
    <col min="55" max="55" width="21.75" style="129" hidden="1" customWidth="1"/>
    <col min="56" max="56" width="19.25" style="129" hidden="1" customWidth="1"/>
    <col min="57" max="57" width="66.5" style="129" customWidth="1"/>
    <col min="58" max="70" width="8.75" style="129"/>
    <col min="71" max="91" width="9.25" style="129" hidden="1"/>
    <col min="92" max="16384" width="8.75" style="129"/>
  </cols>
  <sheetData>
    <row r="1" spans="1:74">
      <c r="A1" s="297" t="s">
        <v>0</v>
      </c>
      <c r="AZ1" s="297" t="s">
        <v>1</v>
      </c>
      <c r="BA1" s="297" t="s">
        <v>2</v>
      </c>
      <c r="BB1" s="297" t="s">
        <v>1</v>
      </c>
      <c r="BT1" s="297" t="s">
        <v>3</v>
      </c>
      <c r="BU1" s="297" t="s">
        <v>3</v>
      </c>
      <c r="BV1" s="297" t="s">
        <v>4</v>
      </c>
    </row>
    <row r="2" spans="1:74" ht="37" customHeight="1">
      <c r="AR2" s="130" t="s">
        <v>5</v>
      </c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S2" s="132" t="s">
        <v>6</v>
      </c>
      <c r="BT2" s="132" t="s">
        <v>7</v>
      </c>
    </row>
    <row r="3" spans="1:74" ht="7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5"/>
      <c r="BS3" s="132" t="s">
        <v>6</v>
      </c>
      <c r="BT3" s="132" t="s">
        <v>8</v>
      </c>
    </row>
    <row r="4" spans="1:74" ht="25" customHeight="1">
      <c r="B4" s="135"/>
      <c r="D4" s="136" t="s">
        <v>9</v>
      </c>
      <c r="AR4" s="135"/>
      <c r="AS4" s="298" t="s">
        <v>10</v>
      </c>
      <c r="BE4" s="299" t="s">
        <v>11</v>
      </c>
      <c r="BS4" s="132" t="s">
        <v>12</v>
      </c>
    </row>
    <row r="5" spans="1:74" ht="12" customHeight="1">
      <c r="B5" s="135"/>
      <c r="D5" s="149" t="s">
        <v>13</v>
      </c>
      <c r="K5" s="153" t="s">
        <v>14</v>
      </c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R5" s="135"/>
      <c r="BE5" s="300" t="s">
        <v>15</v>
      </c>
      <c r="BS5" s="132" t="s">
        <v>6</v>
      </c>
    </row>
    <row r="6" spans="1:74" ht="37" customHeight="1">
      <c r="B6" s="135"/>
      <c r="D6" s="301" t="s">
        <v>16</v>
      </c>
      <c r="K6" s="302" t="s">
        <v>17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R6" s="135"/>
      <c r="BE6" s="303"/>
      <c r="BS6" s="132" t="s">
        <v>6</v>
      </c>
    </row>
    <row r="7" spans="1:74" ht="12" customHeight="1">
      <c r="B7" s="135"/>
      <c r="D7" s="138" t="s">
        <v>18</v>
      </c>
      <c r="K7" s="147" t="s">
        <v>1</v>
      </c>
      <c r="AK7" s="138" t="s">
        <v>19</v>
      </c>
      <c r="AN7" s="147" t="s">
        <v>1</v>
      </c>
      <c r="AR7" s="135"/>
      <c r="BE7" s="303"/>
      <c r="BS7" s="132" t="s">
        <v>6</v>
      </c>
    </row>
    <row r="8" spans="1:74" ht="12" customHeight="1">
      <c r="B8" s="135"/>
      <c r="D8" s="138" t="s">
        <v>20</v>
      </c>
      <c r="K8" s="147" t="s">
        <v>21</v>
      </c>
      <c r="AK8" s="138" t="s">
        <v>22</v>
      </c>
      <c r="AN8" s="10">
        <v>43818</v>
      </c>
      <c r="AR8" s="135"/>
      <c r="BE8" s="303"/>
      <c r="BS8" s="132" t="s">
        <v>6</v>
      </c>
    </row>
    <row r="9" spans="1:74" ht="14.5" customHeight="1">
      <c r="B9" s="135"/>
      <c r="AR9" s="135"/>
      <c r="BE9" s="303"/>
      <c r="BS9" s="132" t="s">
        <v>6</v>
      </c>
    </row>
    <row r="10" spans="1:74" ht="12" customHeight="1">
      <c r="B10" s="135"/>
      <c r="D10" s="138" t="s">
        <v>23</v>
      </c>
      <c r="AK10" s="138" t="s">
        <v>24</v>
      </c>
      <c r="AN10" s="147" t="s">
        <v>1</v>
      </c>
      <c r="AR10" s="135"/>
      <c r="BE10" s="303"/>
      <c r="BS10" s="132" t="s">
        <v>6</v>
      </c>
    </row>
    <row r="11" spans="1:74" ht="18.5" customHeight="1">
      <c r="B11" s="135"/>
      <c r="E11" s="147" t="s">
        <v>25</v>
      </c>
      <c r="AK11" s="138" t="s">
        <v>26</v>
      </c>
      <c r="AN11" s="147" t="s">
        <v>1</v>
      </c>
      <c r="AR11" s="135"/>
      <c r="BE11" s="303"/>
      <c r="BS11" s="132" t="s">
        <v>6</v>
      </c>
    </row>
    <row r="12" spans="1:74" ht="7" customHeight="1">
      <c r="B12" s="135"/>
      <c r="AR12" s="135"/>
      <c r="BE12" s="303"/>
      <c r="BS12" s="132" t="s">
        <v>6</v>
      </c>
    </row>
    <row r="13" spans="1:74" ht="12" customHeight="1">
      <c r="B13" s="135"/>
      <c r="D13" s="138" t="s">
        <v>27</v>
      </c>
      <c r="AK13" s="138" t="s">
        <v>24</v>
      </c>
      <c r="AN13" s="9" t="s">
        <v>28</v>
      </c>
      <c r="AR13" s="135"/>
      <c r="BE13" s="303"/>
      <c r="BS13" s="132" t="s">
        <v>6</v>
      </c>
    </row>
    <row r="14" spans="1:74" ht="13">
      <c r="B14" s="135"/>
      <c r="E14" s="11" t="s">
        <v>28</v>
      </c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  <c r="AH14" s="372"/>
      <c r="AI14" s="372"/>
      <c r="AJ14" s="372"/>
      <c r="AK14" s="138" t="s">
        <v>26</v>
      </c>
      <c r="AN14" s="9" t="s">
        <v>28</v>
      </c>
      <c r="AR14" s="135"/>
      <c r="BE14" s="303"/>
      <c r="BS14" s="132" t="s">
        <v>6</v>
      </c>
    </row>
    <row r="15" spans="1:74" ht="7" customHeight="1">
      <c r="B15" s="135"/>
      <c r="AR15" s="135"/>
      <c r="BE15" s="303"/>
      <c r="BS15" s="132" t="s">
        <v>3</v>
      </c>
    </row>
    <row r="16" spans="1:74" ht="12" customHeight="1">
      <c r="B16" s="135"/>
      <c r="D16" s="138" t="s">
        <v>29</v>
      </c>
      <c r="AK16" s="138" t="s">
        <v>24</v>
      </c>
      <c r="AN16" s="147" t="s">
        <v>1</v>
      </c>
      <c r="AR16" s="135"/>
      <c r="BE16" s="303"/>
      <c r="BS16" s="132" t="s">
        <v>3</v>
      </c>
    </row>
    <row r="17" spans="1:71" ht="18.5" customHeight="1">
      <c r="B17" s="135"/>
      <c r="E17" s="147" t="s">
        <v>30</v>
      </c>
      <c r="AK17" s="138" t="s">
        <v>26</v>
      </c>
      <c r="AN17" s="147" t="s">
        <v>1</v>
      </c>
      <c r="AR17" s="135"/>
      <c r="BE17" s="303"/>
      <c r="BS17" s="132" t="s">
        <v>31</v>
      </c>
    </row>
    <row r="18" spans="1:71" ht="7" customHeight="1">
      <c r="B18" s="135"/>
      <c r="AR18" s="135"/>
      <c r="BE18" s="303"/>
      <c r="BS18" s="132" t="s">
        <v>6</v>
      </c>
    </row>
    <row r="19" spans="1:71" ht="12" customHeight="1">
      <c r="B19" s="135"/>
      <c r="D19" s="138" t="s">
        <v>32</v>
      </c>
      <c r="AK19" s="138" t="s">
        <v>24</v>
      </c>
      <c r="AN19" s="147" t="s">
        <v>1</v>
      </c>
      <c r="AR19" s="135"/>
      <c r="BE19" s="303"/>
      <c r="BS19" s="132" t="s">
        <v>6</v>
      </c>
    </row>
    <row r="20" spans="1:71" ht="18.5" customHeight="1">
      <c r="B20" s="135"/>
      <c r="E20" s="147" t="s">
        <v>33</v>
      </c>
      <c r="AK20" s="138" t="s">
        <v>26</v>
      </c>
      <c r="AN20" s="147" t="s">
        <v>1</v>
      </c>
      <c r="AR20" s="135"/>
      <c r="BE20" s="303"/>
      <c r="BS20" s="132" t="s">
        <v>31</v>
      </c>
    </row>
    <row r="21" spans="1:71" ht="7" customHeight="1">
      <c r="B21" s="135"/>
      <c r="AR21" s="135"/>
      <c r="BE21" s="303"/>
    </row>
    <row r="22" spans="1:71" ht="12" customHeight="1">
      <c r="B22" s="135"/>
      <c r="D22" s="138" t="s">
        <v>34</v>
      </c>
      <c r="AR22" s="135"/>
      <c r="BE22" s="303"/>
    </row>
    <row r="23" spans="1:71" ht="16.5" customHeight="1">
      <c r="B23" s="135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35"/>
      <c r="BE23" s="303"/>
    </row>
    <row r="24" spans="1:71" ht="7" customHeight="1">
      <c r="B24" s="135"/>
      <c r="AR24" s="135"/>
      <c r="BE24" s="303"/>
    </row>
    <row r="25" spans="1:71" ht="7" customHeight="1">
      <c r="B25" s="135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04"/>
      <c r="AA25" s="304"/>
      <c r="AB25" s="304"/>
      <c r="AC25" s="304"/>
      <c r="AD25" s="304"/>
      <c r="AE25" s="304"/>
      <c r="AF25" s="304"/>
      <c r="AG25" s="304"/>
      <c r="AH25" s="304"/>
      <c r="AI25" s="304"/>
      <c r="AJ25" s="304"/>
      <c r="AK25" s="304"/>
      <c r="AL25" s="304"/>
      <c r="AM25" s="304"/>
      <c r="AN25" s="304"/>
      <c r="AO25" s="304"/>
      <c r="AR25" s="135"/>
      <c r="BE25" s="303"/>
    </row>
    <row r="26" spans="1:71" s="144" customFormat="1" ht="26" customHeight="1">
      <c r="A26" s="141"/>
      <c r="B26" s="142"/>
      <c r="C26" s="141"/>
      <c r="D26" s="305" t="s">
        <v>35</v>
      </c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306">
        <f>ROUND(AG94,2)</f>
        <v>0</v>
      </c>
      <c r="AL26" s="307"/>
      <c r="AM26" s="307"/>
      <c r="AN26" s="307"/>
      <c r="AO26" s="307"/>
      <c r="AP26" s="141"/>
      <c r="AQ26" s="141"/>
      <c r="AR26" s="142"/>
      <c r="BE26" s="303"/>
    </row>
    <row r="27" spans="1:71" s="144" customFormat="1" ht="7" customHeight="1">
      <c r="A27" s="141"/>
      <c r="B27" s="142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2"/>
      <c r="BE27" s="303"/>
    </row>
    <row r="28" spans="1:71" s="144" customFormat="1" ht="13">
      <c r="A28" s="141"/>
      <c r="B28" s="142"/>
      <c r="C28" s="141"/>
      <c r="D28" s="141"/>
      <c r="E28" s="141"/>
      <c r="F28" s="141"/>
      <c r="G28" s="141"/>
      <c r="H28" s="141"/>
      <c r="I28" s="141"/>
      <c r="J28" s="141"/>
      <c r="K28" s="141"/>
      <c r="L28" s="308" t="s">
        <v>36</v>
      </c>
      <c r="M28" s="308"/>
      <c r="N28" s="308"/>
      <c r="O28" s="308"/>
      <c r="P28" s="308"/>
      <c r="Q28" s="141"/>
      <c r="R28" s="141"/>
      <c r="S28" s="141"/>
      <c r="T28" s="141"/>
      <c r="U28" s="141"/>
      <c r="V28" s="141"/>
      <c r="W28" s="308" t="s">
        <v>37</v>
      </c>
      <c r="X28" s="308"/>
      <c r="Y28" s="308"/>
      <c r="Z28" s="308"/>
      <c r="AA28" s="308"/>
      <c r="AB28" s="308"/>
      <c r="AC28" s="308"/>
      <c r="AD28" s="308"/>
      <c r="AE28" s="308"/>
      <c r="AF28" s="141"/>
      <c r="AG28" s="141"/>
      <c r="AH28" s="141"/>
      <c r="AI28" s="141"/>
      <c r="AJ28" s="141"/>
      <c r="AK28" s="308" t="s">
        <v>38</v>
      </c>
      <c r="AL28" s="308"/>
      <c r="AM28" s="308"/>
      <c r="AN28" s="308"/>
      <c r="AO28" s="308"/>
      <c r="AP28" s="141"/>
      <c r="AQ28" s="141"/>
      <c r="AR28" s="142"/>
      <c r="BE28" s="303"/>
    </row>
    <row r="29" spans="1:71" s="309" customFormat="1" ht="14.5" customHeight="1">
      <c r="B29" s="310"/>
      <c r="D29" s="138" t="s">
        <v>39</v>
      </c>
      <c r="F29" s="138" t="s">
        <v>40</v>
      </c>
      <c r="L29" s="311">
        <v>0.21</v>
      </c>
      <c r="M29" s="312"/>
      <c r="N29" s="312"/>
      <c r="O29" s="312"/>
      <c r="P29" s="312"/>
      <c r="W29" s="313">
        <f>ROUND(AZ94,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3">
        <f>ROUND(AV94, 2)</f>
        <v>0</v>
      </c>
      <c r="AL29" s="312"/>
      <c r="AM29" s="312"/>
      <c r="AN29" s="312"/>
      <c r="AO29" s="312"/>
      <c r="AR29" s="310"/>
      <c r="BE29" s="314"/>
    </row>
    <row r="30" spans="1:71" s="309" customFormat="1" ht="14.5" customHeight="1">
      <c r="B30" s="310"/>
      <c r="F30" s="138" t="s">
        <v>41</v>
      </c>
      <c r="L30" s="311">
        <v>0.15</v>
      </c>
      <c r="M30" s="312"/>
      <c r="N30" s="312"/>
      <c r="O30" s="312"/>
      <c r="P30" s="312"/>
      <c r="W30" s="313">
        <f>ROUND(BA94,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3">
        <f>ROUND(AW94, 2)</f>
        <v>0</v>
      </c>
      <c r="AL30" s="312"/>
      <c r="AM30" s="312"/>
      <c r="AN30" s="312"/>
      <c r="AO30" s="312"/>
      <c r="AR30" s="310"/>
      <c r="BE30" s="314"/>
    </row>
    <row r="31" spans="1:71" s="309" customFormat="1" ht="14.5" hidden="1" customHeight="1">
      <c r="B31" s="310"/>
      <c r="F31" s="138" t="s">
        <v>42</v>
      </c>
      <c r="L31" s="311">
        <v>0.21</v>
      </c>
      <c r="M31" s="312"/>
      <c r="N31" s="312"/>
      <c r="O31" s="312"/>
      <c r="P31" s="312"/>
      <c r="W31" s="313">
        <f>ROUND(BB94,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3">
        <v>0</v>
      </c>
      <c r="AL31" s="312"/>
      <c r="AM31" s="312"/>
      <c r="AN31" s="312"/>
      <c r="AO31" s="312"/>
      <c r="AR31" s="310"/>
      <c r="BE31" s="314"/>
    </row>
    <row r="32" spans="1:71" s="309" customFormat="1" ht="14.5" hidden="1" customHeight="1">
      <c r="B32" s="310"/>
      <c r="F32" s="138" t="s">
        <v>43</v>
      </c>
      <c r="L32" s="311">
        <v>0.15</v>
      </c>
      <c r="M32" s="312"/>
      <c r="N32" s="312"/>
      <c r="O32" s="312"/>
      <c r="P32" s="312"/>
      <c r="W32" s="313">
        <f>ROUND(BC94,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3">
        <v>0</v>
      </c>
      <c r="AL32" s="312"/>
      <c r="AM32" s="312"/>
      <c r="AN32" s="312"/>
      <c r="AO32" s="312"/>
      <c r="AR32" s="310"/>
      <c r="BE32" s="314"/>
    </row>
    <row r="33" spans="1:57" s="309" customFormat="1" ht="14.5" hidden="1" customHeight="1">
      <c r="B33" s="310"/>
      <c r="F33" s="138" t="s">
        <v>44</v>
      </c>
      <c r="L33" s="311">
        <v>0</v>
      </c>
      <c r="M33" s="312"/>
      <c r="N33" s="312"/>
      <c r="O33" s="312"/>
      <c r="P33" s="312"/>
      <c r="W33" s="313">
        <f>ROUND(BD94,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3">
        <v>0</v>
      </c>
      <c r="AL33" s="312"/>
      <c r="AM33" s="312"/>
      <c r="AN33" s="312"/>
      <c r="AO33" s="312"/>
      <c r="AR33" s="310"/>
      <c r="BE33" s="314"/>
    </row>
    <row r="34" spans="1:57" s="144" customFormat="1" ht="7" customHeight="1">
      <c r="A34" s="141"/>
      <c r="B34" s="142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2"/>
      <c r="BE34" s="303"/>
    </row>
    <row r="35" spans="1:57" s="144" customFormat="1" ht="26" customHeight="1">
      <c r="A35" s="141"/>
      <c r="B35" s="142"/>
      <c r="C35" s="315"/>
      <c r="D35" s="316" t="s">
        <v>45</v>
      </c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8" t="s">
        <v>46</v>
      </c>
      <c r="U35" s="317"/>
      <c r="V35" s="317"/>
      <c r="W35" s="317"/>
      <c r="X35" s="319" t="s">
        <v>47</v>
      </c>
      <c r="Y35" s="320"/>
      <c r="Z35" s="320"/>
      <c r="AA35" s="320"/>
      <c r="AB35" s="320"/>
      <c r="AC35" s="317"/>
      <c r="AD35" s="317"/>
      <c r="AE35" s="317"/>
      <c r="AF35" s="317"/>
      <c r="AG35" s="317"/>
      <c r="AH35" s="317"/>
      <c r="AI35" s="317"/>
      <c r="AJ35" s="317"/>
      <c r="AK35" s="321">
        <f>SUM(AK26:AK33)</f>
        <v>0</v>
      </c>
      <c r="AL35" s="320"/>
      <c r="AM35" s="320"/>
      <c r="AN35" s="320"/>
      <c r="AO35" s="322"/>
      <c r="AP35" s="315"/>
      <c r="AQ35" s="315"/>
      <c r="AR35" s="142"/>
      <c r="BE35" s="141"/>
    </row>
    <row r="36" spans="1:57" s="144" customFormat="1" ht="7" customHeight="1">
      <c r="A36" s="141"/>
      <c r="B36" s="142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2"/>
      <c r="BE36" s="141"/>
    </row>
    <row r="37" spans="1:57" s="144" customFormat="1" ht="14.5" customHeight="1">
      <c r="A37" s="141"/>
      <c r="B37" s="142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2"/>
      <c r="BE37" s="141"/>
    </row>
    <row r="38" spans="1:57" ht="14.5" customHeight="1">
      <c r="B38" s="135"/>
      <c r="AR38" s="135"/>
    </row>
    <row r="39" spans="1:57" ht="14.5" customHeight="1">
      <c r="B39" s="135"/>
      <c r="AR39" s="135"/>
    </row>
    <row r="40" spans="1:57" ht="14.5" customHeight="1">
      <c r="B40" s="135"/>
      <c r="AR40" s="135"/>
    </row>
    <row r="41" spans="1:57" ht="14.5" customHeight="1">
      <c r="B41" s="135"/>
      <c r="AR41" s="135"/>
    </row>
    <row r="42" spans="1:57" ht="14.5" customHeight="1">
      <c r="B42" s="135"/>
      <c r="AR42" s="135"/>
    </row>
    <row r="43" spans="1:57" ht="14.5" customHeight="1">
      <c r="B43" s="135"/>
      <c r="AR43" s="135"/>
    </row>
    <row r="44" spans="1:57" ht="14.5" customHeight="1">
      <c r="B44" s="135"/>
      <c r="AR44" s="135"/>
    </row>
    <row r="45" spans="1:57" ht="14.5" customHeight="1">
      <c r="B45" s="135"/>
      <c r="AR45" s="135"/>
    </row>
    <row r="46" spans="1:57" ht="14.5" customHeight="1">
      <c r="B46" s="135"/>
      <c r="AR46" s="135"/>
    </row>
    <row r="47" spans="1:57" ht="14.5" customHeight="1">
      <c r="B47" s="135"/>
      <c r="AR47" s="135"/>
    </row>
    <row r="48" spans="1:57" ht="14.5" customHeight="1">
      <c r="B48" s="135"/>
      <c r="AR48" s="135"/>
    </row>
    <row r="49" spans="1:57" s="144" customFormat="1" ht="14.5" customHeight="1">
      <c r="B49" s="143"/>
      <c r="D49" s="175" t="s">
        <v>48</v>
      </c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5" t="s">
        <v>49</v>
      </c>
      <c r="AI49" s="176"/>
      <c r="AJ49" s="176"/>
      <c r="AK49" s="176"/>
      <c r="AL49" s="176"/>
      <c r="AM49" s="176"/>
      <c r="AN49" s="176"/>
      <c r="AO49" s="176"/>
      <c r="AR49" s="143"/>
    </row>
    <row r="50" spans="1:57">
      <c r="B50" s="135"/>
      <c r="AR50" s="135"/>
    </row>
    <row r="51" spans="1:57">
      <c r="B51" s="135"/>
      <c r="AR51" s="135"/>
    </row>
    <row r="52" spans="1:57">
      <c r="B52" s="135"/>
      <c r="AR52" s="135"/>
    </row>
    <row r="53" spans="1:57">
      <c r="B53" s="135"/>
      <c r="AR53" s="135"/>
    </row>
    <row r="54" spans="1:57">
      <c r="B54" s="135"/>
      <c r="AR54" s="135"/>
    </row>
    <row r="55" spans="1:57">
      <c r="B55" s="135"/>
      <c r="AR55" s="135"/>
    </row>
    <row r="56" spans="1:57">
      <c r="B56" s="135"/>
      <c r="AR56" s="135"/>
    </row>
    <row r="57" spans="1:57">
      <c r="B57" s="135"/>
      <c r="AR57" s="135"/>
    </row>
    <row r="58" spans="1:57">
      <c r="B58" s="135"/>
      <c r="AR58" s="135"/>
    </row>
    <row r="59" spans="1:57">
      <c r="B59" s="135"/>
      <c r="AR59" s="135"/>
    </row>
    <row r="60" spans="1:57" s="144" customFormat="1" ht="13">
      <c r="A60" s="141"/>
      <c r="B60" s="142"/>
      <c r="C60" s="141"/>
      <c r="D60" s="177" t="s">
        <v>50</v>
      </c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7" t="s">
        <v>51</v>
      </c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7" t="s">
        <v>50</v>
      </c>
      <c r="AI60" s="178"/>
      <c r="AJ60" s="178"/>
      <c r="AK60" s="178"/>
      <c r="AL60" s="178"/>
      <c r="AM60" s="177" t="s">
        <v>51</v>
      </c>
      <c r="AN60" s="178"/>
      <c r="AO60" s="178"/>
      <c r="AP60" s="141"/>
      <c r="AQ60" s="141"/>
      <c r="AR60" s="142"/>
      <c r="BE60" s="141"/>
    </row>
    <row r="61" spans="1:57">
      <c r="B61" s="135"/>
      <c r="AR61" s="135"/>
    </row>
    <row r="62" spans="1:57">
      <c r="B62" s="135"/>
      <c r="AR62" s="135"/>
    </row>
    <row r="63" spans="1:57">
      <c r="B63" s="135"/>
      <c r="AR63" s="135"/>
    </row>
    <row r="64" spans="1:57" s="144" customFormat="1" ht="13">
      <c r="A64" s="141"/>
      <c r="B64" s="142"/>
      <c r="C64" s="141"/>
      <c r="D64" s="175" t="s">
        <v>52</v>
      </c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75" t="s">
        <v>53</v>
      </c>
      <c r="AI64" s="181"/>
      <c r="AJ64" s="181"/>
      <c r="AK64" s="181"/>
      <c r="AL64" s="181"/>
      <c r="AM64" s="181"/>
      <c r="AN64" s="181"/>
      <c r="AO64" s="181"/>
      <c r="AP64" s="141"/>
      <c r="AQ64" s="141"/>
      <c r="AR64" s="142"/>
      <c r="BE64" s="141"/>
    </row>
    <row r="65" spans="1:57">
      <c r="B65" s="135"/>
      <c r="AR65" s="135"/>
    </row>
    <row r="66" spans="1:57">
      <c r="B66" s="135"/>
      <c r="AR66" s="135"/>
    </row>
    <row r="67" spans="1:57">
      <c r="B67" s="135"/>
      <c r="AR67" s="135"/>
    </row>
    <row r="68" spans="1:57">
      <c r="B68" s="135"/>
      <c r="AR68" s="135"/>
    </row>
    <row r="69" spans="1:57">
      <c r="B69" s="135"/>
      <c r="AR69" s="135"/>
    </row>
    <row r="70" spans="1:57">
      <c r="B70" s="135"/>
      <c r="AR70" s="135"/>
    </row>
    <row r="71" spans="1:57">
      <c r="B71" s="135"/>
      <c r="AR71" s="135"/>
    </row>
    <row r="72" spans="1:57">
      <c r="B72" s="135"/>
      <c r="AR72" s="135"/>
    </row>
    <row r="73" spans="1:57">
      <c r="B73" s="135"/>
      <c r="AR73" s="135"/>
    </row>
    <row r="74" spans="1:57">
      <c r="B74" s="135"/>
      <c r="AR74" s="135"/>
    </row>
    <row r="75" spans="1:57" s="144" customFormat="1" ht="13">
      <c r="A75" s="141"/>
      <c r="B75" s="142"/>
      <c r="C75" s="141"/>
      <c r="D75" s="177" t="s">
        <v>50</v>
      </c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7" t="s">
        <v>51</v>
      </c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7" t="s">
        <v>50</v>
      </c>
      <c r="AI75" s="178"/>
      <c r="AJ75" s="178"/>
      <c r="AK75" s="178"/>
      <c r="AL75" s="178"/>
      <c r="AM75" s="177" t="s">
        <v>51</v>
      </c>
      <c r="AN75" s="178"/>
      <c r="AO75" s="178"/>
      <c r="AP75" s="141"/>
      <c r="AQ75" s="141"/>
      <c r="AR75" s="142"/>
      <c r="BE75" s="141"/>
    </row>
    <row r="76" spans="1:57" s="144" customFormat="1">
      <c r="A76" s="141"/>
      <c r="B76" s="142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2"/>
      <c r="BE76" s="141"/>
    </row>
    <row r="77" spans="1:57" s="144" customFormat="1" ht="7" customHeight="1">
      <c r="A77" s="141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42"/>
      <c r="BE77" s="141"/>
    </row>
    <row r="81" spans="1:91" s="144" customFormat="1" ht="7" customHeight="1">
      <c r="A81" s="141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  <c r="AK81" s="185"/>
      <c r="AL81" s="185"/>
      <c r="AM81" s="185"/>
      <c r="AN81" s="185"/>
      <c r="AO81" s="185"/>
      <c r="AP81" s="185"/>
      <c r="AQ81" s="185"/>
      <c r="AR81" s="142"/>
      <c r="BE81" s="141"/>
    </row>
    <row r="82" spans="1:91" s="144" customFormat="1" ht="25" customHeight="1">
      <c r="A82" s="141"/>
      <c r="B82" s="142"/>
      <c r="C82" s="136" t="s">
        <v>54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2"/>
      <c r="BE82" s="141"/>
    </row>
    <row r="83" spans="1:91" s="144" customFormat="1" ht="7" customHeight="1">
      <c r="A83" s="141"/>
      <c r="B83" s="142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2"/>
      <c r="BE83" s="141"/>
    </row>
    <row r="84" spans="1:91" s="323" customFormat="1" ht="12" customHeight="1">
      <c r="B84" s="324"/>
      <c r="C84" s="138" t="s">
        <v>13</v>
      </c>
      <c r="L84" s="323" t="str">
        <f>K5</f>
        <v>1708</v>
      </c>
      <c r="AR84" s="324"/>
    </row>
    <row r="85" spans="1:91" s="325" customFormat="1" ht="37" customHeight="1">
      <c r="B85" s="326"/>
      <c r="C85" s="327" t="s">
        <v>16</v>
      </c>
      <c r="L85" s="145" t="str">
        <f>K6</f>
        <v>Základní škola a Mateřská škola Čs.armády 1026, Bohumín, okr.Karviná</v>
      </c>
      <c r="M85" s="328"/>
      <c r="N85" s="328"/>
      <c r="O85" s="328"/>
      <c r="P85" s="328"/>
      <c r="Q85" s="328"/>
      <c r="R85" s="328"/>
      <c r="S85" s="328"/>
      <c r="T85" s="328"/>
      <c r="U85" s="328"/>
      <c r="V85" s="328"/>
      <c r="W85" s="328"/>
      <c r="X85" s="328"/>
      <c r="Y85" s="328"/>
      <c r="Z85" s="328"/>
      <c r="AA85" s="328"/>
      <c r="AB85" s="328"/>
      <c r="AC85" s="328"/>
      <c r="AD85" s="328"/>
      <c r="AE85" s="328"/>
      <c r="AF85" s="328"/>
      <c r="AG85" s="328"/>
      <c r="AH85" s="328"/>
      <c r="AI85" s="328"/>
      <c r="AJ85" s="328"/>
      <c r="AK85" s="328"/>
      <c r="AL85" s="328"/>
      <c r="AM85" s="328"/>
      <c r="AN85" s="328"/>
      <c r="AO85" s="328"/>
      <c r="AR85" s="326"/>
    </row>
    <row r="86" spans="1:91" s="144" customFormat="1" ht="7" customHeight="1">
      <c r="A86" s="141"/>
      <c r="B86" s="142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2"/>
      <c r="BE86" s="141"/>
    </row>
    <row r="87" spans="1:91" s="144" customFormat="1" ht="12" customHeight="1">
      <c r="A87" s="141"/>
      <c r="B87" s="142"/>
      <c r="C87" s="138" t="s">
        <v>20</v>
      </c>
      <c r="D87" s="141"/>
      <c r="E87" s="141"/>
      <c r="F87" s="141"/>
      <c r="G87" s="141"/>
      <c r="H87" s="141"/>
      <c r="I87" s="141"/>
      <c r="J87" s="141"/>
      <c r="K87" s="141"/>
      <c r="L87" s="329" t="str">
        <f>IF(K8="","",K8)</f>
        <v>Bohumín</v>
      </c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38" t="s">
        <v>22</v>
      </c>
      <c r="AJ87" s="141"/>
      <c r="AK87" s="141"/>
      <c r="AL87" s="141"/>
      <c r="AM87" s="330">
        <f>IF(AN8= "","",AN8)</f>
        <v>43818</v>
      </c>
      <c r="AN87" s="330"/>
      <c r="AO87" s="141"/>
      <c r="AP87" s="141"/>
      <c r="AQ87" s="141"/>
      <c r="AR87" s="142"/>
      <c r="BE87" s="141"/>
    </row>
    <row r="88" spans="1:91" s="144" customFormat="1" ht="7" customHeight="1">
      <c r="A88" s="141"/>
      <c r="B88" s="142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2"/>
      <c r="BE88" s="141"/>
    </row>
    <row r="89" spans="1:91" s="144" customFormat="1" ht="15.25" customHeight="1">
      <c r="A89" s="141"/>
      <c r="B89" s="142"/>
      <c r="C89" s="138" t="s">
        <v>23</v>
      </c>
      <c r="D89" s="141"/>
      <c r="E89" s="141"/>
      <c r="F89" s="141"/>
      <c r="G89" s="141"/>
      <c r="H89" s="141"/>
      <c r="I89" s="141"/>
      <c r="J89" s="141"/>
      <c r="K89" s="141"/>
      <c r="L89" s="323" t="str">
        <f>IF(E11= "","",E11)</f>
        <v xml:space="preserve"> </v>
      </c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38" t="s">
        <v>29</v>
      </c>
      <c r="AJ89" s="141"/>
      <c r="AK89" s="141"/>
      <c r="AL89" s="141"/>
      <c r="AM89" s="331" t="str">
        <f>IF(E17="","",E17)</f>
        <v>MAP architekti</v>
      </c>
      <c r="AN89" s="332"/>
      <c r="AO89" s="332"/>
      <c r="AP89" s="332"/>
      <c r="AQ89" s="141"/>
      <c r="AR89" s="142"/>
      <c r="AS89" s="333" t="s">
        <v>55</v>
      </c>
      <c r="AT89" s="334"/>
      <c r="AU89" s="220"/>
      <c r="AV89" s="220"/>
      <c r="AW89" s="220"/>
      <c r="AX89" s="220"/>
      <c r="AY89" s="220"/>
      <c r="AZ89" s="220"/>
      <c r="BA89" s="220"/>
      <c r="BB89" s="220"/>
      <c r="BC89" s="220"/>
      <c r="BD89" s="335"/>
      <c r="BE89" s="141"/>
    </row>
    <row r="90" spans="1:91" s="144" customFormat="1" ht="15.25" customHeight="1">
      <c r="A90" s="141"/>
      <c r="B90" s="142"/>
      <c r="C90" s="138" t="s">
        <v>27</v>
      </c>
      <c r="D90" s="141"/>
      <c r="E90" s="141"/>
      <c r="F90" s="141"/>
      <c r="G90" s="141"/>
      <c r="H90" s="141"/>
      <c r="I90" s="141"/>
      <c r="J90" s="141"/>
      <c r="K90" s="141"/>
      <c r="L90" s="323" t="str">
        <f>IF(E14= "Vyplň údaj","",E14)</f>
        <v/>
      </c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38" t="s">
        <v>32</v>
      </c>
      <c r="AJ90" s="141"/>
      <c r="AK90" s="141"/>
      <c r="AL90" s="141"/>
      <c r="AM90" s="331" t="str">
        <f>IF(E20="","",E20)</f>
        <v>Hořák</v>
      </c>
      <c r="AN90" s="332"/>
      <c r="AO90" s="332"/>
      <c r="AP90" s="332"/>
      <c r="AQ90" s="141"/>
      <c r="AR90" s="142"/>
      <c r="AS90" s="336"/>
      <c r="AT90" s="337"/>
      <c r="AU90" s="245"/>
      <c r="AV90" s="245"/>
      <c r="AW90" s="245"/>
      <c r="AX90" s="245"/>
      <c r="AY90" s="245"/>
      <c r="AZ90" s="245"/>
      <c r="BA90" s="245"/>
      <c r="BB90" s="245"/>
      <c r="BC90" s="245"/>
      <c r="BD90" s="338"/>
      <c r="BE90" s="141"/>
    </row>
    <row r="91" spans="1:91" s="144" customFormat="1" ht="11" customHeight="1">
      <c r="A91" s="141"/>
      <c r="B91" s="142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2"/>
      <c r="AS91" s="336"/>
      <c r="AT91" s="337"/>
      <c r="AU91" s="245"/>
      <c r="AV91" s="245"/>
      <c r="AW91" s="245"/>
      <c r="AX91" s="245"/>
      <c r="AY91" s="245"/>
      <c r="AZ91" s="245"/>
      <c r="BA91" s="245"/>
      <c r="BB91" s="245"/>
      <c r="BC91" s="245"/>
      <c r="BD91" s="338"/>
      <c r="BE91" s="141"/>
    </row>
    <row r="92" spans="1:91" s="144" customFormat="1" ht="29.25" customHeight="1">
      <c r="A92" s="141"/>
      <c r="B92" s="142"/>
      <c r="C92" s="339" t="s">
        <v>56</v>
      </c>
      <c r="D92" s="340"/>
      <c r="E92" s="340"/>
      <c r="F92" s="340"/>
      <c r="G92" s="340"/>
      <c r="H92" s="170"/>
      <c r="I92" s="341" t="s">
        <v>57</v>
      </c>
      <c r="J92" s="340"/>
      <c r="K92" s="340"/>
      <c r="L92" s="340"/>
      <c r="M92" s="340"/>
      <c r="N92" s="340"/>
      <c r="O92" s="340"/>
      <c r="P92" s="340"/>
      <c r="Q92" s="340"/>
      <c r="R92" s="340"/>
      <c r="S92" s="340"/>
      <c r="T92" s="340"/>
      <c r="U92" s="340"/>
      <c r="V92" s="340"/>
      <c r="W92" s="340"/>
      <c r="X92" s="340"/>
      <c r="Y92" s="340"/>
      <c r="Z92" s="340"/>
      <c r="AA92" s="340"/>
      <c r="AB92" s="340"/>
      <c r="AC92" s="340"/>
      <c r="AD92" s="340"/>
      <c r="AE92" s="340"/>
      <c r="AF92" s="340"/>
      <c r="AG92" s="342" t="s">
        <v>58</v>
      </c>
      <c r="AH92" s="340"/>
      <c r="AI92" s="340"/>
      <c r="AJ92" s="340"/>
      <c r="AK92" s="340"/>
      <c r="AL92" s="340"/>
      <c r="AM92" s="340"/>
      <c r="AN92" s="341" t="s">
        <v>59</v>
      </c>
      <c r="AO92" s="340"/>
      <c r="AP92" s="343"/>
      <c r="AQ92" s="344" t="s">
        <v>60</v>
      </c>
      <c r="AR92" s="142"/>
      <c r="AS92" s="213" t="s">
        <v>61</v>
      </c>
      <c r="AT92" s="214" t="s">
        <v>62</v>
      </c>
      <c r="AU92" s="214" t="s">
        <v>63</v>
      </c>
      <c r="AV92" s="214" t="s">
        <v>64</v>
      </c>
      <c r="AW92" s="214" t="s">
        <v>65</v>
      </c>
      <c r="AX92" s="214" t="s">
        <v>66</v>
      </c>
      <c r="AY92" s="214" t="s">
        <v>67</v>
      </c>
      <c r="AZ92" s="214" t="s">
        <v>68</v>
      </c>
      <c r="BA92" s="214" t="s">
        <v>69</v>
      </c>
      <c r="BB92" s="214" t="s">
        <v>70</v>
      </c>
      <c r="BC92" s="214" t="s">
        <v>71</v>
      </c>
      <c r="BD92" s="215" t="s">
        <v>72</v>
      </c>
      <c r="BE92" s="141"/>
    </row>
    <row r="93" spans="1:91" s="144" customFormat="1" ht="11" customHeight="1">
      <c r="A93" s="141"/>
      <c r="B93" s="142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2"/>
      <c r="AS93" s="219"/>
      <c r="AT93" s="159"/>
      <c r="AU93" s="159"/>
      <c r="AV93" s="159"/>
      <c r="AW93" s="159"/>
      <c r="AX93" s="159"/>
      <c r="AY93" s="159"/>
      <c r="AZ93" s="159"/>
      <c r="BA93" s="159"/>
      <c r="BB93" s="159"/>
      <c r="BC93" s="159"/>
      <c r="BD93" s="345"/>
      <c r="BE93" s="141"/>
    </row>
    <row r="94" spans="1:91" s="346" customFormat="1" ht="32.5" customHeight="1">
      <c r="B94" s="347"/>
      <c r="C94" s="217" t="s">
        <v>73</v>
      </c>
      <c r="D94" s="348"/>
      <c r="E94" s="348"/>
      <c r="F94" s="348"/>
      <c r="G94" s="348"/>
      <c r="H94" s="348"/>
      <c r="I94" s="348"/>
      <c r="J94" s="348"/>
      <c r="K94" s="348"/>
      <c r="L94" s="348"/>
      <c r="M94" s="348"/>
      <c r="N94" s="348"/>
      <c r="O94" s="348"/>
      <c r="P94" s="348"/>
      <c r="Q94" s="348"/>
      <c r="R94" s="348"/>
      <c r="S94" s="348"/>
      <c r="T94" s="348"/>
      <c r="U94" s="348"/>
      <c r="V94" s="348"/>
      <c r="W94" s="348"/>
      <c r="X94" s="348"/>
      <c r="Y94" s="348"/>
      <c r="Z94" s="348"/>
      <c r="AA94" s="348"/>
      <c r="AB94" s="348"/>
      <c r="AC94" s="348"/>
      <c r="AD94" s="348"/>
      <c r="AE94" s="348"/>
      <c r="AF94" s="348"/>
      <c r="AG94" s="349">
        <f>ROUND(AG95,2)</f>
        <v>0</v>
      </c>
      <c r="AH94" s="349"/>
      <c r="AI94" s="349"/>
      <c r="AJ94" s="349"/>
      <c r="AK94" s="349"/>
      <c r="AL94" s="349"/>
      <c r="AM94" s="349"/>
      <c r="AN94" s="350">
        <f>SUM(AG94,AT94)</f>
        <v>0</v>
      </c>
      <c r="AO94" s="350"/>
      <c r="AP94" s="350"/>
      <c r="AQ94" s="351" t="s">
        <v>1</v>
      </c>
      <c r="AR94" s="347"/>
      <c r="AS94" s="352">
        <f>ROUND(AS95,2)</f>
        <v>0</v>
      </c>
      <c r="AT94" s="353">
        <f>ROUND(SUM(AV94:AW94),2)</f>
        <v>0</v>
      </c>
      <c r="AU94" s="354">
        <f>ROUND(AU95,5)</f>
        <v>0</v>
      </c>
      <c r="AV94" s="353">
        <f>ROUND(AZ94*L29,2)</f>
        <v>0</v>
      </c>
      <c r="AW94" s="353">
        <f>ROUND(BA94*L30,2)</f>
        <v>0</v>
      </c>
      <c r="AX94" s="353">
        <f>ROUND(BB94*L29,2)</f>
        <v>0</v>
      </c>
      <c r="AY94" s="353">
        <f>ROUND(BC94*L30,2)</f>
        <v>0</v>
      </c>
      <c r="AZ94" s="353">
        <f>ROUND(AZ95,2)</f>
        <v>0</v>
      </c>
      <c r="BA94" s="353">
        <f>ROUND(BA95,2)</f>
        <v>0</v>
      </c>
      <c r="BB94" s="353">
        <f>ROUND(BB95,2)</f>
        <v>0</v>
      </c>
      <c r="BC94" s="353">
        <f>ROUND(BC95,2)</f>
        <v>0</v>
      </c>
      <c r="BD94" s="355">
        <f>ROUND(BD95,2)</f>
        <v>0</v>
      </c>
      <c r="BS94" s="356" t="s">
        <v>74</v>
      </c>
      <c r="BT94" s="356" t="s">
        <v>75</v>
      </c>
      <c r="BU94" s="357" t="s">
        <v>76</v>
      </c>
      <c r="BV94" s="356" t="s">
        <v>77</v>
      </c>
      <c r="BW94" s="356" t="s">
        <v>4</v>
      </c>
      <c r="BX94" s="356" t="s">
        <v>78</v>
      </c>
      <c r="CL94" s="356" t="s">
        <v>1</v>
      </c>
    </row>
    <row r="95" spans="1:91" s="370" customFormat="1" ht="27" customHeight="1">
      <c r="A95" s="358" t="s">
        <v>79</v>
      </c>
      <c r="B95" s="359"/>
      <c r="C95" s="360"/>
      <c r="D95" s="361" t="s">
        <v>80</v>
      </c>
      <c r="E95" s="361"/>
      <c r="F95" s="361"/>
      <c r="G95" s="361"/>
      <c r="H95" s="361"/>
      <c r="I95" s="362"/>
      <c r="J95" s="361" t="s">
        <v>81</v>
      </c>
      <c r="K95" s="361"/>
      <c r="L95" s="361"/>
      <c r="M95" s="361"/>
      <c r="N95" s="361"/>
      <c r="O95" s="361"/>
      <c r="P95" s="361"/>
      <c r="Q95" s="361"/>
      <c r="R95" s="361"/>
      <c r="S95" s="361"/>
      <c r="T95" s="361"/>
      <c r="U95" s="361"/>
      <c r="V95" s="361"/>
      <c r="W95" s="361"/>
      <c r="X95" s="361"/>
      <c r="Y95" s="361"/>
      <c r="Z95" s="361"/>
      <c r="AA95" s="361"/>
      <c r="AB95" s="361"/>
      <c r="AC95" s="361"/>
      <c r="AD95" s="361"/>
      <c r="AE95" s="361"/>
      <c r="AF95" s="361"/>
      <c r="AG95" s="363">
        <f>'2802 - Stavební úpravy st...'!J32</f>
        <v>0</v>
      </c>
      <c r="AH95" s="364"/>
      <c r="AI95" s="364"/>
      <c r="AJ95" s="364"/>
      <c r="AK95" s="364"/>
      <c r="AL95" s="364"/>
      <c r="AM95" s="364"/>
      <c r="AN95" s="363">
        <f>SUM(AG95,AT95)</f>
        <v>0</v>
      </c>
      <c r="AO95" s="364"/>
      <c r="AP95" s="364"/>
      <c r="AQ95" s="365" t="s">
        <v>82</v>
      </c>
      <c r="AR95" s="359"/>
      <c r="AS95" s="366">
        <v>0</v>
      </c>
      <c r="AT95" s="367">
        <f>ROUND(SUM(AV95:AW95),2)</f>
        <v>0</v>
      </c>
      <c r="AU95" s="368">
        <f>'2802 - Stavební úpravy st...'!P145</f>
        <v>0</v>
      </c>
      <c r="AV95" s="367">
        <f>'2802 - Stavební úpravy st...'!J35</f>
        <v>0</v>
      </c>
      <c r="AW95" s="367">
        <f>'2802 - Stavební úpravy st...'!J36</f>
        <v>0</v>
      </c>
      <c r="AX95" s="367">
        <f>'2802 - Stavební úpravy st...'!J37</f>
        <v>0</v>
      </c>
      <c r="AY95" s="367">
        <f>'2802 - Stavební úpravy st...'!J38</f>
        <v>0</v>
      </c>
      <c r="AZ95" s="367">
        <f>'2802 - Stavební úpravy st...'!F35</f>
        <v>0</v>
      </c>
      <c r="BA95" s="367">
        <f>'2802 - Stavební úpravy st...'!F36</f>
        <v>0</v>
      </c>
      <c r="BB95" s="367">
        <f>'2802 - Stavební úpravy st...'!F37</f>
        <v>0</v>
      </c>
      <c r="BC95" s="367">
        <f>'2802 - Stavební úpravy st...'!F38</f>
        <v>0</v>
      </c>
      <c r="BD95" s="369">
        <f>'2802 - Stavební úpravy st...'!F39</f>
        <v>0</v>
      </c>
      <c r="BT95" s="371" t="s">
        <v>83</v>
      </c>
      <c r="BV95" s="371" t="s">
        <v>77</v>
      </c>
      <c r="BW95" s="371" t="s">
        <v>84</v>
      </c>
      <c r="BX95" s="371" t="s">
        <v>4</v>
      </c>
      <c r="CL95" s="371" t="s">
        <v>85</v>
      </c>
      <c r="CM95" s="371" t="s">
        <v>86</v>
      </c>
    </row>
    <row r="96" spans="1:91" s="144" customFormat="1" ht="30" customHeight="1">
      <c r="A96" s="141"/>
      <c r="B96" s="142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2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</row>
    <row r="97" spans="1:57" s="144" customFormat="1" ht="7" customHeight="1">
      <c r="A97" s="141"/>
      <c r="B97" s="182"/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42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</row>
  </sheetData>
  <sheetProtection algorithmName="SHA-512" hashValue="ee8/ZV5tvqx/fMn5mUBZ4vOwJflxIuVKQZBXkPdubQOn9QF3h7t33Se0jMTQyj48Abbc4HcZXX7yC+r2NzhsmQ==" saltValue="NlB8S21kipmIwoofqT7Sgg==" spinCount="100000" sheet="1" objects="1" scenarios="1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2802 - Stavební úpravy st...'!C2" display="/" xr:uid="{00000000-0004-0000-0000-000000000000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36"/>
  <sheetViews>
    <sheetView showGridLines="0" workbookViewId="0">
      <selection activeCell="I171" sqref="I171"/>
    </sheetView>
  </sheetViews>
  <sheetFormatPr baseColWidth="10" defaultColWidth="8.75" defaultRowHeight="11"/>
  <cols>
    <col min="1" max="1" width="8.25" style="129" customWidth="1"/>
    <col min="2" max="2" width="1.75" style="129" customWidth="1"/>
    <col min="3" max="3" width="5.25" style="129" customWidth="1"/>
    <col min="4" max="4" width="4.25" style="129" customWidth="1"/>
    <col min="5" max="5" width="17.25" style="129" customWidth="1"/>
    <col min="6" max="6" width="50.75" style="129" customWidth="1"/>
    <col min="7" max="7" width="7" style="129" customWidth="1"/>
    <col min="8" max="8" width="11.5" style="129" customWidth="1"/>
    <col min="9" max="11" width="20.25" style="129" customWidth="1"/>
    <col min="12" max="12" width="9.25" style="129" customWidth="1"/>
    <col min="13" max="13" width="10.75" style="129" hidden="1" customWidth="1"/>
    <col min="14" max="14" width="9.25" style="129" hidden="1"/>
    <col min="15" max="20" width="14.25" style="129" hidden="1" customWidth="1"/>
    <col min="21" max="21" width="16.25" style="129" hidden="1" customWidth="1"/>
    <col min="22" max="22" width="12.25" style="129" customWidth="1"/>
    <col min="23" max="23" width="16.25" style="129" customWidth="1"/>
    <col min="24" max="24" width="12.25" style="129" customWidth="1"/>
    <col min="25" max="25" width="15" style="129" customWidth="1"/>
    <col min="26" max="26" width="11" style="129" customWidth="1"/>
    <col min="27" max="27" width="15" style="129" customWidth="1"/>
    <col min="28" max="28" width="16.25" style="129" customWidth="1"/>
    <col min="29" max="29" width="11" style="129" customWidth="1"/>
    <col min="30" max="30" width="15" style="129" customWidth="1"/>
    <col min="31" max="31" width="16.25" style="129" customWidth="1"/>
    <col min="32" max="43" width="8.75" style="129"/>
    <col min="44" max="65" width="9.25" style="129" hidden="1"/>
    <col min="66" max="16384" width="8.75" style="129"/>
  </cols>
  <sheetData>
    <row r="2" spans="1:46" ht="37" customHeight="1">
      <c r="L2" s="130" t="s">
        <v>5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32" t="s">
        <v>84</v>
      </c>
    </row>
    <row r="3" spans="1:46" ht="7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5"/>
      <c r="AT3" s="132" t="s">
        <v>86</v>
      </c>
    </row>
    <row r="4" spans="1:46" ht="25" customHeight="1">
      <c r="B4" s="135"/>
      <c r="D4" s="136" t="s">
        <v>87</v>
      </c>
      <c r="L4" s="135"/>
      <c r="M4" s="137" t="s">
        <v>10</v>
      </c>
      <c r="AT4" s="132" t="s">
        <v>3</v>
      </c>
    </row>
    <row r="5" spans="1:46" ht="7" customHeight="1">
      <c r="B5" s="135"/>
      <c r="L5" s="135"/>
    </row>
    <row r="6" spans="1:46" ht="12" customHeight="1">
      <c r="B6" s="135"/>
      <c r="D6" s="138" t="s">
        <v>16</v>
      </c>
      <c r="L6" s="135"/>
    </row>
    <row r="7" spans="1:46" ht="16.5" customHeight="1">
      <c r="B7" s="135"/>
      <c r="E7" s="139" t="str">
        <f>'Rekapitulace stavby'!K6</f>
        <v>Základní škola a Mateřská škola Čs.armády 1026, Bohumín, okr.Karviná</v>
      </c>
      <c r="F7" s="140"/>
      <c r="G7" s="140"/>
      <c r="H7" s="140"/>
      <c r="L7" s="135"/>
    </row>
    <row r="8" spans="1:46" s="144" customFormat="1" ht="12" customHeight="1">
      <c r="A8" s="141"/>
      <c r="B8" s="142"/>
      <c r="C8" s="141"/>
      <c r="D8" s="138" t="s">
        <v>88</v>
      </c>
      <c r="E8" s="141"/>
      <c r="F8" s="141"/>
      <c r="G8" s="141"/>
      <c r="H8" s="141"/>
      <c r="I8" s="141"/>
      <c r="J8" s="141"/>
      <c r="K8" s="141"/>
      <c r="L8" s="143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46" s="144" customFormat="1" ht="16.5" customHeight="1">
      <c r="A9" s="141"/>
      <c r="B9" s="142"/>
      <c r="C9" s="141"/>
      <c r="D9" s="141"/>
      <c r="E9" s="145" t="s">
        <v>89</v>
      </c>
      <c r="F9" s="146"/>
      <c r="G9" s="146"/>
      <c r="H9" s="146"/>
      <c r="I9" s="141"/>
      <c r="J9" s="141"/>
      <c r="K9" s="141"/>
      <c r="L9" s="143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</row>
    <row r="10" spans="1:46" s="144" customFormat="1">
      <c r="A10" s="141"/>
      <c r="B10" s="142"/>
      <c r="C10" s="141"/>
      <c r="D10" s="141"/>
      <c r="E10" s="141"/>
      <c r="F10" s="141"/>
      <c r="G10" s="141"/>
      <c r="H10" s="141"/>
      <c r="I10" s="141"/>
      <c r="J10" s="141"/>
      <c r="K10" s="141"/>
      <c r="L10" s="143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</row>
    <row r="11" spans="1:46" s="144" customFormat="1" ht="12" customHeight="1">
      <c r="A11" s="141"/>
      <c r="B11" s="142"/>
      <c r="C11" s="141"/>
      <c r="D11" s="138" t="s">
        <v>18</v>
      </c>
      <c r="E11" s="141"/>
      <c r="F11" s="147" t="s">
        <v>85</v>
      </c>
      <c r="G11" s="141"/>
      <c r="H11" s="141"/>
      <c r="I11" s="138" t="s">
        <v>19</v>
      </c>
      <c r="J11" s="147" t="s">
        <v>90</v>
      </c>
      <c r="K11" s="141"/>
      <c r="L11" s="143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46" s="144" customFormat="1" ht="12" customHeight="1">
      <c r="A12" s="141"/>
      <c r="B12" s="142"/>
      <c r="C12" s="141"/>
      <c r="D12" s="138" t="s">
        <v>20</v>
      </c>
      <c r="E12" s="141"/>
      <c r="F12" s="147" t="s">
        <v>21</v>
      </c>
      <c r="G12" s="141"/>
      <c r="H12" s="141"/>
      <c r="I12" s="138" t="s">
        <v>22</v>
      </c>
      <c r="J12" s="148">
        <f>'Rekapitulace stavby'!AN8</f>
        <v>43818</v>
      </c>
      <c r="K12" s="141"/>
      <c r="L12" s="143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</row>
    <row r="13" spans="1:46" s="144" customFormat="1" ht="21.75" customHeight="1">
      <c r="A13" s="141"/>
      <c r="B13" s="142"/>
      <c r="C13" s="141"/>
      <c r="D13" s="149" t="s">
        <v>91</v>
      </c>
      <c r="E13" s="141"/>
      <c r="F13" s="150" t="s">
        <v>92</v>
      </c>
      <c r="G13" s="141"/>
      <c r="H13" s="141"/>
      <c r="I13" s="149" t="s">
        <v>93</v>
      </c>
      <c r="J13" s="150" t="s">
        <v>94</v>
      </c>
      <c r="K13" s="141"/>
      <c r="L13" s="143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</row>
    <row r="14" spans="1:46" s="144" customFormat="1" ht="12" customHeight="1">
      <c r="A14" s="141"/>
      <c r="B14" s="142"/>
      <c r="C14" s="141"/>
      <c r="D14" s="138" t="s">
        <v>23</v>
      </c>
      <c r="E14" s="141"/>
      <c r="F14" s="141"/>
      <c r="G14" s="141"/>
      <c r="H14" s="141"/>
      <c r="I14" s="138" t="s">
        <v>24</v>
      </c>
      <c r="J14" s="147" t="str">
        <f>IF('Rekapitulace stavby'!AN10="","",'Rekapitulace stavby'!AN10)</f>
        <v/>
      </c>
      <c r="K14" s="141"/>
      <c r="L14" s="143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</row>
    <row r="15" spans="1:46" s="144" customFormat="1" ht="18" customHeight="1">
      <c r="A15" s="141"/>
      <c r="B15" s="142"/>
      <c r="C15" s="141"/>
      <c r="D15" s="141"/>
      <c r="E15" s="147" t="str">
        <f>IF('Rekapitulace stavby'!E11="","",'Rekapitulace stavby'!E11)</f>
        <v xml:space="preserve"> </v>
      </c>
      <c r="F15" s="141"/>
      <c r="G15" s="141"/>
      <c r="H15" s="141"/>
      <c r="I15" s="138" t="s">
        <v>26</v>
      </c>
      <c r="J15" s="147" t="str">
        <f>IF('Rekapitulace stavby'!AN11="","",'Rekapitulace stavby'!AN11)</f>
        <v/>
      </c>
      <c r="K15" s="141"/>
      <c r="L15" s="143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</row>
    <row r="16" spans="1:46" s="144" customFormat="1" ht="7" customHeight="1">
      <c r="A16" s="141"/>
      <c r="B16" s="142"/>
      <c r="C16" s="141"/>
      <c r="D16" s="141"/>
      <c r="E16" s="141"/>
      <c r="F16" s="141"/>
      <c r="G16" s="141"/>
      <c r="H16" s="141"/>
      <c r="I16" s="141"/>
      <c r="J16" s="141"/>
      <c r="K16" s="141"/>
      <c r="L16" s="143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</row>
    <row r="17" spans="1:31" s="144" customFormat="1" ht="12" customHeight="1">
      <c r="A17" s="141"/>
      <c r="B17" s="142"/>
      <c r="C17" s="141"/>
      <c r="D17" s="138" t="s">
        <v>27</v>
      </c>
      <c r="E17" s="141"/>
      <c r="F17" s="141"/>
      <c r="G17" s="141"/>
      <c r="H17" s="141"/>
      <c r="I17" s="138" t="s">
        <v>24</v>
      </c>
      <c r="J17" s="151" t="str">
        <f>'Rekapitulace stavby'!AN13</f>
        <v>Vyplň údaj</v>
      </c>
      <c r="K17" s="141"/>
      <c r="L17" s="143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</row>
    <row r="18" spans="1:31" s="144" customFormat="1" ht="18" customHeight="1">
      <c r="A18" s="141"/>
      <c r="B18" s="142"/>
      <c r="C18" s="141"/>
      <c r="D18" s="141"/>
      <c r="E18" s="152" t="str">
        <f>'Rekapitulace stavby'!E14</f>
        <v>Vyplň údaj</v>
      </c>
      <c r="F18" s="153"/>
      <c r="G18" s="153"/>
      <c r="H18" s="153"/>
      <c r="I18" s="138" t="s">
        <v>26</v>
      </c>
      <c r="J18" s="151" t="str">
        <f>'Rekapitulace stavby'!AN14</f>
        <v>Vyplň údaj</v>
      </c>
      <c r="K18" s="141"/>
      <c r="L18" s="143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</row>
    <row r="19" spans="1:31" s="144" customFormat="1" ht="7" customHeight="1">
      <c r="A19" s="141"/>
      <c r="B19" s="142"/>
      <c r="C19" s="141"/>
      <c r="D19" s="141"/>
      <c r="E19" s="141"/>
      <c r="F19" s="141"/>
      <c r="G19" s="141"/>
      <c r="H19" s="141"/>
      <c r="I19" s="141"/>
      <c r="J19" s="141"/>
      <c r="K19" s="141"/>
      <c r="L19" s="143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</row>
    <row r="20" spans="1:31" s="144" customFormat="1" ht="12" customHeight="1">
      <c r="A20" s="141"/>
      <c r="B20" s="142"/>
      <c r="C20" s="141"/>
      <c r="D20" s="138" t="s">
        <v>29</v>
      </c>
      <c r="E20" s="141"/>
      <c r="F20" s="141"/>
      <c r="G20" s="141"/>
      <c r="H20" s="141"/>
      <c r="I20" s="138" t="s">
        <v>24</v>
      </c>
      <c r="J20" s="147" t="s">
        <v>1</v>
      </c>
      <c r="K20" s="141"/>
      <c r="L20" s="143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</row>
    <row r="21" spans="1:31" s="144" customFormat="1" ht="18" customHeight="1">
      <c r="A21" s="141"/>
      <c r="B21" s="142"/>
      <c r="C21" s="141"/>
      <c r="D21" s="141"/>
      <c r="E21" s="147" t="s">
        <v>30</v>
      </c>
      <c r="F21" s="141"/>
      <c r="G21" s="141"/>
      <c r="H21" s="141"/>
      <c r="I21" s="138" t="s">
        <v>26</v>
      </c>
      <c r="J21" s="147" t="s">
        <v>1</v>
      </c>
      <c r="K21" s="141"/>
      <c r="L21" s="143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</row>
    <row r="22" spans="1:31" s="144" customFormat="1" ht="7" customHeight="1">
      <c r="A22" s="141"/>
      <c r="B22" s="142"/>
      <c r="C22" s="141"/>
      <c r="D22" s="141"/>
      <c r="E22" s="141"/>
      <c r="F22" s="141"/>
      <c r="G22" s="141"/>
      <c r="H22" s="141"/>
      <c r="I22" s="141"/>
      <c r="J22" s="141"/>
      <c r="K22" s="141"/>
      <c r="L22" s="143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</row>
    <row r="23" spans="1:31" s="144" customFormat="1" ht="12" customHeight="1">
      <c r="A23" s="141"/>
      <c r="B23" s="142"/>
      <c r="C23" s="141"/>
      <c r="D23" s="138" t="s">
        <v>32</v>
      </c>
      <c r="E23" s="141"/>
      <c r="F23" s="141"/>
      <c r="G23" s="141"/>
      <c r="H23" s="141"/>
      <c r="I23" s="138" t="s">
        <v>24</v>
      </c>
      <c r="J23" s="147" t="s">
        <v>1</v>
      </c>
      <c r="K23" s="141"/>
      <c r="L23" s="143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</row>
    <row r="24" spans="1:31" s="144" customFormat="1" ht="18" customHeight="1">
      <c r="A24" s="141"/>
      <c r="B24" s="142"/>
      <c r="C24" s="141"/>
      <c r="D24" s="141"/>
      <c r="E24" s="147" t="s">
        <v>33</v>
      </c>
      <c r="F24" s="141"/>
      <c r="G24" s="141"/>
      <c r="H24" s="141"/>
      <c r="I24" s="138" t="s">
        <v>26</v>
      </c>
      <c r="J24" s="147" t="s">
        <v>1</v>
      </c>
      <c r="K24" s="141"/>
      <c r="L24" s="143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</row>
    <row r="25" spans="1:31" s="144" customFormat="1" ht="7" customHeight="1">
      <c r="A25" s="141"/>
      <c r="B25" s="142"/>
      <c r="C25" s="141"/>
      <c r="D25" s="141"/>
      <c r="E25" s="141"/>
      <c r="F25" s="141"/>
      <c r="G25" s="141"/>
      <c r="H25" s="141"/>
      <c r="I25" s="141"/>
      <c r="J25" s="141"/>
      <c r="K25" s="141"/>
      <c r="L25" s="143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s="144" customFormat="1" ht="12" customHeight="1">
      <c r="A26" s="141"/>
      <c r="B26" s="142"/>
      <c r="C26" s="141"/>
      <c r="D26" s="138" t="s">
        <v>34</v>
      </c>
      <c r="E26" s="141"/>
      <c r="F26" s="141"/>
      <c r="G26" s="141"/>
      <c r="H26" s="141"/>
      <c r="I26" s="141"/>
      <c r="J26" s="141"/>
      <c r="K26" s="141"/>
      <c r="L26" s="143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15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pans="1:31" s="144" customFormat="1" ht="7" customHeight="1">
      <c r="A28" s="141"/>
      <c r="B28" s="142"/>
      <c r="C28" s="141"/>
      <c r="D28" s="141"/>
      <c r="E28" s="141"/>
      <c r="F28" s="141"/>
      <c r="G28" s="141"/>
      <c r="H28" s="141"/>
      <c r="I28" s="141"/>
      <c r="J28" s="141"/>
      <c r="K28" s="141"/>
      <c r="L28" s="143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</row>
    <row r="29" spans="1:31" s="144" customFormat="1" ht="7" customHeight="1">
      <c r="A29" s="141"/>
      <c r="B29" s="142"/>
      <c r="C29" s="141"/>
      <c r="D29" s="159"/>
      <c r="E29" s="159"/>
      <c r="F29" s="159"/>
      <c r="G29" s="159"/>
      <c r="H29" s="159"/>
      <c r="I29" s="159"/>
      <c r="J29" s="159"/>
      <c r="K29" s="159"/>
      <c r="L29" s="143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pans="1:31" s="144" customFormat="1" ht="14.5" customHeight="1">
      <c r="A30" s="141"/>
      <c r="B30" s="142"/>
      <c r="C30" s="141"/>
      <c r="D30" s="147" t="s">
        <v>95</v>
      </c>
      <c r="E30" s="141"/>
      <c r="F30" s="141"/>
      <c r="G30" s="141"/>
      <c r="H30" s="141"/>
      <c r="I30" s="141"/>
      <c r="J30" s="160">
        <f>J95</f>
        <v>0</v>
      </c>
      <c r="K30" s="141"/>
      <c r="L30" s="143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</row>
    <row r="31" spans="1:31" s="144" customFormat="1" ht="14.5" customHeight="1">
      <c r="A31" s="141"/>
      <c r="B31" s="142"/>
      <c r="C31" s="141"/>
      <c r="D31" s="161" t="s">
        <v>96</v>
      </c>
      <c r="E31" s="141"/>
      <c r="F31" s="141"/>
      <c r="G31" s="141"/>
      <c r="H31" s="141"/>
      <c r="I31" s="141"/>
      <c r="J31" s="160">
        <f>J118</f>
        <v>0</v>
      </c>
      <c r="K31" s="141"/>
      <c r="L31" s="143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</row>
    <row r="32" spans="1:31" s="144" customFormat="1" ht="25.25" customHeight="1">
      <c r="A32" s="141"/>
      <c r="B32" s="142"/>
      <c r="C32" s="141"/>
      <c r="D32" s="162" t="s">
        <v>35</v>
      </c>
      <c r="E32" s="141"/>
      <c r="F32" s="141"/>
      <c r="G32" s="141"/>
      <c r="H32" s="141"/>
      <c r="I32" s="141"/>
      <c r="J32" s="163">
        <f>ROUND(J30 + J31, 2)</f>
        <v>0</v>
      </c>
      <c r="K32" s="141"/>
      <c r="L32" s="143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</row>
    <row r="33" spans="1:31" s="144" customFormat="1" ht="7" customHeight="1">
      <c r="A33" s="141"/>
      <c r="B33" s="142"/>
      <c r="C33" s="141"/>
      <c r="D33" s="159"/>
      <c r="E33" s="159"/>
      <c r="F33" s="159"/>
      <c r="G33" s="159"/>
      <c r="H33" s="159"/>
      <c r="I33" s="159"/>
      <c r="J33" s="159"/>
      <c r="K33" s="159"/>
      <c r="L33" s="143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</row>
    <row r="34" spans="1:31" s="144" customFormat="1" ht="14.5" customHeight="1">
      <c r="A34" s="141"/>
      <c r="B34" s="142"/>
      <c r="C34" s="141"/>
      <c r="D34" s="141"/>
      <c r="E34" s="141"/>
      <c r="F34" s="164" t="s">
        <v>37</v>
      </c>
      <c r="G34" s="141"/>
      <c r="H34" s="141"/>
      <c r="I34" s="164" t="s">
        <v>36</v>
      </c>
      <c r="J34" s="164" t="s">
        <v>38</v>
      </c>
      <c r="K34" s="141"/>
      <c r="L34" s="143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</row>
    <row r="35" spans="1:31" s="144" customFormat="1" ht="14.5" customHeight="1">
      <c r="A35" s="141"/>
      <c r="B35" s="142"/>
      <c r="C35" s="141"/>
      <c r="D35" s="165" t="s">
        <v>39</v>
      </c>
      <c r="E35" s="138" t="s">
        <v>40</v>
      </c>
      <c r="F35" s="166">
        <f>ROUND((SUM(BE118:BE125) + SUM(BE145:BE432)),  2)</f>
        <v>0</v>
      </c>
      <c r="G35" s="141"/>
      <c r="H35" s="141"/>
      <c r="I35" s="167">
        <v>0.21</v>
      </c>
      <c r="J35" s="166">
        <f>ROUND(((SUM(BE118:BE125) + SUM(BE145:BE432))*I35),  2)</f>
        <v>0</v>
      </c>
      <c r="K35" s="141"/>
      <c r="L35" s="143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</row>
    <row r="36" spans="1:31" s="144" customFormat="1" ht="14.5" customHeight="1">
      <c r="A36" s="141"/>
      <c r="B36" s="142"/>
      <c r="C36" s="141"/>
      <c r="D36" s="141"/>
      <c r="E36" s="138" t="s">
        <v>41</v>
      </c>
      <c r="F36" s="166">
        <f>ROUND((SUM(BF118:BF125) + SUM(BF145:BF432)),  2)</f>
        <v>0</v>
      </c>
      <c r="G36" s="141"/>
      <c r="H36" s="141"/>
      <c r="I36" s="167">
        <v>0.15</v>
      </c>
      <c r="J36" s="166">
        <f>ROUND(((SUM(BF118:BF125) + SUM(BF145:BF432))*I36),  2)</f>
        <v>0</v>
      </c>
      <c r="K36" s="141"/>
      <c r="L36" s="143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</row>
    <row r="37" spans="1:31" s="144" customFormat="1" ht="14.5" hidden="1" customHeight="1">
      <c r="A37" s="141"/>
      <c r="B37" s="142"/>
      <c r="C37" s="141"/>
      <c r="D37" s="141"/>
      <c r="E37" s="138" t="s">
        <v>42</v>
      </c>
      <c r="F37" s="166">
        <f>ROUND((SUM(BG118:BG125) + SUM(BG145:BG432)),  2)</f>
        <v>0</v>
      </c>
      <c r="G37" s="141"/>
      <c r="H37" s="141"/>
      <c r="I37" s="167">
        <v>0.21</v>
      </c>
      <c r="J37" s="166">
        <f>0</f>
        <v>0</v>
      </c>
      <c r="K37" s="141"/>
      <c r="L37" s="143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</row>
    <row r="38" spans="1:31" s="144" customFormat="1" ht="14.5" hidden="1" customHeight="1">
      <c r="A38" s="141"/>
      <c r="B38" s="142"/>
      <c r="C38" s="141"/>
      <c r="D38" s="141"/>
      <c r="E38" s="138" t="s">
        <v>43</v>
      </c>
      <c r="F38" s="166">
        <f>ROUND((SUM(BH118:BH125) + SUM(BH145:BH432)),  2)</f>
        <v>0</v>
      </c>
      <c r="G38" s="141"/>
      <c r="H38" s="141"/>
      <c r="I38" s="167">
        <v>0.15</v>
      </c>
      <c r="J38" s="166">
        <f>0</f>
        <v>0</v>
      </c>
      <c r="K38" s="141"/>
      <c r="L38" s="143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</row>
    <row r="39" spans="1:31" s="144" customFormat="1" ht="14.5" hidden="1" customHeight="1">
      <c r="A39" s="141"/>
      <c r="B39" s="142"/>
      <c r="C39" s="141"/>
      <c r="D39" s="141"/>
      <c r="E39" s="138" t="s">
        <v>44</v>
      </c>
      <c r="F39" s="166">
        <f>ROUND((SUM(BI118:BI125) + SUM(BI145:BI432)),  2)</f>
        <v>0</v>
      </c>
      <c r="G39" s="141"/>
      <c r="H39" s="141"/>
      <c r="I39" s="167">
        <v>0</v>
      </c>
      <c r="J39" s="166">
        <f>0</f>
        <v>0</v>
      </c>
      <c r="K39" s="141"/>
      <c r="L39" s="143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</row>
    <row r="40" spans="1:31" s="144" customFormat="1" ht="7" customHeight="1">
      <c r="A40" s="141"/>
      <c r="B40" s="142"/>
      <c r="C40" s="141"/>
      <c r="D40" s="141"/>
      <c r="E40" s="141"/>
      <c r="F40" s="141"/>
      <c r="G40" s="141"/>
      <c r="H40" s="141"/>
      <c r="I40" s="141"/>
      <c r="J40" s="141"/>
      <c r="K40" s="141"/>
      <c r="L40" s="143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</row>
    <row r="41" spans="1:31" s="144" customFormat="1" ht="25.25" customHeight="1">
      <c r="A41" s="141"/>
      <c r="B41" s="142"/>
      <c r="C41" s="168"/>
      <c r="D41" s="169" t="s">
        <v>45</v>
      </c>
      <c r="E41" s="170"/>
      <c r="F41" s="170"/>
      <c r="G41" s="171" t="s">
        <v>46</v>
      </c>
      <c r="H41" s="172" t="s">
        <v>47</v>
      </c>
      <c r="I41" s="170"/>
      <c r="J41" s="173">
        <f>SUM(J32:J39)</f>
        <v>0</v>
      </c>
      <c r="K41" s="174"/>
      <c r="L41" s="143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</row>
    <row r="42" spans="1:31" s="144" customFormat="1" ht="14.5" customHeight="1">
      <c r="A42" s="141"/>
      <c r="B42" s="142"/>
      <c r="C42" s="141"/>
      <c r="D42" s="141"/>
      <c r="E42" s="141"/>
      <c r="F42" s="141"/>
      <c r="G42" s="141"/>
      <c r="H42" s="141"/>
      <c r="I42" s="141"/>
      <c r="J42" s="141"/>
      <c r="K42" s="141"/>
      <c r="L42" s="143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</row>
    <row r="43" spans="1:31" ht="14.5" customHeight="1">
      <c r="B43" s="135"/>
      <c r="L43" s="135"/>
    </row>
    <row r="44" spans="1:31" ht="14.5" customHeight="1">
      <c r="B44" s="135"/>
      <c r="L44" s="135"/>
    </row>
    <row r="45" spans="1:31" ht="14.5" customHeight="1">
      <c r="B45" s="135"/>
      <c r="L45" s="135"/>
    </row>
    <row r="46" spans="1:31" ht="14.5" customHeight="1">
      <c r="B46" s="135"/>
      <c r="L46" s="135"/>
    </row>
    <row r="47" spans="1:31" ht="14.5" customHeight="1">
      <c r="B47" s="135"/>
      <c r="L47" s="135"/>
    </row>
    <row r="48" spans="1:31" ht="14.5" customHeight="1">
      <c r="B48" s="135"/>
      <c r="L48" s="135"/>
    </row>
    <row r="49" spans="1:31" s="144" customFormat="1" ht="14.5" customHeight="1">
      <c r="B49" s="143"/>
      <c r="D49" s="175" t="s">
        <v>48</v>
      </c>
      <c r="E49" s="176"/>
      <c r="F49" s="176"/>
      <c r="G49" s="175" t="s">
        <v>49</v>
      </c>
      <c r="H49" s="176"/>
      <c r="I49" s="176"/>
      <c r="J49" s="176"/>
      <c r="K49" s="176"/>
      <c r="L49" s="143"/>
    </row>
    <row r="50" spans="1:31">
      <c r="B50" s="135"/>
      <c r="L50" s="135"/>
    </row>
    <row r="51" spans="1:31">
      <c r="B51" s="135"/>
      <c r="L51" s="135"/>
    </row>
    <row r="52" spans="1:31">
      <c r="B52" s="135"/>
      <c r="L52" s="135"/>
    </row>
    <row r="53" spans="1:31">
      <c r="B53" s="135"/>
      <c r="L53" s="135"/>
    </row>
    <row r="54" spans="1:31">
      <c r="B54" s="135"/>
      <c r="L54" s="135"/>
    </row>
    <row r="55" spans="1:31">
      <c r="B55" s="135"/>
      <c r="L55" s="135"/>
    </row>
    <row r="56" spans="1:31">
      <c r="B56" s="135"/>
      <c r="L56" s="135"/>
    </row>
    <row r="57" spans="1:31">
      <c r="B57" s="135"/>
      <c r="L57" s="135"/>
    </row>
    <row r="58" spans="1:31">
      <c r="B58" s="135"/>
      <c r="L58" s="135"/>
    </row>
    <row r="59" spans="1:31">
      <c r="B59" s="135"/>
      <c r="L59" s="135"/>
    </row>
    <row r="60" spans="1:31" s="144" customFormat="1" ht="13">
      <c r="A60" s="141"/>
      <c r="B60" s="142"/>
      <c r="C60" s="141"/>
      <c r="D60" s="177" t="s">
        <v>50</v>
      </c>
      <c r="E60" s="178"/>
      <c r="F60" s="179" t="s">
        <v>51</v>
      </c>
      <c r="G60" s="177" t="s">
        <v>50</v>
      </c>
      <c r="H60" s="178"/>
      <c r="I60" s="178"/>
      <c r="J60" s="180" t="s">
        <v>51</v>
      </c>
      <c r="K60" s="178"/>
      <c r="L60" s="143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</row>
    <row r="61" spans="1:31">
      <c r="B61" s="135"/>
      <c r="L61" s="135"/>
    </row>
    <row r="62" spans="1:31">
      <c r="B62" s="135"/>
      <c r="L62" s="135"/>
    </row>
    <row r="63" spans="1:31">
      <c r="B63" s="135"/>
      <c r="L63" s="135"/>
    </row>
    <row r="64" spans="1:31" s="144" customFormat="1" ht="13">
      <c r="A64" s="141"/>
      <c r="B64" s="142"/>
      <c r="C64" s="141"/>
      <c r="D64" s="175" t="s">
        <v>52</v>
      </c>
      <c r="E64" s="181"/>
      <c r="F64" s="181"/>
      <c r="G64" s="175" t="s">
        <v>53</v>
      </c>
      <c r="H64" s="181"/>
      <c r="I64" s="181"/>
      <c r="J64" s="181"/>
      <c r="K64" s="181"/>
      <c r="L64" s="143"/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</row>
    <row r="65" spans="1:31">
      <c r="B65" s="135"/>
      <c r="L65" s="135"/>
    </row>
    <row r="66" spans="1:31">
      <c r="B66" s="135"/>
      <c r="L66" s="135"/>
    </row>
    <row r="67" spans="1:31">
      <c r="B67" s="135"/>
      <c r="L67" s="135"/>
    </row>
    <row r="68" spans="1:31">
      <c r="B68" s="135"/>
      <c r="L68" s="135"/>
    </row>
    <row r="69" spans="1:31">
      <c r="B69" s="135"/>
      <c r="L69" s="135"/>
    </row>
    <row r="70" spans="1:31">
      <c r="B70" s="135"/>
      <c r="L70" s="135"/>
    </row>
    <row r="71" spans="1:31">
      <c r="B71" s="135"/>
      <c r="L71" s="135"/>
    </row>
    <row r="72" spans="1:31">
      <c r="B72" s="135"/>
      <c r="L72" s="135"/>
    </row>
    <row r="73" spans="1:31">
      <c r="B73" s="135"/>
      <c r="L73" s="135"/>
    </row>
    <row r="74" spans="1:31">
      <c r="B74" s="135"/>
      <c r="L74" s="135"/>
    </row>
    <row r="75" spans="1:31" s="144" customFormat="1" ht="13">
      <c r="A75" s="141"/>
      <c r="B75" s="142"/>
      <c r="C75" s="141"/>
      <c r="D75" s="177" t="s">
        <v>50</v>
      </c>
      <c r="E75" s="178"/>
      <c r="F75" s="179" t="s">
        <v>51</v>
      </c>
      <c r="G75" s="177" t="s">
        <v>50</v>
      </c>
      <c r="H75" s="178"/>
      <c r="I75" s="178"/>
      <c r="J75" s="180" t="s">
        <v>51</v>
      </c>
      <c r="K75" s="178"/>
      <c r="L75" s="143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</row>
    <row r="76" spans="1:31" s="144" customFormat="1" ht="14.5" customHeight="1">
      <c r="A76" s="141"/>
      <c r="B76" s="182"/>
      <c r="C76" s="183"/>
      <c r="D76" s="183"/>
      <c r="E76" s="183"/>
      <c r="F76" s="183"/>
      <c r="G76" s="183"/>
      <c r="H76" s="183"/>
      <c r="I76" s="183"/>
      <c r="J76" s="183"/>
      <c r="K76" s="183"/>
      <c r="L76" s="143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</row>
    <row r="80" spans="1:31" s="144" customFormat="1" ht="7" customHeight="1">
      <c r="A80" s="141"/>
      <c r="B80" s="184"/>
      <c r="C80" s="185"/>
      <c r="D80" s="185"/>
      <c r="E80" s="185"/>
      <c r="F80" s="185"/>
      <c r="G80" s="185"/>
      <c r="H80" s="185"/>
      <c r="I80" s="185"/>
      <c r="J80" s="185"/>
      <c r="K80" s="185"/>
      <c r="L80" s="143"/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</row>
    <row r="81" spans="1:47" s="144" customFormat="1" ht="25" customHeight="1">
      <c r="A81" s="141"/>
      <c r="B81" s="142"/>
      <c r="C81" s="136" t="s">
        <v>97</v>
      </c>
      <c r="D81" s="141"/>
      <c r="E81" s="141"/>
      <c r="F81" s="141"/>
      <c r="G81" s="141"/>
      <c r="H81" s="141"/>
      <c r="I81" s="141"/>
      <c r="J81" s="141"/>
      <c r="K81" s="141"/>
      <c r="L81" s="143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</row>
    <row r="82" spans="1:47" s="144" customFormat="1" ht="7" customHeight="1">
      <c r="A82" s="141"/>
      <c r="B82" s="142"/>
      <c r="C82" s="141"/>
      <c r="D82" s="141"/>
      <c r="E82" s="141"/>
      <c r="F82" s="141"/>
      <c r="G82" s="141"/>
      <c r="H82" s="141"/>
      <c r="I82" s="141"/>
      <c r="J82" s="141"/>
      <c r="K82" s="141"/>
      <c r="L82" s="143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pans="1:47" s="144" customFormat="1" ht="12" customHeight="1">
      <c r="A83" s="141"/>
      <c r="B83" s="142"/>
      <c r="C83" s="138" t="s">
        <v>16</v>
      </c>
      <c r="D83" s="141"/>
      <c r="E83" s="141"/>
      <c r="F83" s="141"/>
      <c r="G83" s="141"/>
      <c r="H83" s="141"/>
      <c r="I83" s="141"/>
      <c r="J83" s="141"/>
      <c r="K83" s="141"/>
      <c r="L83" s="143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47" s="144" customFormat="1" ht="16.5" customHeight="1">
      <c r="A84" s="141"/>
      <c r="B84" s="142"/>
      <c r="C84" s="141"/>
      <c r="D84" s="141"/>
      <c r="E84" s="139" t="str">
        <f>E7</f>
        <v>Základní škola a Mateřská škola Čs.armády 1026, Bohumín, okr.Karviná</v>
      </c>
      <c r="F84" s="140"/>
      <c r="G84" s="140"/>
      <c r="H84" s="140"/>
      <c r="I84" s="141"/>
      <c r="J84" s="141"/>
      <c r="K84" s="141"/>
      <c r="L84" s="143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47" s="144" customFormat="1" ht="12" customHeight="1">
      <c r="A85" s="141"/>
      <c r="B85" s="142"/>
      <c r="C85" s="138" t="s">
        <v>88</v>
      </c>
      <c r="D85" s="141"/>
      <c r="E85" s="141"/>
      <c r="F85" s="141"/>
      <c r="G85" s="141"/>
      <c r="H85" s="141"/>
      <c r="I85" s="141"/>
      <c r="J85" s="141"/>
      <c r="K85" s="141"/>
      <c r="L85" s="143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</row>
    <row r="86" spans="1:47" s="144" customFormat="1" ht="16.5" customHeight="1">
      <c r="A86" s="141"/>
      <c r="B86" s="142"/>
      <c r="C86" s="141"/>
      <c r="D86" s="141"/>
      <c r="E86" s="145" t="str">
        <f>E9</f>
        <v>2802 - Stavební úpravy stávajících prostor ZŠ - učebna chemie</v>
      </c>
      <c r="F86" s="146"/>
      <c r="G86" s="146"/>
      <c r="H86" s="146"/>
      <c r="I86" s="141"/>
      <c r="J86" s="141"/>
      <c r="K86" s="141"/>
      <c r="L86" s="143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pans="1:47" s="144" customFormat="1" ht="7" customHeight="1">
      <c r="A87" s="141"/>
      <c r="B87" s="142"/>
      <c r="C87" s="141"/>
      <c r="D87" s="141"/>
      <c r="E87" s="141"/>
      <c r="F87" s="141"/>
      <c r="G87" s="141"/>
      <c r="H87" s="141"/>
      <c r="I87" s="141"/>
      <c r="J87" s="141"/>
      <c r="K87" s="141"/>
      <c r="L87" s="143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pans="1:47" s="144" customFormat="1" ht="12" customHeight="1">
      <c r="A88" s="141"/>
      <c r="B88" s="142"/>
      <c r="C88" s="138" t="s">
        <v>20</v>
      </c>
      <c r="D88" s="141"/>
      <c r="E88" s="141"/>
      <c r="F88" s="147" t="str">
        <f>F12</f>
        <v>Bohumín</v>
      </c>
      <c r="G88" s="141"/>
      <c r="H88" s="141"/>
      <c r="I88" s="138" t="s">
        <v>22</v>
      </c>
      <c r="J88" s="148">
        <f>IF(J12="","",J12)</f>
        <v>43818</v>
      </c>
      <c r="K88" s="141"/>
      <c r="L88" s="143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</row>
    <row r="89" spans="1:47" s="144" customFormat="1" ht="7" customHeight="1">
      <c r="A89" s="141"/>
      <c r="B89" s="142"/>
      <c r="C89" s="141"/>
      <c r="D89" s="141"/>
      <c r="E89" s="141"/>
      <c r="F89" s="141"/>
      <c r="G89" s="141"/>
      <c r="H89" s="141"/>
      <c r="I89" s="141"/>
      <c r="J89" s="141"/>
      <c r="K89" s="141"/>
      <c r="L89" s="143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</row>
    <row r="90" spans="1:47" s="144" customFormat="1" ht="15.25" customHeight="1">
      <c r="A90" s="141"/>
      <c r="B90" s="142"/>
      <c r="C90" s="138" t="s">
        <v>23</v>
      </c>
      <c r="D90" s="141"/>
      <c r="E90" s="141"/>
      <c r="F90" s="147" t="str">
        <f>E15</f>
        <v xml:space="preserve"> </v>
      </c>
      <c r="G90" s="141"/>
      <c r="H90" s="141"/>
      <c r="I90" s="138" t="s">
        <v>29</v>
      </c>
      <c r="J90" s="186" t="str">
        <f>E21</f>
        <v>MAP architekti</v>
      </c>
      <c r="K90" s="141"/>
      <c r="L90" s="143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</row>
    <row r="91" spans="1:47" s="144" customFormat="1" ht="15.25" customHeight="1">
      <c r="A91" s="141"/>
      <c r="B91" s="142"/>
      <c r="C91" s="138" t="s">
        <v>27</v>
      </c>
      <c r="D91" s="141"/>
      <c r="E91" s="141"/>
      <c r="F91" s="147" t="str">
        <f>IF(E18="","",E18)</f>
        <v>Vyplň údaj</v>
      </c>
      <c r="G91" s="141"/>
      <c r="H91" s="141"/>
      <c r="I91" s="138" t="s">
        <v>32</v>
      </c>
      <c r="J91" s="186" t="str">
        <f>E24</f>
        <v>Hořák</v>
      </c>
      <c r="K91" s="141"/>
      <c r="L91" s="143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</row>
    <row r="92" spans="1:47" s="144" customFormat="1" ht="10.25" customHeight="1">
      <c r="A92" s="141"/>
      <c r="B92" s="142"/>
      <c r="C92" s="141"/>
      <c r="D92" s="141"/>
      <c r="E92" s="141"/>
      <c r="F92" s="141"/>
      <c r="G92" s="141"/>
      <c r="H92" s="141"/>
      <c r="I92" s="141"/>
      <c r="J92" s="141"/>
      <c r="K92" s="141"/>
      <c r="L92" s="143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</row>
    <row r="93" spans="1:47" s="144" customFormat="1" ht="29.25" customHeight="1">
      <c r="A93" s="141"/>
      <c r="B93" s="142"/>
      <c r="C93" s="187" t="s">
        <v>98</v>
      </c>
      <c r="D93" s="168"/>
      <c r="E93" s="168"/>
      <c r="F93" s="168"/>
      <c r="G93" s="168"/>
      <c r="H93" s="168"/>
      <c r="I93" s="168"/>
      <c r="J93" s="188" t="s">
        <v>99</v>
      </c>
      <c r="K93" s="168"/>
      <c r="L93" s="143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</row>
    <row r="94" spans="1:47" s="144" customFormat="1" ht="10.25" customHeight="1">
      <c r="A94" s="141"/>
      <c r="B94" s="142"/>
      <c r="C94" s="141"/>
      <c r="D94" s="141"/>
      <c r="E94" s="141"/>
      <c r="F94" s="141"/>
      <c r="G94" s="141"/>
      <c r="H94" s="141"/>
      <c r="I94" s="141"/>
      <c r="J94" s="141"/>
      <c r="K94" s="141"/>
      <c r="L94" s="143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</row>
    <row r="95" spans="1:47" s="144" customFormat="1" ht="23" customHeight="1">
      <c r="A95" s="141"/>
      <c r="B95" s="142"/>
      <c r="C95" s="189" t="s">
        <v>100</v>
      </c>
      <c r="D95" s="141"/>
      <c r="E95" s="141"/>
      <c r="F95" s="141"/>
      <c r="G95" s="141"/>
      <c r="H95" s="141"/>
      <c r="I95" s="141"/>
      <c r="J95" s="163">
        <f>J145</f>
        <v>0</v>
      </c>
      <c r="K95" s="141"/>
      <c r="L95" s="143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U95" s="132" t="s">
        <v>101</v>
      </c>
    </row>
    <row r="96" spans="1:47" s="190" customFormat="1" ht="25" customHeight="1">
      <c r="B96" s="191"/>
      <c r="D96" s="192" t="s">
        <v>102</v>
      </c>
      <c r="E96" s="193"/>
      <c r="F96" s="193"/>
      <c r="G96" s="193"/>
      <c r="H96" s="193"/>
      <c r="I96" s="193"/>
      <c r="J96" s="194">
        <f>J146</f>
        <v>0</v>
      </c>
      <c r="L96" s="191"/>
    </row>
    <row r="97" spans="2:12" s="196" customFormat="1" ht="20" customHeight="1">
      <c r="B97" s="195"/>
      <c r="D97" s="197" t="s">
        <v>103</v>
      </c>
      <c r="E97" s="198"/>
      <c r="F97" s="198"/>
      <c r="G97" s="198"/>
      <c r="H97" s="198"/>
      <c r="I97" s="198"/>
      <c r="J97" s="199">
        <f>J147</f>
        <v>0</v>
      </c>
      <c r="L97" s="195"/>
    </row>
    <row r="98" spans="2:12" s="196" customFormat="1" ht="20" customHeight="1">
      <c r="B98" s="195"/>
      <c r="D98" s="197" t="s">
        <v>104</v>
      </c>
      <c r="E98" s="198"/>
      <c r="F98" s="198"/>
      <c r="G98" s="198"/>
      <c r="H98" s="198"/>
      <c r="I98" s="198"/>
      <c r="J98" s="199">
        <f>J157</f>
        <v>0</v>
      </c>
      <c r="L98" s="195"/>
    </row>
    <row r="99" spans="2:12" s="196" customFormat="1" ht="20" customHeight="1">
      <c r="B99" s="195"/>
      <c r="D99" s="197" t="s">
        <v>105</v>
      </c>
      <c r="E99" s="198"/>
      <c r="F99" s="198"/>
      <c r="G99" s="198"/>
      <c r="H99" s="198"/>
      <c r="I99" s="198"/>
      <c r="J99" s="199">
        <f>J239</f>
        <v>0</v>
      </c>
      <c r="L99" s="195"/>
    </row>
    <row r="100" spans="2:12" s="196" customFormat="1" ht="20" customHeight="1">
      <c r="B100" s="195"/>
      <c r="D100" s="197" t="s">
        <v>106</v>
      </c>
      <c r="E100" s="198"/>
      <c r="F100" s="198"/>
      <c r="G100" s="198"/>
      <c r="H100" s="198"/>
      <c r="I100" s="198"/>
      <c r="J100" s="199">
        <f>J269</f>
        <v>0</v>
      </c>
      <c r="L100" s="195"/>
    </row>
    <row r="101" spans="2:12" s="196" customFormat="1" ht="20" customHeight="1">
      <c r="B101" s="195"/>
      <c r="D101" s="197" t="s">
        <v>107</v>
      </c>
      <c r="E101" s="198"/>
      <c r="F101" s="198"/>
      <c r="G101" s="198"/>
      <c r="H101" s="198"/>
      <c r="I101" s="198"/>
      <c r="J101" s="199">
        <f>J271</f>
        <v>0</v>
      </c>
      <c r="L101" s="195"/>
    </row>
    <row r="102" spans="2:12" s="190" customFormat="1" ht="25" customHeight="1">
      <c r="B102" s="191"/>
      <c r="D102" s="192" t="s">
        <v>108</v>
      </c>
      <c r="E102" s="193"/>
      <c r="F102" s="193"/>
      <c r="G102" s="193"/>
      <c r="H102" s="193"/>
      <c r="I102" s="193"/>
      <c r="J102" s="194">
        <f>J277</f>
        <v>0</v>
      </c>
      <c r="L102" s="191"/>
    </row>
    <row r="103" spans="2:12" s="196" customFormat="1" ht="20" customHeight="1">
      <c r="B103" s="195"/>
      <c r="D103" s="197" t="s">
        <v>109</v>
      </c>
      <c r="E103" s="198"/>
      <c r="F103" s="198"/>
      <c r="G103" s="198"/>
      <c r="H103" s="198"/>
      <c r="I103" s="198"/>
      <c r="J103" s="199">
        <f>J278</f>
        <v>0</v>
      </c>
      <c r="L103" s="195"/>
    </row>
    <row r="104" spans="2:12" s="196" customFormat="1" ht="20" customHeight="1">
      <c r="B104" s="195"/>
      <c r="D104" s="197" t="s">
        <v>110</v>
      </c>
      <c r="E104" s="198"/>
      <c r="F104" s="198"/>
      <c r="G104" s="198"/>
      <c r="H104" s="198"/>
      <c r="I104" s="198"/>
      <c r="J104" s="199">
        <f>J285</f>
        <v>0</v>
      </c>
      <c r="L104" s="195"/>
    </row>
    <row r="105" spans="2:12" s="196" customFormat="1" ht="20" customHeight="1">
      <c r="B105" s="195"/>
      <c r="D105" s="197" t="s">
        <v>111</v>
      </c>
      <c r="E105" s="198"/>
      <c r="F105" s="198"/>
      <c r="G105" s="198"/>
      <c r="H105" s="198"/>
      <c r="I105" s="198"/>
      <c r="J105" s="199">
        <f>J295</f>
        <v>0</v>
      </c>
      <c r="L105" s="195"/>
    </row>
    <row r="106" spans="2:12" s="196" customFormat="1" ht="20" customHeight="1">
      <c r="B106" s="195"/>
      <c r="D106" s="197" t="s">
        <v>112</v>
      </c>
      <c r="E106" s="198"/>
      <c r="F106" s="198"/>
      <c r="G106" s="198"/>
      <c r="H106" s="198"/>
      <c r="I106" s="198"/>
      <c r="J106" s="199">
        <f>J311</f>
        <v>0</v>
      </c>
      <c r="L106" s="195"/>
    </row>
    <row r="107" spans="2:12" s="196" customFormat="1" ht="20" customHeight="1">
      <c r="B107" s="195"/>
      <c r="D107" s="197" t="s">
        <v>113</v>
      </c>
      <c r="E107" s="198"/>
      <c r="F107" s="198"/>
      <c r="G107" s="198"/>
      <c r="H107" s="198"/>
      <c r="I107" s="198"/>
      <c r="J107" s="199">
        <f>J323</f>
        <v>0</v>
      </c>
      <c r="L107" s="195"/>
    </row>
    <row r="108" spans="2:12" s="196" customFormat="1" ht="20" customHeight="1">
      <c r="B108" s="195"/>
      <c r="D108" s="197" t="s">
        <v>114</v>
      </c>
      <c r="E108" s="198"/>
      <c r="F108" s="198"/>
      <c r="G108" s="198"/>
      <c r="H108" s="198"/>
      <c r="I108" s="198"/>
      <c r="J108" s="199">
        <f>J330</f>
        <v>0</v>
      </c>
      <c r="L108" s="195"/>
    </row>
    <row r="109" spans="2:12" s="196" customFormat="1" ht="20" customHeight="1">
      <c r="B109" s="195"/>
      <c r="D109" s="197" t="s">
        <v>115</v>
      </c>
      <c r="E109" s="198"/>
      <c r="F109" s="198"/>
      <c r="G109" s="198"/>
      <c r="H109" s="198"/>
      <c r="I109" s="198"/>
      <c r="J109" s="199">
        <f>J343</f>
        <v>0</v>
      </c>
      <c r="L109" s="195"/>
    </row>
    <row r="110" spans="2:12" s="196" customFormat="1" ht="20" customHeight="1">
      <c r="B110" s="195"/>
      <c r="D110" s="197" t="s">
        <v>116</v>
      </c>
      <c r="E110" s="198"/>
      <c r="F110" s="198"/>
      <c r="G110" s="198"/>
      <c r="H110" s="198"/>
      <c r="I110" s="198"/>
      <c r="J110" s="199">
        <f>J352</f>
        <v>0</v>
      </c>
      <c r="L110" s="195"/>
    </row>
    <row r="111" spans="2:12" s="196" customFormat="1" ht="20" customHeight="1">
      <c r="B111" s="195"/>
      <c r="D111" s="197" t="s">
        <v>117</v>
      </c>
      <c r="E111" s="198"/>
      <c r="F111" s="198"/>
      <c r="G111" s="198"/>
      <c r="H111" s="198"/>
      <c r="I111" s="198"/>
      <c r="J111" s="199">
        <f>J388</f>
        <v>0</v>
      </c>
      <c r="L111" s="195"/>
    </row>
    <row r="112" spans="2:12" s="196" customFormat="1" ht="20" customHeight="1">
      <c r="B112" s="195"/>
      <c r="D112" s="197" t="s">
        <v>118</v>
      </c>
      <c r="E112" s="198"/>
      <c r="F112" s="198"/>
      <c r="G112" s="198"/>
      <c r="H112" s="198"/>
      <c r="I112" s="198"/>
      <c r="J112" s="199">
        <f>J413</f>
        <v>0</v>
      </c>
      <c r="L112" s="195"/>
    </row>
    <row r="113" spans="1:62" s="190" customFormat="1" ht="25" customHeight="1">
      <c r="B113" s="191"/>
      <c r="D113" s="192" t="s">
        <v>119</v>
      </c>
      <c r="E113" s="193"/>
      <c r="F113" s="193"/>
      <c r="G113" s="193"/>
      <c r="H113" s="193"/>
      <c r="I113" s="193"/>
      <c r="J113" s="194">
        <f>J428</f>
        <v>0</v>
      </c>
      <c r="L113" s="191"/>
    </row>
    <row r="114" spans="1:62" s="196" customFormat="1" ht="20" customHeight="1">
      <c r="B114" s="195"/>
      <c r="D114" s="197" t="s">
        <v>120</v>
      </c>
      <c r="E114" s="198"/>
      <c r="F114" s="198"/>
      <c r="G114" s="198"/>
      <c r="H114" s="198"/>
      <c r="I114" s="198"/>
      <c r="J114" s="199">
        <f>J429</f>
        <v>0</v>
      </c>
      <c r="L114" s="195"/>
    </row>
    <row r="115" spans="1:62" s="196" customFormat="1" ht="20" customHeight="1">
      <c r="B115" s="195"/>
      <c r="D115" s="197" t="s">
        <v>811</v>
      </c>
      <c r="E115" s="198"/>
      <c r="F115" s="198"/>
      <c r="G115" s="198"/>
      <c r="H115" s="198"/>
      <c r="I115" s="198"/>
      <c r="J115" s="199"/>
      <c r="L115" s="195"/>
    </row>
    <row r="116" spans="1:62" s="144" customFormat="1" ht="21.75" customHeight="1">
      <c r="A116" s="141"/>
      <c r="B116" s="142"/>
      <c r="C116" s="141"/>
      <c r="D116" s="141"/>
      <c r="E116" s="141"/>
      <c r="F116" s="141"/>
      <c r="G116" s="141"/>
      <c r="H116" s="141"/>
      <c r="I116" s="141"/>
      <c r="J116" s="141"/>
      <c r="K116" s="141"/>
      <c r="L116" s="143"/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</row>
    <row r="117" spans="1:62" s="144" customFormat="1" ht="7" customHeight="1">
      <c r="A117" s="141"/>
      <c r="B117" s="142"/>
      <c r="C117" s="141"/>
      <c r="D117" s="141"/>
      <c r="E117" s="141"/>
      <c r="F117" s="141"/>
      <c r="G117" s="141"/>
      <c r="H117" s="141"/>
      <c r="I117" s="141"/>
      <c r="J117" s="141"/>
      <c r="K117" s="141"/>
      <c r="L117" s="143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</row>
    <row r="118" spans="1:62" s="144" customFormat="1" ht="29.25" customHeight="1">
      <c r="A118" s="141"/>
      <c r="B118" s="142"/>
      <c r="C118" s="189" t="s">
        <v>121</v>
      </c>
      <c r="D118" s="141"/>
      <c r="E118" s="141"/>
      <c r="F118" s="141"/>
      <c r="G118" s="141"/>
      <c r="H118" s="141"/>
      <c r="I118" s="141"/>
      <c r="J118" s="200">
        <f>ROUND(J119 + J120 + J121 + J122 + J123 + J124,2)</f>
        <v>0</v>
      </c>
      <c r="K118" s="141"/>
      <c r="L118" s="143"/>
      <c r="N118" s="201" t="s">
        <v>39</v>
      </c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</row>
    <row r="119" spans="1:62" s="144" customFormat="1" ht="18" customHeight="1">
      <c r="A119" s="141"/>
      <c r="B119" s="142"/>
      <c r="C119" s="141"/>
      <c r="D119" s="12" t="s">
        <v>122</v>
      </c>
      <c r="E119" s="13"/>
      <c r="F119" s="13"/>
      <c r="G119" s="141"/>
      <c r="H119" s="141"/>
      <c r="I119" s="141"/>
      <c r="J119" s="1">
        <v>0</v>
      </c>
      <c r="K119" s="141"/>
      <c r="L119" s="143"/>
      <c r="N119" s="202" t="s">
        <v>40</v>
      </c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Y119" s="132" t="s">
        <v>123</v>
      </c>
      <c r="BE119" s="203">
        <f t="shared" ref="BE119:BE124" si="0">IF(N119="základní",J119,0)</f>
        <v>0</v>
      </c>
      <c r="BF119" s="203">
        <f t="shared" ref="BF119:BF124" si="1">IF(N119="snížená",J119,0)</f>
        <v>0</v>
      </c>
      <c r="BG119" s="203">
        <f t="shared" ref="BG119:BG124" si="2">IF(N119="zákl. přenesená",J119,0)</f>
        <v>0</v>
      </c>
      <c r="BH119" s="203">
        <f t="shared" ref="BH119:BH124" si="3">IF(N119="sníž. přenesená",J119,0)</f>
        <v>0</v>
      </c>
      <c r="BI119" s="203">
        <f t="shared" ref="BI119:BI124" si="4">IF(N119="nulová",J119,0)</f>
        <v>0</v>
      </c>
      <c r="BJ119" s="132" t="s">
        <v>83</v>
      </c>
    </row>
    <row r="120" spans="1:62" s="144" customFormat="1" ht="18" customHeight="1">
      <c r="A120" s="141"/>
      <c r="B120" s="142"/>
      <c r="C120" s="141"/>
      <c r="D120" s="12" t="s">
        <v>124</v>
      </c>
      <c r="E120" s="13"/>
      <c r="F120" s="13"/>
      <c r="G120" s="141"/>
      <c r="H120" s="141"/>
      <c r="I120" s="141"/>
      <c r="J120" s="1">
        <v>0</v>
      </c>
      <c r="K120" s="141"/>
      <c r="L120" s="143"/>
      <c r="N120" s="202" t="s">
        <v>40</v>
      </c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Y120" s="132" t="s">
        <v>123</v>
      </c>
      <c r="BE120" s="203">
        <f t="shared" si="0"/>
        <v>0</v>
      </c>
      <c r="BF120" s="203">
        <f t="shared" si="1"/>
        <v>0</v>
      </c>
      <c r="BG120" s="203">
        <f t="shared" si="2"/>
        <v>0</v>
      </c>
      <c r="BH120" s="203">
        <f t="shared" si="3"/>
        <v>0</v>
      </c>
      <c r="BI120" s="203">
        <f t="shared" si="4"/>
        <v>0</v>
      </c>
      <c r="BJ120" s="132" t="s">
        <v>83</v>
      </c>
    </row>
    <row r="121" spans="1:62" s="144" customFormat="1" ht="18" customHeight="1">
      <c r="A121" s="141"/>
      <c r="B121" s="142"/>
      <c r="C121" s="141"/>
      <c r="D121" s="12" t="s">
        <v>125</v>
      </c>
      <c r="E121" s="13"/>
      <c r="F121" s="13"/>
      <c r="G121" s="141"/>
      <c r="H121" s="141"/>
      <c r="I121" s="141"/>
      <c r="J121" s="1">
        <v>0</v>
      </c>
      <c r="K121" s="141"/>
      <c r="L121" s="143"/>
      <c r="N121" s="202" t="s">
        <v>40</v>
      </c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Y121" s="132" t="s">
        <v>123</v>
      </c>
      <c r="BE121" s="203">
        <f t="shared" si="0"/>
        <v>0</v>
      </c>
      <c r="BF121" s="203">
        <f t="shared" si="1"/>
        <v>0</v>
      </c>
      <c r="BG121" s="203">
        <f t="shared" si="2"/>
        <v>0</v>
      </c>
      <c r="BH121" s="203">
        <f t="shared" si="3"/>
        <v>0</v>
      </c>
      <c r="BI121" s="203">
        <f t="shared" si="4"/>
        <v>0</v>
      </c>
      <c r="BJ121" s="132" t="s">
        <v>83</v>
      </c>
    </row>
    <row r="122" spans="1:62" s="144" customFormat="1" ht="18" customHeight="1">
      <c r="A122" s="141"/>
      <c r="B122" s="142"/>
      <c r="C122" s="141"/>
      <c r="D122" s="12" t="s">
        <v>126</v>
      </c>
      <c r="E122" s="13"/>
      <c r="F122" s="13"/>
      <c r="G122" s="141"/>
      <c r="H122" s="141"/>
      <c r="I122" s="141"/>
      <c r="J122" s="1">
        <v>0</v>
      </c>
      <c r="K122" s="141"/>
      <c r="L122" s="143"/>
      <c r="N122" s="202" t="s">
        <v>40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Y122" s="132" t="s">
        <v>123</v>
      </c>
      <c r="BE122" s="203">
        <f t="shared" si="0"/>
        <v>0</v>
      </c>
      <c r="BF122" s="203">
        <f t="shared" si="1"/>
        <v>0</v>
      </c>
      <c r="BG122" s="203">
        <f t="shared" si="2"/>
        <v>0</v>
      </c>
      <c r="BH122" s="203">
        <f t="shared" si="3"/>
        <v>0</v>
      </c>
      <c r="BI122" s="203">
        <f t="shared" si="4"/>
        <v>0</v>
      </c>
      <c r="BJ122" s="132" t="s">
        <v>83</v>
      </c>
    </row>
    <row r="123" spans="1:62" s="144" customFormat="1" ht="18" customHeight="1">
      <c r="A123" s="141"/>
      <c r="B123" s="142"/>
      <c r="C123" s="141"/>
      <c r="D123" s="12" t="s">
        <v>127</v>
      </c>
      <c r="E123" s="13"/>
      <c r="F123" s="13"/>
      <c r="G123" s="141"/>
      <c r="H123" s="141"/>
      <c r="I123" s="141"/>
      <c r="J123" s="1">
        <v>0</v>
      </c>
      <c r="K123" s="141"/>
      <c r="L123" s="143"/>
      <c r="N123" s="202" t="s">
        <v>40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Y123" s="132" t="s">
        <v>123</v>
      </c>
      <c r="BE123" s="203">
        <f t="shared" si="0"/>
        <v>0</v>
      </c>
      <c r="BF123" s="203">
        <f t="shared" si="1"/>
        <v>0</v>
      </c>
      <c r="BG123" s="203">
        <f t="shared" si="2"/>
        <v>0</v>
      </c>
      <c r="BH123" s="203">
        <f t="shared" si="3"/>
        <v>0</v>
      </c>
      <c r="BI123" s="203">
        <f t="shared" si="4"/>
        <v>0</v>
      </c>
      <c r="BJ123" s="132" t="s">
        <v>83</v>
      </c>
    </row>
    <row r="124" spans="1:62" s="144" customFormat="1" ht="18" customHeight="1">
      <c r="A124" s="141"/>
      <c r="B124" s="142"/>
      <c r="C124" s="141"/>
      <c r="D124" s="204" t="s">
        <v>128</v>
      </c>
      <c r="E124" s="141"/>
      <c r="F124" s="141"/>
      <c r="G124" s="141"/>
      <c r="H124" s="141"/>
      <c r="I124" s="141"/>
      <c r="J124" s="1">
        <f>ROUND(J30*T124,2)</f>
        <v>0</v>
      </c>
      <c r="K124" s="141"/>
      <c r="L124" s="143"/>
      <c r="N124" s="202" t="s">
        <v>40</v>
      </c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Y124" s="132" t="s">
        <v>129</v>
      </c>
      <c r="BE124" s="203">
        <f t="shared" si="0"/>
        <v>0</v>
      </c>
      <c r="BF124" s="203">
        <f t="shared" si="1"/>
        <v>0</v>
      </c>
      <c r="BG124" s="203">
        <f t="shared" si="2"/>
        <v>0</v>
      </c>
      <c r="BH124" s="203">
        <f t="shared" si="3"/>
        <v>0</v>
      </c>
      <c r="BI124" s="203">
        <f t="shared" si="4"/>
        <v>0</v>
      </c>
      <c r="BJ124" s="132" t="s">
        <v>83</v>
      </c>
    </row>
    <row r="125" spans="1:62" s="144" customFormat="1">
      <c r="A125" s="141"/>
      <c r="B125" s="142"/>
      <c r="C125" s="141"/>
      <c r="D125" s="141"/>
      <c r="E125" s="141"/>
      <c r="F125" s="141"/>
      <c r="G125" s="141"/>
      <c r="H125" s="141"/>
      <c r="I125" s="141"/>
      <c r="J125" s="141"/>
      <c r="K125" s="141"/>
      <c r="L125" s="143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</row>
    <row r="126" spans="1:62" s="144" customFormat="1" ht="29.25" customHeight="1">
      <c r="A126" s="141"/>
      <c r="B126" s="142"/>
      <c r="C126" s="205" t="s">
        <v>130</v>
      </c>
      <c r="D126" s="168"/>
      <c r="E126" s="168"/>
      <c r="F126" s="168"/>
      <c r="G126" s="168"/>
      <c r="H126" s="168"/>
      <c r="I126" s="168"/>
      <c r="J126" s="206">
        <f>ROUND(J95+J118,2)</f>
        <v>0</v>
      </c>
      <c r="K126" s="168"/>
      <c r="L126" s="143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</row>
    <row r="127" spans="1:62" s="144" customFormat="1" ht="7" customHeight="1">
      <c r="A127" s="141"/>
      <c r="B127" s="182"/>
      <c r="C127" s="183"/>
      <c r="D127" s="183"/>
      <c r="E127" s="183"/>
      <c r="F127" s="183"/>
      <c r="G127" s="183"/>
      <c r="H127" s="183"/>
      <c r="I127" s="183"/>
      <c r="J127" s="183"/>
      <c r="K127" s="183"/>
      <c r="L127" s="143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</row>
    <row r="131" spans="1:31" s="144" customFormat="1" ht="7" customHeight="1">
      <c r="A131" s="141"/>
      <c r="B131" s="184"/>
      <c r="C131" s="185"/>
      <c r="D131" s="185"/>
      <c r="E131" s="185"/>
      <c r="F131" s="185"/>
      <c r="G131" s="185"/>
      <c r="H131" s="185"/>
      <c r="I131" s="185"/>
      <c r="J131" s="185"/>
      <c r="K131" s="185"/>
      <c r="L131" s="143"/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</row>
    <row r="132" spans="1:31" s="144" customFormat="1" ht="25" customHeight="1">
      <c r="A132" s="141"/>
      <c r="B132" s="142"/>
      <c r="C132" s="136" t="s">
        <v>131</v>
      </c>
      <c r="D132" s="141"/>
      <c r="E132" s="141"/>
      <c r="F132" s="141"/>
      <c r="G132" s="141"/>
      <c r="H132" s="141"/>
      <c r="I132" s="141"/>
      <c r="J132" s="141"/>
      <c r="K132" s="141"/>
      <c r="L132" s="143"/>
      <c r="S132" s="141"/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</row>
    <row r="133" spans="1:31" s="144" customFormat="1" ht="7" customHeight="1">
      <c r="A133" s="141"/>
      <c r="B133" s="142"/>
      <c r="C133" s="141"/>
      <c r="D133" s="141"/>
      <c r="E133" s="141"/>
      <c r="F133" s="141"/>
      <c r="G133" s="141"/>
      <c r="H133" s="141"/>
      <c r="I133" s="141"/>
      <c r="J133" s="141"/>
      <c r="K133" s="141"/>
      <c r="L133" s="143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</row>
    <row r="134" spans="1:31" s="144" customFormat="1" ht="12" customHeight="1">
      <c r="A134" s="141"/>
      <c r="B134" s="142"/>
      <c r="C134" s="138" t="s">
        <v>16</v>
      </c>
      <c r="D134" s="141"/>
      <c r="E134" s="141"/>
      <c r="F134" s="141"/>
      <c r="G134" s="141"/>
      <c r="H134" s="141"/>
      <c r="I134" s="141"/>
      <c r="J134" s="141"/>
      <c r="K134" s="141"/>
      <c r="L134" s="143"/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</row>
    <row r="135" spans="1:31" s="144" customFormat="1" ht="16.5" customHeight="1">
      <c r="A135" s="141"/>
      <c r="B135" s="142"/>
      <c r="C135" s="141"/>
      <c r="D135" s="141"/>
      <c r="E135" s="139" t="str">
        <f>E7</f>
        <v>Základní škola a Mateřská škola Čs.armády 1026, Bohumín, okr.Karviná</v>
      </c>
      <c r="F135" s="140"/>
      <c r="G135" s="140"/>
      <c r="H135" s="140"/>
      <c r="I135" s="141"/>
      <c r="J135" s="141"/>
      <c r="K135" s="141"/>
      <c r="L135" s="143"/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</row>
    <row r="136" spans="1:31" s="144" customFormat="1" ht="12" customHeight="1">
      <c r="A136" s="141"/>
      <c r="B136" s="142"/>
      <c r="C136" s="138" t="s">
        <v>88</v>
      </c>
      <c r="D136" s="141"/>
      <c r="E136" s="141"/>
      <c r="F136" s="141"/>
      <c r="G136" s="141"/>
      <c r="H136" s="141"/>
      <c r="I136" s="141"/>
      <c r="J136" s="141"/>
      <c r="K136" s="141"/>
      <c r="L136" s="143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</row>
    <row r="137" spans="1:31" s="144" customFormat="1" ht="16.5" customHeight="1">
      <c r="A137" s="141"/>
      <c r="B137" s="142"/>
      <c r="C137" s="141"/>
      <c r="D137" s="141"/>
      <c r="E137" s="145" t="str">
        <f>E9</f>
        <v>2802 - Stavební úpravy stávajících prostor ZŠ - učebna chemie</v>
      </c>
      <c r="F137" s="146"/>
      <c r="G137" s="146"/>
      <c r="H137" s="146"/>
      <c r="I137" s="141"/>
      <c r="J137" s="141"/>
      <c r="K137" s="141"/>
      <c r="L137" s="143"/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</row>
    <row r="138" spans="1:31" s="144" customFormat="1" ht="7" customHeight="1">
      <c r="A138" s="141"/>
      <c r="B138" s="142"/>
      <c r="C138" s="141"/>
      <c r="D138" s="141"/>
      <c r="E138" s="141"/>
      <c r="F138" s="141"/>
      <c r="G138" s="141"/>
      <c r="H138" s="141"/>
      <c r="I138" s="141"/>
      <c r="J138" s="141"/>
      <c r="K138" s="141"/>
      <c r="L138" s="143"/>
      <c r="S138" s="141"/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</row>
    <row r="139" spans="1:31" s="144" customFormat="1" ht="12" customHeight="1">
      <c r="A139" s="141"/>
      <c r="B139" s="142"/>
      <c r="C139" s="138" t="s">
        <v>20</v>
      </c>
      <c r="D139" s="141"/>
      <c r="E139" s="141"/>
      <c r="F139" s="147" t="str">
        <f>F12</f>
        <v>Bohumín</v>
      </c>
      <c r="G139" s="141"/>
      <c r="H139" s="141"/>
      <c r="I139" s="138" t="s">
        <v>22</v>
      </c>
      <c r="J139" s="148">
        <f>IF(J12="","",J12)</f>
        <v>43818</v>
      </c>
      <c r="K139" s="141"/>
      <c r="L139" s="143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</row>
    <row r="140" spans="1:31" s="144" customFormat="1" ht="7" customHeight="1">
      <c r="A140" s="141"/>
      <c r="B140" s="142"/>
      <c r="C140" s="141"/>
      <c r="D140" s="141"/>
      <c r="E140" s="141"/>
      <c r="F140" s="141"/>
      <c r="G140" s="141"/>
      <c r="H140" s="141"/>
      <c r="I140" s="141"/>
      <c r="J140" s="141"/>
      <c r="K140" s="141"/>
      <c r="L140" s="143"/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</row>
    <row r="141" spans="1:31" s="144" customFormat="1" ht="15.25" customHeight="1">
      <c r="A141" s="141"/>
      <c r="B141" s="142"/>
      <c r="C141" s="138" t="s">
        <v>23</v>
      </c>
      <c r="D141" s="141"/>
      <c r="E141" s="141"/>
      <c r="F141" s="147" t="str">
        <f>E15</f>
        <v xml:space="preserve"> </v>
      </c>
      <c r="G141" s="141"/>
      <c r="H141" s="141"/>
      <c r="I141" s="138" t="s">
        <v>29</v>
      </c>
      <c r="J141" s="186" t="str">
        <f>E21</f>
        <v>MAP architekti</v>
      </c>
      <c r="K141" s="141"/>
      <c r="L141" s="143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</row>
    <row r="142" spans="1:31" s="144" customFormat="1" ht="15.25" customHeight="1">
      <c r="A142" s="141"/>
      <c r="B142" s="142"/>
      <c r="C142" s="138" t="s">
        <v>27</v>
      </c>
      <c r="D142" s="141"/>
      <c r="E142" s="141"/>
      <c r="F142" s="147" t="str">
        <f>IF(E18="","",E18)</f>
        <v>Vyplň údaj</v>
      </c>
      <c r="G142" s="141"/>
      <c r="H142" s="141"/>
      <c r="I142" s="138" t="s">
        <v>32</v>
      </c>
      <c r="J142" s="186" t="str">
        <f>E24</f>
        <v>Hořák</v>
      </c>
      <c r="K142" s="141"/>
      <c r="L142" s="143"/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</row>
    <row r="143" spans="1:31" s="144" customFormat="1" ht="10.25" customHeight="1">
      <c r="A143" s="141"/>
      <c r="B143" s="142"/>
      <c r="C143" s="141"/>
      <c r="D143" s="141"/>
      <c r="E143" s="141"/>
      <c r="F143" s="141"/>
      <c r="G143" s="141"/>
      <c r="H143" s="141"/>
      <c r="I143" s="141"/>
      <c r="J143" s="141"/>
      <c r="K143" s="141"/>
      <c r="L143" s="143"/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</row>
    <row r="144" spans="1:31" s="216" customFormat="1" ht="29.25" customHeight="1">
      <c r="A144" s="207"/>
      <c r="B144" s="208"/>
      <c r="C144" s="209" t="s">
        <v>132</v>
      </c>
      <c r="D144" s="210" t="s">
        <v>60</v>
      </c>
      <c r="E144" s="210" t="s">
        <v>56</v>
      </c>
      <c r="F144" s="210" t="s">
        <v>57</v>
      </c>
      <c r="G144" s="210" t="s">
        <v>133</v>
      </c>
      <c r="H144" s="210" t="s">
        <v>134</v>
      </c>
      <c r="I144" s="210" t="s">
        <v>135</v>
      </c>
      <c r="J144" s="210" t="s">
        <v>99</v>
      </c>
      <c r="K144" s="211" t="s">
        <v>136</v>
      </c>
      <c r="L144" s="212"/>
      <c r="M144" s="213" t="s">
        <v>1</v>
      </c>
      <c r="N144" s="214" t="s">
        <v>39</v>
      </c>
      <c r="O144" s="214" t="s">
        <v>137</v>
      </c>
      <c r="P144" s="214" t="s">
        <v>138</v>
      </c>
      <c r="Q144" s="214" t="s">
        <v>139</v>
      </c>
      <c r="R144" s="214" t="s">
        <v>140</v>
      </c>
      <c r="S144" s="214" t="s">
        <v>141</v>
      </c>
      <c r="T144" s="215" t="s">
        <v>142</v>
      </c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/>
    </row>
    <row r="145" spans="1:65" s="144" customFormat="1" ht="23" customHeight="1">
      <c r="A145" s="141"/>
      <c r="B145" s="142"/>
      <c r="C145" s="217" t="s">
        <v>143</v>
      </c>
      <c r="D145" s="141"/>
      <c r="E145" s="141"/>
      <c r="F145" s="141"/>
      <c r="G145" s="141"/>
      <c r="H145" s="141"/>
      <c r="I145" s="141"/>
      <c r="J145" s="218">
        <f>BK145</f>
        <v>0</v>
      </c>
      <c r="K145" s="141"/>
      <c r="L145" s="142"/>
      <c r="M145" s="219"/>
      <c r="N145" s="220"/>
      <c r="O145" s="159"/>
      <c r="P145" s="221">
        <f>P146+P277+P428</f>
        <v>0</v>
      </c>
      <c r="Q145" s="159"/>
      <c r="R145" s="221">
        <f>R146+R277+R428</f>
        <v>6.4637348299999999</v>
      </c>
      <c r="S145" s="159"/>
      <c r="T145" s="222">
        <f>T146+T277+T428</f>
        <v>4.7070048000000009</v>
      </c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T145" s="132" t="s">
        <v>74</v>
      </c>
      <c r="AU145" s="132" t="s">
        <v>101</v>
      </c>
      <c r="BK145" s="223">
        <f>BK146+BK277+BK428</f>
        <v>0</v>
      </c>
    </row>
    <row r="146" spans="1:65" s="224" customFormat="1" ht="26" customHeight="1">
      <c r="B146" s="225"/>
      <c r="D146" s="226" t="s">
        <v>74</v>
      </c>
      <c r="E146" s="227" t="s">
        <v>144</v>
      </c>
      <c r="F146" s="227" t="s">
        <v>145</v>
      </c>
      <c r="J146" s="228">
        <f>BK146</f>
        <v>0</v>
      </c>
      <c r="L146" s="225"/>
      <c r="M146" s="229"/>
      <c r="N146" s="230"/>
      <c r="O146" s="230"/>
      <c r="P146" s="231">
        <f>P147+P157+P239+P269+P271</f>
        <v>0</v>
      </c>
      <c r="Q146" s="230"/>
      <c r="R146" s="231">
        <f>R147+R157+R239+R269+R271</f>
        <v>3.5945370400000001</v>
      </c>
      <c r="S146" s="230"/>
      <c r="T146" s="232">
        <f>T147+T157+T239+T269+T271</f>
        <v>4.3281160000000005</v>
      </c>
      <c r="AR146" s="226" t="s">
        <v>83</v>
      </c>
      <c r="AT146" s="233" t="s">
        <v>74</v>
      </c>
      <c r="AU146" s="233" t="s">
        <v>75</v>
      </c>
      <c r="AY146" s="226" t="s">
        <v>146</v>
      </c>
      <c r="BK146" s="234">
        <f>BK147+BK157+BK239+BK269+BK271</f>
        <v>0</v>
      </c>
    </row>
    <row r="147" spans="1:65" s="224" customFormat="1" ht="23" customHeight="1">
      <c r="B147" s="225"/>
      <c r="D147" s="226" t="s">
        <v>74</v>
      </c>
      <c r="E147" s="235" t="s">
        <v>147</v>
      </c>
      <c r="F147" s="235" t="s">
        <v>148</v>
      </c>
      <c r="J147" s="236">
        <f>BK147</f>
        <v>0</v>
      </c>
      <c r="L147" s="225"/>
      <c r="M147" s="229"/>
      <c r="N147" s="230"/>
      <c r="O147" s="230"/>
      <c r="P147" s="231">
        <f>SUM(P148:P156)</f>
        <v>0</v>
      </c>
      <c r="Q147" s="230"/>
      <c r="R147" s="231">
        <f>SUM(R148:R156)</f>
        <v>0.22905200000000001</v>
      </c>
      <c r="S147" s="230"/>
      <c r="T147" s="232">
        <f>SUM(T148:T156)</f>
        <v>0</v>
      </c>
      <c r="AR147" s="226" t="s">
        <v>83</v>
      </c>
      <c r="AT147" s="233" t="s">
        <v>74</v>
      </c>
      <c r="AU147" s="233" t="s">
        <v>83</v>
      </c>
      <c r="AY147" s="226" t="s">
        <v>146</v>
      </c>
      <c r="BK147" s="234">
        <f>SUM(BK148:BK156)</f>
        <v>0</v>
      </c>
    </row>
    <row r="148" spans="1:65" s="144" customFormat="1" ht="24" customHeight="1">
      <c r="A148" s="141"/>
      <c r="B148" s="142"/>
      <c r="C148" s="237" t="s">
        <v>83</v>
      </c>
      <c r="D148" s="237" t="s">
        <v>149</v>
      </c>
      <c r="E148" s="238" t="s">
        <v>150</v>
      </c>
      <c r="F148" s="239" t="s">
        <v>151</v>
      </c>
      <c r="G148" s="240" t="s">
        <v>152</v>
      </c>
      <c r="H148" s="241">
        <v>1.4E-2</v>
      </c>
      <c r="I148" s="3"/>
      <c r="J148" s="242">
        <f>ROUND(I148*H148,2)</f>
        <v>0</v>
      </c>
      <c r="K148" s="239" t="s">
        <v>153</v>
      </c>
      <c r="L148" s="142"/>
      <c r="M148" s="243" t="s">
        <v>1</v>
      </c>
      <c r="N148" s="244" t="s">
        <v>40</v>
      </c>
      <c r="O148" s="245"/>
      <c r="P148" s="246">
        <f>O148*H148</f>
        <v>0</v>
      </c>
      <c r="Q148" s="246">
        <v>1.0900000000000001</v>
      </c>
      <c r="R148" s="246">
        <f>Q148*H148</f>
        <v>1.5260000000000001E-2</v>
      </c>
      <c r="S148" s="246">
        <v>0</v>
      </c>
      <c r="T148" s="247">
        <f>S148*H148</f>
        <v>0</v>
      </c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R148" s="248" t="s">
        <v>154</v>
      </c>
      <c r="AT148" s="248" t="s">
        <v>149</v>
      </c>
      <c r="AU148" s="248" t="s">
        <v>86</v>
      </c>
      <c r="AY148" s="132" t="s">
        <v>146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2" t="s">
        <v>83</v>
      </c>
      <c r="BK148" s="203">
        <f>ROUND(I148*H148,2)</f>
        <v>0</v>
      </c>
      <c r="BL148" s="132" t="s">
        <v>154</v>
      </c>
      <c r="BM148" s="248" t="s">
        <v>155</v>
      </c>
    </row>
    <row r="149" spans="1:65" s="249" customFormat="1" ht="12">
      <c r="B149" s="250"/>
      <c r="D149" s="251" t="s">
        <v>156</v>
      </c>
      <c r="E149" s="252" t="s">
        <v>1</v>
      </c>
      <c r="F149" s="253" t="s">
        <v>157</v>
      </c>
      <c r="H149" s="252" t="s">
        <v>1</v>
      </c>
      <c r="I149" s="4"/>
      <c r="L149" s="250"/>
      <c r="M149" s="254"/>
      <c r="N149" s="255"/>
      <c r="O149" s="255"/>
      <c r="P149" s="255"/>
      <c r="Q149" s="255"/>
      <c r="R149" s="255"/>
      <c r="S149" s="255"/>
      <c r="T149" s="256"/>
      <c r="AT149" s="252" t="s">
        <v>156</v>
      </c>
      <c r="AU149" s="252" t="s">
        <v>86</v>
      </c>
      <c r="AV149" s="249" t="s">
        <v>83</v>
      </c>
      <c r="AW149" s="249" t="s">
        <v>31</v>
      </c>
      <c r="AX149" s="249" t="s">
        <v>75</v>
      </c>
      <c r="AY149" s="252" t="s">
        <v>146</v>
      </c>
    </row>
    <row r="150" spans="1:65" s="257" customFormat="1" ht="12">
      <c r="B150" s="258"/>
      <c r="D150" s="251" t="s">
        <v>156</v>
      </c>
      <c r="E150" s="259" t="s">
        <v>1</v>
      </c>
      <c r="F150" s="260" t="s">
        <v>158</v>
      </c>
      <c r="H150" s="261">
        <v>1.4E-2</v>
      </c>
      <c r="I150" s="5"/>
      <c r="L150" s="258"/>
      <c r="M150" s="262"/>
      <c r="N150" s="263"/>
      <c r="O150" s="263"/>
      <c r="P150" s="263"/>
      <c r="Q150" s="263"/>
      <c r="R150" s="263"/>
      <c r="S150" s="263"/>
      <c r="T150" s="264"/>
      <c r="AT150" s="259" t="s">
        <v>156</v>
      </c>
      <c r="AU150" s="259" t="s">
        <v>86</v>
      </c>
      <c r="AV150" s="257" t="s">
        <v>86</v>
      </c>
      <c r="AW150" s="257" t="s">
        <v>31</v>
      </c>
      <c r="AX150" s="257" t="s">
        <v>83</v>
      </c>
      <c r="AY150" s="259" t="s">
        <v>146</v>
      </c>
    </row>
    <row r="151" spans="1:65" s="144" customFormat="1" ht="24" customHeight="1">
      <c r="A151" s="141"/>
      <c r="B151" s="142"/>
      <c r="C151" s="237" t="s">
        <v>86</v>
      </c>
      <c r="D151" s="237" t="s">
        <v>149</v>
      </c>
      <c r="E151" s="238" t="s">
        <v>159</v>
      </c>
      <c r="F151" s="239" t="s">
        <v>160</v>
      </c>
      <c r="G151" s="240" t="s">
        <v>161</v>
      </c>
      <c r="H151" s="241">
        <v>0.3</v>
      </c>
      <c r="I151" s="3"/>
      <c r="J151" s="242">
        <f>ROUND(I151*H151,2)</f>
        <v>0</v>
      </c>
      <c r="K151" s="239" t="s">
        <v>153</v>
      </c>
      <c r="L151" s="142"/>
      <c r="M151" s="243" t="s">
        <v>1</v>
      </c>
      <c r="N151" s="244" t="s">
        <v>40</v>
      </c>
      <c r="O151" s="245"/>
      <c r="P151" s="246">
        <f>O151*H151</f>
        <v>0</v>
      </c>
      <c r="Q151" s="246">
        <v>0.17818000000000001</v>
      </c>
      <c r="R151" s="246">
        <f>Q151*H151</f>
        <v>5.3454000000000002E-2</v>
      </c>
      <c r="S151" s="246">
        <v>0</v>
      </c>
      <c r="T151" s="247">
        <f>S151*H151</f>
        <v>0</v>
      </c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R151" s="248" t="s">
        <v>154</v>
      </c>
      <c r="AT151" s="248" t="s">
        <v>149</v>
      </c>
      <c r="AU151" s="248" t="s">
        <v>86</v>
      </c>
      <c r="AY151" s="132" t="s">
        <v>146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2" t="s">
        <v>83</v>
      </c>
      <c r="BK151" s="203">
        <f>ROUND(I151*H151,2)</f>
        <v>0</v>
      </c>
      <c r="BL151" s="132" t="s">
        <v>154</v>
      </c>
      <c r="BM151" s="248" t="s">
        <v>162</v>
      </c>
    </row>
    <row r="152" spans="1:65" s="249" customFormat="1" ht="12">
      <c r="B152" s="250"/>
      <c r="D152" s="251" t="s">
        <v>156</v>
      </c>
      <c r="E152" s="252" t="s">
        <v>1</v>
      </c>
      <c r="F152" s="253" t="s">
        <v>157</v>
      </c>
      <c r="H152" s="252" t="s">
        <v>1</v>
      </c>
      <c r="I152" s="4"/>
      <c r="L152" s="250"/>
      <c r="M152" s="254"/>
      <c r="N152" s="255"/>
      <c r="O152" s="255"/>
      <c r="P152" s="255"/>
      <c r="Q152" s="255"/>
      <c r="R152" s="255"/>
      <c r="S152" s="255"/>
      <c r="T152" s="256"/>
      <c r="AT152" s="252" t="s">
        <v>156</v>
      </c>
      <c r="AU152" s="252" t="s">
        <v>86</v>
      </c>
      <c r="AV152" s="249" t="s">
        <v>83</v>
      </c>
      <c r="AW152" s="249" t="s">
        <v>31</v>
      </c>
      <c r="AX152" s="249" t="s">
        <v>75</v>
      </c>
      <c r="AY152" s="252" t="s">
        <v>146</v>
      </c>
    </row>
    <row r="153" spans="1:65" s="257" customFormat="1" ht="12">
      <c r="B153" s="258"/>
      <c r="D153" s="251" t="s">
        <v>156</v>
      </c>
      <c r="E153" s="259" t="s">
        <v>1</v>
      </c>
      <c r="F153" s="260" t="s">
        <v>163</v>
      </c>
      <c r="H153" s="261">
        <v>0.3</v>
      </c>
      <c r="I153" s="5"/>
      <c r="L153" s="258"/>
      <c r="M153" s="262"/>
      <c r="N153" s="263"/>
      <c r="O153" s="263"/>
      <c r="P153" s="263"/>
      <c r="Q153" s="263"/>
      <c r="R153" s="263"/>
      <c r="S153" s="263"/>
      <c r="T153" s="264"/>
      <c r="AT153" s="259" t="s">
        <v>156</v>
      </c>
      <c r="AU153" s="259" t="s">
        <v>86</v>
      </c>
      <c r="AV153" s="257" t="s">
        <v>86</v>
      </c>
      <c r="AW153" s="257" t="s">
        <v>31</v>
      </c>
      <c r="AX153" s="257" t="s">
        <v>83</v>
      </c>
      <c r="AY153" s="259" t="s">
        <v>146</v>
      </c>
    </row>
    <row r="154" spans="1:65" s="144" customFormat="1" ht="16.5" customHeight="1">
      <c r="A154" s="141"/>
      <c r="B154" s="142"/>
      <c r="C154" s="237" t="s">
        <v>147</v>
      </c>
      <c r="D154" s="237" t="s">
        <v>149</v>
      </c>
      <c r="E154" s="238" t="s">
        <v>164</v>
      </c>
      <c r="F154" s="239" t="s">
        <v>165</v>
      </c>
      <c r="G154" s="240" t="s">
        <v>161</v>
      </c>
      <c r="H154" s="241">
        <v>0.6</v>
      </c>
      <c r="I154" s="3"/>
      <c r="J154" s="242">
        <f>ROUND(I154*H154,2)</f>
        <v>0</v>
      </c>
      <c r="K154" s="239" t="s">
        <v>153</v>
      </c>
      <c r="L154" s="142"/>
      <c r="M154" s="243" t="s">
        <v>1</v>
      </c>
      <c r="N154" s="244" t="s">
        <v>40</v>
      </c>
      <c r="O154" s="245"/>
      <c r="P154" s="246">
        <f>O154*H154</f>
        <v>0</v>
      </c>
      <c r="Q154" s="246">
        <v>0.26723000000000002</v>
      </c>
      <c r="R154" s="246">
        <f>Q154*H154</f>
        <v>0.16033800000000001</v>
      </c>
      <c r="S154" s="246">
        <v>0</v>
      </c>
      <c r="T154" s="247">
        <f>S154*H154</f>
        <v>0</v>
      </c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R154" s="248" t="s">
        <v>154</v>
      </c>
      <c r="AT154" s="248" t="s">
        <v>149</v>
      </c>
      <c r="AU154" s="248" t="s">
        <v>86</v>
      </c>
      <c r="AY154" s="132" t="s">
        <v>146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2" t="s">
        <v>83</v>
      </c>
      <c r="BK154" s="203">
        <f>ROUND(I154*H154,2)</f>
        <v>0</v>
      </c>
      <c r="BL154" s="132" t="s">
        <v>154</v>
      </c>
      <c r="BM154" s="248" t="s">
        <v>166</v>
      </c>
    </row>
    <row r="155" spans="1:65" s="249" customFormat="1" ht="12">
      <c r="B155" s="250"/>
      <c r="D155" s="251" t="s">
        <v>156</v>
      </c>
      <c r="E155" s="252" t="s">
        <v>1</v>
      </c>
      <c r="F155" s="253" t="s">
        <v>167</v>
      </c>
      <c r="H155" s="252" t="s">
        <v>1</v>
      </c>
      <c r="I155" s="4"/>
      <c r="L155" s="250"/>
      <c r="M155" s="254"/>
      <c r="N155" s="255"/>
      <c r="O155" s="255"/>
      <c r="P155" s="255"/>
      <c r="Q155" s="255"/>
      <c r="R155" s="255"/>
      <c r="S155" s="255"/>
      <c r="T155" s="256"/>
      <c r="AT155" s="252" t="s">
        <v>156</v>
      </c>
      <c r="AU155" s="252" t="s">
        <v>86</v>
      </c>
      <c r="AV155" s="249" t="s">
        <v>83</v>
      </c>
      <c r="AW155" s="249" t="s">
        <v>31</v>
      </c>
      <c r="AX155" s="249" t="s">
        <v>75</v>
      </c>
      <c r="AY155" s="252" t="s">
        <v>146</v>
      </c>
    </row>
    <row r="156" spans="1:65" s="257" customFormat="1" ht="12">
      <c r="B156" s="258"/>
      <c r="D156" s="251" t="s">
        <v>156</v>
      </c>
      <c r="E156" s="259" t="s">
        <v>1</v>
      </c>
      <c r="F156" s="260" t="s">
        <v>168</v>
      </c>
      <c r="H156" s="261">
        <v>0.6</v>
      </c>
      <c r="I156" s="5"/>
      <c r="L156" s="258"/>
      <c r="M156" s="262"/>
      <c r="N156" s="263"/>
      <c r="O156" s="263"/>
      <c r="P156" s="263"/>
      <c r="Q156" s="263"/>
      <c r="R156" s="263"/>
      <c r="S156" s="263"/>
      <c r="T156" s="264"/>
      <c r="AT156" s="259" t="s">
        <v>156</v>
      </c>
      <c r="AU156" s="259" t="s">
        <v>86</v>
      </c>
      <c r="AV156" s="257" t="s">
        <v>86</v>
      </c>
      <c r="AW156" s="257" t="s">
        <v>31</v>
      </c>
      <c r="AX156" s="257" t="s">
        <v>83</v>
      </c>
      <c r="AY156" s="259" t="s">
        <v>146</v>
      </c>
    </row>
    <row r="157" spans="1:65" s="224" customFormat="1" ht="23" customHeight="1">
      <c r="B157" s="225"/>
      <c r="D157" s="226" t="s">
        <v>74</v>
      </c>
      <c r="E157" s="235" t="s">
        <v>169</v>
      </c>
      <c r="F157" s="235" t="s">
        <v>170</v>
      </c>
      <c r="I157" s="2"/>
      <c r="J157" s="236">
        <f>BK157</f>
        <v>0</v>
      </c>
      <c r="L157" s="225"/>
      <c r="M157" s="229"/>
      <c r="N157" s="230"/>
      <c r="O157" s="230"/>
      <c r="P157" s="231">
        <f>SUM(P158:P238)</f>
        <v>0</v>
      </c>
      <c r="Q157" s="230"/>
      <c r="R157" s="231">
        <f>SUM(R158:R238)</f>
        <v>3.3470800400000003</v>
      </c>
      <c r="S157" s="230"/>
      <c r="T157" s="232">
        <f>SUM(T158:T238)</f>
        <v>0</v>
      </c>
      <c r="AR157" s="226" t="s">
        <v>83</v>
      </c>
      <c r="AT157" s="233" t="s">
        <v>74</v>
      </c>
      <c r="AU157" s="233" t="s">
        <v>83</v>
      </c>
      <c r="AY157" s="226" t="s">
        <v>146</v>
      </c>
      <c r="BK157" s="234">
        <f>SUM(BK158:BK238)</f>
        <v>0</v>
      </c>
    </row>
    <row r="158" spans="1:65" s="144" customFormat="1" ht="24" customHeight="1">
      <c r="A158" s="141"/>
      <c r="B158" s="142"/>
      <c r="C158" s="237" t="s">
        <v>154</v>
      </c>
      <c r="D158" s="237" t="s">
        <v>149</v>
      </c>
      <c r="E158" s="238" t="s">
        <v>171</v>
      </c>
      <c r="F158" s="239" t="s">
        <v>172</v>
      </c>
      <c r="G158" s="240" t="s">
        <v>161</v>
      </c>
      <c r="H158" s="241">
        <v>102.9</v>
      </c>
      <c r="I158" s="3"/>
      <c r="J158" s="242">
        <f>ROUND(I158*H158,2)</f>
        <v>0</v>
      </c>
      <c r="K158" s="239" t="s">
        <v>153</v>
      </c>
      <c r="L158" s="142"/>
      <c r="M158" s="243" t="s">
        <v>1</v>
      </c>
      <c r="N158" s="244" t="s">
        <v>40</v>
      </c>
      <c r="O158" s="245"/>
      <c r="P158" s="246">
        <f>O158*H158</f>
        <v>0</v>
      </c>
      <c r="Q158" s="246">
        <v>2.5999999999999998E-4</v>
      </c>
      <c r="R158" s="246">
        <f>Q158*H158</f>
        <v>2.6754E-2</v>
      </c>
      <c r="S158" s="246">
        <v>0</v>
      </c>
      <c r="T158" s="247">
        <f>S158*H158</f>
        <v>0</v>
      </c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R158" s="248" t="s">
        <v>154</v>
      </c>
      <c r="AT158" s="248" t="s">
        <v>149</v>
      </c>
      <c r="AU158" s="248" t="s">
        <v>86</v>
      </c>
      <c r="AY158" s="132" t="s">
        <v>146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2" t="s">
        <v>83</v>
      </c>
      <c r="BK158" s="203">
        <f>ROUND(I158*H158,2)</f>
        <v>0</v>
      </c>
      <c r="BL158" s="132" t="s">
        <v>154</v>
      </c>
      <c r="BM158" s="248" t="s">
        <v>173</v>
      </c>
    </row>
    <row r="159" spans="1:65" s="249" customFormat="1" ht="12">
      <c r="B159" s="250"/>
      <c r="D159" s="251" t="s">
        <v>156</v>
      </c>
      <c r="E159" s="252" t="s">
        <v>1</v>
      </c>
      <c r="F159" s="253" t="s">
        <v>174</v>
      </c>
      <c r="H159" s="252" t="s">
        <v>1</v>
      </c>
      <c r="I159" s="4"/>
      <c r="L159" s="250"/>
      <c r="M159" s="254"/>
      <c r="N159" s="255"/>
      <c r="O159" s="255"/>
      <c r="P159" s="255"/>
      <c r="Q159" s="255"/>
      <c r="R159" s="255"/>
      <c r="S159" s="255"/>
      <c r="T159" s="256"/>
      <c r="AT159" s="252" t="s">
        <v>156</v>
      </c>
      <c r="AU159" s="252" t="s">
        <v>86</v>
      </c>
      <c r="AV159" s="249" t="s">
        <v>83</v>
      </c>
      <c r="AW159" s="249" t="s">
        <v>31</v>
      </c>
      <c r="AX159" s="249" t="s">
        <v>75</v>
      </c>
      <c r="AY159" s="252" t="s">
        <v>146</v>
      </c>
    </row>
    <row r="160" spans="1:65" s="257" customFormat="1" ht="12">
      <c r="B160" s="258"/>
      <c r="D160" s="251" t="s">
        <v>156</v>
      </c>
      <c r="E160" s="259" t="s">
        <v>1</v>
      </c>
      <c r="F160" s="260" t="s">
        <v>175</v>
      </c>
      <c r="H160" s="261">
        <v>102.9</v>
      </c>
      <c r="I160" s="5"/>
      <c r="L160" s="258"/>
      <c r="M160" s="262"/>
      <c r="N160" s="263"/>
      <c r="O160" s="263"/>
      <c r="P160" s="263"/>
      <c r="Q160" s="263"/>
      <c r="R160" s="263"/>
      <c r="S160" s="263"/>
      <c r="T160" s="264"/>
      <c r="AT160" s="259" t="s">
        <v>156</v>
      </c>
      <c r="AU160" s="259" t="s">
        <v>86</v>
      </c>
      <c r="AV160" s="257" t="s">
        <v>86</v>
      </c>
      <c r="AW160" s="257" t="s">
        <v>31</v>
      </c>
      <c r="AX160" s="257" t="s">
        <v>83</v>
      </c>
      <c r="AY160" s="259" t="s">
        <v>146</v>
      </c>
    </row>
    <row r="161" spans="1:65" s="144" customFormat="1" ht="16.5" customHeight="1">
      <c r="A161" s="141"/>
      <c r="B161" s="142"/>
      <c r="C161" s="237" t="s">
        <v>176</v>
      </c>
      <c r="D161" s="237" t="s">
        <v>149</v>
      </c>
      <c r="E161" s="238" t="s">
        <v>177</v>
      </c>
      <c r="F161" s="239" t="s">
        <v>178</v>
      </c>
      <c r="G161" s="240" t="s">
        <v>161</v>
      </c>
      <c r="H161" s="241">
        <v>51.45</v>
      </c>
      <c r="I161" s="3"/>
      <c r="J161" s="242">
        <f>ROUND(I161*H161,2)</f>
        <v>0</v>
      </c>
      <c r="K161" s="239" t="s">
        <v>153</v>
      </c>
      <c r="L161" s="142"/>
      <c r="M161" s="243" t="s">
        <v>1</v>
      </c>
      <c r="N161" s="244" t="s">
        <v>40</v>
      </c>
      <c r="O161" s="245"/>
      <c r="P161" s="246">
        <f>O161*H161</f>
        <v>0</v>
      </c>
      <c r="Q161" s="246">
        <v>5.4599999999999996E-3</v>
      </c>
      <c r="R161" s="246">
        <f>Q161*H161</f>
        <v>0.28091699999999997</v>
      </c>
      <c r="S161" s="246">
        <v>0</v>
      </c>
      <c r="T161" s="247">
        <f>S161*H161</f>
        <v>0</v>
      </c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R161" s="248" t="s">
        <v>154</v>
      </c>
      <c r="AT161" s="248" t="s">
        <v>149</v>
      </c>
      <c r="AU161" s="248" t="s">
        <v>86</v>
      </c>
      <c r="AY161" s="132" t="s">
        <v>146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2" t="s">
        <v>83</v>
      </c>
      <c r="BK161" s="203">
        <f>ROUND(I161*H161,2)</f>
        <v>0</v>
      </c>
      <c r="BL161" s="132" t="s">
        <v>154</v>
      </c>
      <c r="BM161" s="248" t="s">
        <v>179</v>
      </c>
    </row>
    <row r="162" spans="1:65" s="257" customFormat="1" ht="12">
      <c r="B162" s="258"/>
      <c r="D162" s="251" t="s">
        <v>156</v>
      </c>
      <c r="E162" s="259" t="s">
        <v>1</v>
      </c>
      <c r="F162" s="260" t="s">
        <v>180</v>
      </c>
      <c r="H162" s="261">
        <v>51.45</v>
      </c>
      <c r="I162" s="5"/>
      <c r="L162" s="258"/>
      <c r="M162" s="262"/>
      <c r="N162" s="263"/>
      <c r="O162" s="263"/>
      <c r="P162" s="263"/>
      <c r="Q162" s="263"/>
      <c r="R162" s="263"/>
      <c r="S162" s="263"/>
      <c r="T162" s="264"/>
      <c r="AT162" s="259" t="s">
        <v>156</v>
      </c>
      <c r="AU162" s="259" t="s">
        <v>86</v>
      </c>
      <c r="AV162" s="257" t="s">
        <v>86</v>
      </c>
      <c r="AW162" s="257" t="s">
        <v>31</v>
      </c>
      <c r="AX162" s="257" t="s">
        <v>83</v>
      </c>
      <c r="AY162" s="259" t="s">
        <v>146</v>
      </c>
    </row>
    <row r="163" spans="1:65" s="249" customFormat="1" ht="12">
      <c r="B163" s="250"/>
      <c r="D163" s="251" t="s">
        <v>156</v>
      </c>
      <c r="E163" s="252" t="s">
        <v>1</v>
      </c>
      <c r="F163" s="253" t="s">
        <v>181</v>
      </c>
      <c r="H163" s="252" t="s">
        <v>1</v>
      </c>
      <c r="I163" s="4"/>
      <c r="L163" s="250"/>
      <c r="M163" s="254"/>
      <c r="N163" s="255"/>
      <c r="O163" s="255"/>
      <c r="P163" s="255"/>
      <c r="Q163" s="255"/>
      <c r="R163" s="255"/>
      <c r="S163" s="255"/>
      <c r="T163" s="256"/>
      <c r="AT163" s="252" t="s">
        <v>156</v>
      </c>
      <c r="AU163" s="252" t="s">
        <v>86</v>
      </c>
      <c r="AV163" s="249" t="s">
        <v>83</v>
      </c>
      <c r="AW163" s="249" t="s">
        <v>31</v>
      </c>
      <c r="AX163" s="249" t="s">
        <v>75</v>
      </c>
      <c r="AY163" s="252" t="s">
        <v>146</v>
      </c>
    </row>
    <row r="164" spans="1:65" s="144" customFormat="1" ht="24" customHeight="1">
      <c r="A164" s="141"/>
      <c r="B164" s="142"/>
      <c r="C164" s="237" t="s">
        <v>169</v>
      </c>
      <c r="D164" s="237" t="s">
        <v>149</v>
      </c>
      <c r="E164" s="238" t="s">
        <v>182</v>
      </c>
      <c r="F164" s="239" t="s">
        <v>183</v>
      </c>
      <c r="G164" s="240" t="s">
        <v>161</v>
      </c>
      <c r="H164" s="241">
        <v>51.45</v>
      </c>
      <c r="I164" s="3"/>
      <c r="J164" s="242">
        <f>ROUND(I164*H164,2)</f>
        <v>0</v>
      </c>
      <c r="K164" s="239" t="s">
        <v>153</v>
      </c>
      <c r="L164" s="142"/>
      <c r="M164" s="243" t="s">
        <v>1</v>
      </c>
      <c r="N164" s="244" t="s">
        <v>40</v>
      </c>
      <c r="O164" s="245"/>
      <c r="P164" s="246">
        <f>O164*H164</f>
        <v>0</v>
      </c>
      <c r="Q164" s="246">
        <v>2.0999999999999999E-3</v>
      </c>
      <c r="R164" s="246">
        <f>Q164*H164</f>
        <v>0.108045</v>
      </c>
      <c r="S164" s="246">
        <v>0</v>
      </c>
      <c r="T164" s="247">
        <f>S164*H164</f>
        <v>0</v>
      </c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R164" s="248" t="s">
        <v>154</v>
      </c>
      <c r="AT164" s="248" t="s">
        <v>149</v>
      </c>
      <c r="AU164" s="248" t="s">
        <v>86</v>
      </c>
      <c r="AY164" s="132" t="s">
        <v>146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2" t="s">
        <v>83</v>
      </c>
      <c r="BK164" s="203">
        <f>ROUND(I164*H164,2)</f>
        <v>0</v>
      </c>
      <c r="BL164" s="132" t="s">
        <v>154</v>
      </c>
      <c r="BM164" s="248" t="s">
        <v>184</v>
      </c>
    </row>
    <row r="165" spans="1:65" s="144" customFormat="1" ht="24" customHeight="1">
      <c r="A165" s="141"/>
      <c r="B165" s="142"/>
      <c r="C165" s="237" t="s">
        <v>185</v>
      </c>
      <c r="D165" s="237" t="s">
        <v>149</v>
      </c>
      <c r="E165" s="238" t="s">
        <v>186</v>
      </c>
      <c r="F165" s="239" t="s">
        <v>187</v>
      </c>
      <c r="G165" s="240" t="s">
        <v>161</v>
      </c>
      <c r="H165" s="241">
        <v>45.3</v>
      </c>
      <c r="I165" s="3"/>
      <c r="J165" s="242">
        <f>ROUND(I165*H165,2)</f>
        <v>0</v>
      </c>
      <c r="K165" s="239" t="s">
        <v>153</v>
      </c>
      <c r="L165" s="142"/>
      <c r="M165" s="243" t="s">
        <v>1</v>
      </c>
      <c r="N165" s="244" t="s">
        <v>40</v>
      </c>
      <c r="O165" s="245"/>
      <c r="P165" s="246">
        <f>O165*H165</f>
        <v>0</v>
      </c>
      <c r="Q165" s="246">
        <v>3.0000000000000001E-3</v>
      </c>
      <c r="R165" s="246">
        <f>Q165*H165</f>
        <v>0.13589999999999999</v>
      </c>
      <c r="S165" s="246">
        <v>0</v>
      </c>
      <c r="T165" s="247">
        <f>S165*H165</f>
        <v>0</v>
      </c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R165" s="248" t="s">
        <v>154</v>
      </c>
      <c r="AT165" s="248" t="s">
        <v>149</v>
      </c>
      <c r="AU165" s="248" t="s">
        <v>86</v>
      </c>
      <c r="AY165" s="132" t="s">
        <v>146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2" t="s">
        <v>83</v>
      </c>
      <c r="BK165" s="203">
        <f>ROUND(I165*H165,2)</f>
        <v>0</v>
      </c>
      <c r="BL165" s="132" t="s">
        <v>154</v>
      </c>
      <c r="BM165" s="248" t="s">
        <v>188</v>
      </c>
    </row>
    <row r="166" spans="1:65" s="249" customFormat="1" ht="12">
      <c r="B166" s="250"/>
      <c r="D166" s="251" t="s">
        <v>156</v>
      </c>
      <c r="E166" s="252" t="s">
        <v>1</v>
      </c>
      <c r="F166" s="253" t="s">
        <v>189</v>
      </c>
      <c r="H166" s="252" t="s">
        <v>1</v>
      </c>
      <c r="I166" s="4"/>
      <c r="L166" s="250"/>
      <c r="M166" s="254"/>
      <c r="N166" s="255"/>
      <c r="O166" s="255"/>
      <c r="P166" s="255"/>
      <c r="Q166" s="255"/>
      <c r="R166" s="255"/>
      <c r="S166" s="255"/>
      <c r="T166" s="256"/>
      <c r="AT166" s="252" t="s">
        <v>156</v>
      </c>
      <c r="AU166" s="252" t="s">
        <v>86</v>
      </c>
      <c r="AV166" s="249" t="s">
        <v>83</v>
      </c>
      <c r="AW166" s="249" t="s">
        <v>31</v>
      </c>
      <c r="AX166" s="249" t="s">
        <v>75</v>
      </c>
      <c r="AY166" s="252" t="s">
        <v>146</v>
      </c>
    </row>
    <row r="167" spans="1:65" s="257" customFormat="1" ht="12">
      <c r="B167" s="258"/>
      <c r="D167" s="251" t="s">
        <v>156</v>
      </c>
      <c r="E167" s="259" t="s">
        <v>1</v>
      </c>
      <c r="F167" s="260" t="s">
        <v>190</v>
      </c>
      <c r="H167" s="261">
        <v>45.3</v>
      </c>
      <c r="I167" s="5"/>
      <c r="L167" s="258"/>
      <c r="M167" s="262"/>
      <c r="N167" s="263"/>
      <c r="O167" s="263"/>
      <c r="P167" s="263"/>
      <c r="Q167" s="263"/>
      <c r="R167" s="263"/>
      <c r="S167" s="263"/>
      <c r="T167" s="264"/>
      <c r="AT167" s="259" t="s">
        <v>156</v>
      </c>
      <c r="AU167" s="259" t="s">
        <v>86</v>
      </c>
      <c r="AV167" s="257" t="s">
        <v>86</v>
      </c>
      <c r="AW167" s="257" t="s">
        <v>31</v>
      </c>
      <c r="AX167" s="257" t="s">
        <v>83</v>
      </c>
      <c r="AY167" s="259" t="s">
        <v>146</v>
      </c>
    </row>
    <row r="168" spans="1:65" s="144" customFormat="1" ht="24" customHeight="1">
      <c r="A168" s="141"/>
      <c r="B168" s="142"/>
      <c r="C168" s="237" t="s">
        <v>191</v>
      </c>
      <c r="D168" s="237" t="s">
        <v>149</v>
      </c>
      <c r="E168" s="238" t="s">
        <v>192</v>
      </c>
      <c r="F168" s="239" t="s">
        <v>193</v>
      </c>
      <c r="G168" s="240" t="s">
        <v>161</v>
      </c>
      <c r="H168" s="241">
        <v>6.5</v>
      </c>
      <c r="I168" s="3"/>
      <c r="J168" s="242">
        <f>ROUND(I168*H168,2)</f>
        <v>0</v>
      </c>
      <c r="K168" s="239" t="s">
        <v>153</v>
      </c>
      <c r="L168" s="142"/>
      <c r="M168" s="243" t="s">
        <v>1</v>
      </c>
      <c r="N168" s="244" t="s">
        <v>40</v>
      </c>
      <c r="O168" s="245"/>
      <c r="P168" s="246">
        <f>O168*H168</f>
        <v>0</v>
      </c>
      <c r="Q168" s="246">
        <v>3.8199999999999998E-2</v>
      </c>
      <c r="R168" s="246">
        <f>Q168*H168</f>
        <v>0.24829999999999999</v>
      </c>
      <c r="S168" s="246">
        <v>0</v>
      </c>
      <c r="T168" s="247">
        <f>S168*H168</f>
        <v>0</v>
      </c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R168" s="248" t="s">
        <v>154</v>
      </c>
      <c r="AT168" s="248" t="s">
        <v>149</v>
      </c>
      <c r="AU168" s="248" t="s">
        <v>86</v>
      </c>
      <c r="AY168" s="132" t="s">
        <v>146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2" t="s">
        <v>83</v>
      </c>
      <c r="BK168" s="203">
        <f>ROUND(I168*H168,2)</f>
        <v>0</v>
      </c>
      <c r="BL168" s="132" t="s">
        <v>154</v>
      </c>
      <c r="BM168" s="248" t="s">
        <v>194</v>
      </c>
    </row>
    <row r="169" spans="1:65" s="257" customFormat="1" ht="12">
      <c r="B169" s="258"/>
      <c r="D169" s="251" t="s">
        <v>156</v>
      </c>
      <c r="E169" s="259" t="s">
        <v>1</v>
      </c>
      <c r="F169" s="260" t="s">
        <v>195</v>
      </c>
      <c r="H169" s="261">
        <v>6.5</v>
      </c>
      <c r="I169" s="5"/>
      <c r="L169" s="258"/>
      <c r="M169" s="262"/>
      <c r="N169" s="263"/>
      <c r="O169" s="263"/>
      <c r="P169" s="263"/>
      <c r="Q169" s="263"/>
      <c r="R169" s="263"/>
      <c r="S169" s="263"/>
      <c r="T169" s="264"/>
      <c r="AT169" s="259" t="s">
        <v>156</v>
      </c>
      <c r="AU169" s="259" t="s">
        <v>86</v>
      </c>
      <c r="AV169" s="257" t="s">
        <v>86</v>
      </c>
      <c r="AW169" s="257" t="s">
        <v>31</v>
      </c>
      <c r="AX169" s="257" t="s">
        <v>83</v>
      </c>
      <c r="AY169" s="259" t="s">
        <v>146</v>
      </c>
    </row>
    <row r="170" spans="1:65" s="144" customFormat="1" ht="24" customHeight="1">
      <c r="A170" s="141"/>
      <c r="B170" s="142"/>
      <c r="C170" s="237" t="s">
        <v>196</v>
      </c>
      <c r="D170" s="237" t="s">
        <v>149</v>
      </c>
      <c r="E170" s="238" t="s">
        <v>197</v>
      </c>
      <c r="F170" s="239" t="s">
        <v>198</v>
      </c>
      <c r="G170" s="240" t="s">
        <v>161</v>
      </c>
      <c r="H170" s="241">
        <v>2.4900000000000002</v>
      </c>
      <c r="I170" s="3"/>
      <c r="J170" s="242">
        <f>ROUND(I170*H170,2)</f>
        <v>0</v>
      </c>
      <c r="K170" s="239" t="s">
        <v>153</v>
      </c>
      <c r="L170" s="142"/>
      <c r="M170" s="243" t="s">
        <v>1</v>
      </c>
      <c r="N170" s="244" t="s">
        <v>40</v>
      </c>
      <c r="O170" s="245"/>
      <c r="P170" s="246">
        <f>O170*H170</f>
        <v>0</v>
      </c>
      <c r="Q170" s="246">
        <v>7.3499999999999998E-3</v>
      </c>
      <c r="R170" s="246">
        <f>Q170*H170</f>
        <v>1.8301500000000002E-2</v>
      </c>
      <c r="S170" s="246">
        <v>0</v>
      </c>
      <c r="T170" s="247">
        <f>S170*H170</f>
        <v>0</v>
      </c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R170" s="248" t="s">
        <v>154</v>
      </c>
      <c r="AT170" s="248" t="s">
        <v>149</v>
      </c>
      <c r="AU170" s="248" t="s">
        <v>86</v>
      </c>
      <c r="AY170" s="132" t="s">
        <v>146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2" t="s">
        <v>83</v>
      </c>
      <c r="BK170" s="203">
        <f>ROUND(I170*H170,2)</f>
        <v>0</v>
      </c>
      <c r="BL170" s="132" t="s">
        <v>154</v>
      </c>
      <c r="BM170" s="248" t="s">
        <v>199</v>
      </c>
    </row>
    <row r="171" spans="1:65" s="249" customFormat="1" ht="12">
      <c r="B171" s="250"/>
      <c r="D171" s="251" t="s">
        <v>156</v>
      </c>
      <c r="E171" s="252" t="s">
        <v>1</v>
      </c>
      <c r="F171" s="253" t="s">
        <v>200</v>
      </c>
      <c r="H171" s="252" t="s">
        <v>1</v>
      </c>
      <c r="I171" s="4"/>
      <c r="L171" s="250"/>
      <c r="M171" s="254"/>
      <c r="N171" s="255"/>
      <c r="O171" s="255"/>
      <c r="P171" s="255"/>
      <c r="Q171" s="255"/>
      <c r="R171" s="255"/>
      <c r="S171" s="255"/>
      <c r="T171" s="256"/>
      <c r="AT171" s="252" t="s">
        <v>156</v>
      </c>
      <c r="AU171" s="252" t="s">
        <v>86</v>
      </c>
      <c r="AV171" s="249" t="s">
        <v>83</v>
      </c>
      <c r="AW171" s="249" t="s">
        <v>31</v>
      </c>
      <c r="AX171" s="249" t="s">
        <v>75</v>
      </c>
      <c r="AY171" s="252" t="s">
        <v>146</v>
      </c>
    </row>
    <row r="172" spans="1:65" s="257" customFormat="1" ht="12">
      <c r="B172" s="258"/>
      <c r="D172" s="251" t="s">
        <v>156</v>
      </c>
      <c r="E172" s="259" t="s">
        <v>1</v>
      </c>
      <c r="F172" s="260" t="s">
        <v>201</v>
      </c>
      <c r="H172" s="261">
        <v>2.4900000000000002</v>
      </c>
      <c r="I172" s="5"/>
      <c r="L172" s="258"/>
      <c r="M172" s="262"/>
      <c r="N172" s="263"/>
      <c r="O172" s="263"/>
      <c r="P172" s="263"/>
      <c r="Q172" s="263"/>
      <c r="R172" s="263"/>
      <c r="S172" s="263"/>
      <c r="T172" s="264"/>
      <c r="AT172" s="259" t="s">
        <v>156</v>
      </c>
      <c r="AU172" s="259" t="s">
        <v>86</v>
      </c>
      <c r="AV172" s="257" t="s">
        <v>86</v>
      </c>
      <c r="AW172" s="257" t="s">
        <v>31</v>
      </c>
      <c r="AX172" s="257" t="s">
        <v>83</v>
      </c>
      <c r="AY172" s="259" t="s">
        <v>146</v>
      </c>
    </row>
    <row r="173" spans="1:65" s="144" customFormat="1" ht="24" customHeight="1">
      <c r="A173" s="141"/>
      <c r="B173" s="142"/>
      <c r="C173" s="237" t="s">
        <v>202</v>
      </c>
      <c r="D173" s="237" t="s">
        <v>149</v>
      </c>
      <c r="E173" s="238" t="s">
        <v>203</v>
      </c>
      <c r="F173" s="239" t="s">
        <v>204</v>
      </c>
      <c r="G173" s="240" t="s">
        <v>161</v>
      </c>
      <c r="H173" s="241">
        <v>233.91399999999999</v>
      </c>
      <c r="I173" s="3"/>
      <c r="J173" s="242">
        <f>ROUND(I173*H173,2)</f>
        <v>0</v>
      </c>
      <c r="K173" s="239" t="s">
        <v>153</v>
      </c>
      <c r="L173" s="142"/>
      <c r="M173" s="243" t="s">
        <v>1</v>
      </c>
      <c r="N173" s="244" t="s">
        <v>40</v>
      </c>
      <c r="O173" s="245"/>
      <c r="P173" s="246">
        <f>O173*H173</f>
        <v>0</v>
      </c>
      <c r="Q173" s="246">
        <v>2.5999999999999998E-4</v>
      </c>
      <c r="R173" s="246">
        <f>Q173*H173</f>
        <v>6.0817639999999992E-2</v>
      </c>
      <c r="S173" s="246">
        <v>0</v>
      </c>
      <c r="T173" s="247">
        <f>S173*H173</f>
        <v>0</v>
      </c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R173" s="248" t="s">
        <v>154</v>
      </c>
      <c r="AT173" s="248" t="s">
        <v>149</v>
      </c>
      <c r="AU173" s="248" t="s">
        <v>86</v>
      </c>
      <c r="AY173" s="132" t="s">
        <v>146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2" t="s">
        <v>83</v>
      </c>
      <c r="BK173" s="203">
        <f>ROUND(I173*H173,2)</f>
        <v>0</v>
      </c>
      <c r="BL173" s="132" t="s">
        <v>154</v>
      </c>
      <c r="BM173" s="248" t="s">
        <v>205</v>
      </c>
    </row>
    <row r="174" spans="1:65" s="249" customFormat="1" ht="12">
      <c r="B174" s="250"/>
      <c r="D174" s="251" t="s">
        <v>156</v>
      </c>
      <c r="E174" s="252" t="s">
        <v>1</v>
      </c>
      <c r="F174" s="253" t="s">
        <v>206</v>
      </c>
      <c r="H174" s="252" t="s">
        <v>1</v>
      </c>
      <c r="I174" s="4"/>
      <c r="L174" s="250"/>
      <c r="M174" s="254"/>
      <c r="N174" s="255"/>
      <c r="O174" s="255"/>
      <c r="P174" s="255"/>
      <c r="Q174" s="255"/>
      <c r="R174" s="255"/>
      <c r="S174" s="255"/>
      <c r="T174" s="256"/>
      <c r="AT174" s="252" t="s">
        <v>156</v>
      </c>
      <c r="AU174" s="252" t="s">
        <v>86</v>
      </c>
      <c r="AV174" s="249" t="s">
        <v>83</v>
      </c>
      <c r="AW174" s="249" t="s">
        <v>31</v>
      </c>
      <c r="AX174" s="249" t="s">
        <v>75</v>
      </c>
      <c r="AY174" s="252" t="s">
        <v>146</v>
      </c>
    </row>
    <row r="175" spans="1:65" s="257" customFormat="1" ht="12">
      <c r="B175" s="258"/>
      <c r="D175" s="251" t="s">
        <v>156</v>
      </c>
      <c r="E175" s="259" t="s">
        <v>1</v>
      </c>
      <c r="F175" s="260" t="s">
        <v>207</v>
      </c>
      <c r="H175" s="261">
        <v>96.706999999999994</v>
      </c>
      <c r="I175" s="5"/>
      <c r="L175" s="258"/>
      <c r="M175" s="262"/>
      <c r="N175" s="263"/>
      <c r="O175" s="263"/>
      <c r="P175" s="263"/>
      <c r="Q175" s="263"/>
      <c r="R175" s="263"/>
      <c r="S175" s="263"/>
      <c r="T175" s="264"/>
      <c r="AT175" s="259" t="s">
        <v>156</v>
      </c>
      <c r="AU175" s="259" t="s">
        <v>86</v>
      </c>
      <c r="AV175" s="257" t="s">
        <v>86</v>
      </c>
      <c r="AW175" s="257" t="s">
        <v>31</v>
      </c>
      <c r="AX175" s="257" t="s">
        <v>75</v>
      </c>
      <c r="AY175" s="259" t="s">
        <v>146</v>
      </c>
    </row>
    <row r="176" spans="1:65" s="257" customFormat="1" ht="12">
      <c r="B176" s="258"/>
      <c r="D176" s="251" t="s">
        <v>156</v>
      </c>
      <c r="E176" s="259" t="s">
        <v>1</v>
      </c>
      <c r="F176" s="260" t="s">
        <v>208</v>
      </c>
      <c r="H176" s="261">
        <v>137.20699999999999</v>
      </c>
      <c r="I176" s="5"/>
      <c r="L176" s="258"/>
      <c r="M176" s="262"/>
      <c r="N176" s="263"/>
      <c r="O176" s="263"/>
      <c r="P176" s="263"/>
      <c r="Q176" s="263"/>
      <c r="R176" s="263"/>
      <c r="S176" s="263"/>
      <c r="T176" s="264"/>
      <c r="AT176" s="259" t="s">
        <v>156</v>
      </c>
      <c r="AU176" s="259" t="s">
        <v>86</v>
      </c>
      <c r="AV176" s="257" t="s">
        <v>86</v>
      </c>
      <c r="AW176" s="257" t="s">
        <v>31</v>
      </c>
      <c r="AX176" s="257" t="s">
        <v>75</v>
      </c>
      <c r="AY176" s="259" t="s">
        <v>146</v>
      </c>
    </row>
    <row r="177" spans="1:65" s="265" customFormat="1" ht="12">
      <c r="B177" s="266"/>
      <c r="D177" s="251" t="s">
        <v>156</v>
      </c>
      <c r="E177" s="267" t="s">
        <v>1</v>
      </c>
      <c r="F177" s="268" t="s">
        <v>209</v>
      </c>
      <c r="H177" s="269">
        <v>233.91399999999999</v>
      </c>
      <c r="I177" s="6"/>
      <c r="L177" s="266"/>
      <c r="M177" s="270"/>
      <c r="N177" s="271"/>
      <c r="O177" s="271"/>
      <c r="P177" s="271"/>
      <c r="Q177" s="271"/>
      <c r="R177" s="271"/>
      <c r="S177" s="271"/>
      <c r="T177" s="272"/>
      <c r="AT177" s="267" t="s">
        <v>156</v>
      </c>
      <c r="AU177" s="267" t="s">
        <v>86</v>
      </c>
      <c r="AV177" s="265" t="s">
        <v>154</v>
      </c>
      <c r="AW177" s="265" t="s">
        <v>31</v>
      </c>
      <c r="AX177" s="265" t="s">
        <v>83</v>
      </c>
      <c r="AY177" s="267" t="s">
        <v>146</v>
      </c>
    </row>
    <row r="178" spans="1:65" s="144" customFormat="1" ht="24" customHeight="1">
      <c r="A178" s="141"/>
      <c r="B178" s="142"/>
      <c r="C178" s="237" t="s">
        <v>210</v>
      </c>
      <c r="D178" s="237" t="s">
        <v>149</v>
      </c>
      <c r="E178" s="238" t="s">
        <v>211</v>
      </c>
      <c r="F178" s="239" t="s">
        <v>212</v>
      </c>
      <c r="G178" s="240" t="s">
        <v>161</v>
      </c>
      <c r="H178" s="241">
        <v>2.4900000000000002</v>
      </c>
      <c r="I178" s="3"/>
      <c r="J178" s="242">
        <f>ROUND(I178*H178,2)</f>
        <v>0</v>
      </c>
      <c r="K178" s="239" t="s">
        <v>153</v>
      </c>
      <c r="L178" s="142"/>
      <c r="M178" s="243" t="s">
        <v>1</v>
      </c>
      <c r="N178" s="244" t="s">
        <v>40</v>
      </c>
      <c r="O178" s="245"/>
      <c r="P178" s="246">
        <f>O178*H178</f>
        <v>0</v>
      </c>
      <c r="Q178" s="246">
        <v>2.0480000000000002E-2</v>
      </c>
      <c r="R178" s="246">
        <f>Q178*H178</f>
        <v>5.0995200000000011E-2</v>
      </c>
      <c r="S178" s="246">
        <v>0</v>
      </c>
      <c r="T178" s="247">
        <f>S178*H178</f>
        <v>0</v>
      </c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R178" s="248" t="s">
        <v>154</v>
      </c>
      <c r="AT178" s="248" t="s">
        <v>149</v>
      </c>
      <c r="AU178" s="248" t="s">
        <v>86</v>
      </c>
      <c r="AY178" s="132" t="s">
        <v>146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2" t="s">
        <v>83</v>
      </c>
      <c r="BK178" s="203">
        <f>ROUND(I178*H178,2)</f>
        <v>0</v>
      </c>
      <c r="BL178" s="132" t="s">
        <v>154</v>
      </c>
      <c r="BM178" s="248" t="s">
        <v>213</v>
      </c>
    </row>
    <row r="179" spans="1:65" s="249" customFormat="1" ht="12">
      <c r="B179" s="250"/>
      <c r="D179" s="251" t="s">
        <v>156</v>
      </c>
      <c r="E179" s="252" t="s">
        <v>1</v>
      </c>
      <c r="F179" s="253" t="s">
        <v>200</v>
      </c>
      <c r="H179" s="252" t="s">
        <v>1</v>
      </c>
      <c r="I179" s="4"/>
      <c r="L179" s="250"/>
      <c r="M179" s="254"/>
      <c r="N179" s="255"/>
      <c r="O179" s="255"/>
      <c r="P179" s="255"/>
      <c r="Q179" s="255"/>
      <c r="R179" s="255"/>
      <c r="S179" s="255"/>
      <c r="T179" s="256"/>
      <c r="AT179" s="252" t="s">
        <v>156</v>
      </c>
      <c r="AU179" s="252" t="s">
        <v>86</v>
      </c>
      <c r="AV179" s="249" t="s">
        <v>83</v>
      </c>
      <c r="AW179" s="249" t="s">
        <v>31</v>
      </c>
      <c r="AX179" s="249" t="s">
        <v>75</v>
      </c>
      <c r="AY179" s="252" t="s">
        <v>146</v>
      </c>
    </row>
    <row r="180" spans="1:65" s="257" customFormat="1" ht="12">
      <c r="B180" s="258"/>
      <c r="D180" s="251" t="s">
        <v>156</v>
      </c>
      <c r="E180" s="259" t="s">
        <v>1</v>
      </c>
      <c r="F180" s="260" t="s">
        <v>201</v>
      </c>
      <c r="H180" s="261">
        <v>2.4900000000000002</v>
      </c>
      <c r="I180" s="5"/>
      <c r="L180" s="258"/>
      <c r="M180" s="262"/>
      <c r="N180" s="263"/>
      <c r="O180" s="263"/>
      <c r="P180" s="263"/>
      <c r="Q180" s="263"/>
      <c r="R180" s="263"/>
      <c r="S180" s="263"/>
      <c r="T180" s="264"/>
      <c r="AT180" s="259" t="s">
        <v>156</v>
      </c>
      <c r="AU180" s="259" t="s">
        <v>86</v>
      </c>
      <c r="AV180" s="257" t="s">
        <v>86</v>
      </c>
      <c r="AW180" s="257" t="s">
        <v>31</v>
      </c>
      <c r="AX180" s="257" t="s">
        <v>83</v>
      </c>
      <c r="AY180" s="259" t="s">
        <v>146</v>
      </c>
    </row>
    <row r="181" spans="1:65" s="144" customFormat="1" ht="16.5" customHeight="1">
      <c r="A181" s="141"/>
      <c r="B181" s="142"/>
      <c r="C181" s="237" t="s">
        <v>214</v>
      </c>
      <c r="D181" s="237" t="s">
        <v>149</v>
      </c>
      <c r="E181" s="238" t="s">
        <v>215</v>
      </c>
      <c r="F181" s="239" t="s">
        <v>216</v>
      </c>
      <c r="G181" s="240" t="s">
        <v>161</v>
      </c>
      <c r="H181" s="241">
        <v>96.706999999999994</v>
      </c>
      <c r="I181" s="3"/>
      <c r="J181" s="242">
        <f>ROUND(I181*H181,2)</f>
        <v>0</v>
      </c>
      <c r="K181" s="239" t="s">
        <v>153</v>
      </c>
      <c r="L181" s="142"/>
      <c r="M181" s="243" t="s">
        <v>1</v>
      </c>
      <c r="N181" s="244" t="s">
        <v>40</v>
      </c>
      <c r="O181" s="245"/>
      <c r="P181" s="246">
        <f>O181*H181</f>
        <v>0</v>
      </c>
      <c r="Q181" s="246">
        <v>5.4599999999999996E-3</v>
      </c>
      <c r="R181" s="246">
        <f>Q181*H181</f>
        <v>0.52802021999999993</v>
      </c>
      <c r="S181" s="246">
        <v>0</v>
      </c>
      <c r="T181" s="247">
        <f>S181*H181</f>
        <v>0</v>
      </c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R181" s="248" t="s">
        <v>154</v>
      </c>
      <c r="AT181" s="248" t="s">
        <v>149</v>
      </c>
      <c r="AU181" s="248" t="s">
        <v>86</v>
      </c>
      <c r="AY181" s="132" t="s">
        <v>146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2" t="s">
        <v>83</v>
      </c>
      <c r="BK181" s="203">
        <f>ROUND(I181*H181,2)</f>
        <v>0</v>
      </c>
      <c r="BL181" s="132" t="s">
        <v>154</v>
      </c>
      <c r="BM181" s="248" t="s">
        <v>217</v>
      </c>
    </row>
    <row r="182" spans="1:65" s="249" customFormat="1" ht="12">
      <c r="B182" s="250"/>
      <c r="D182" s="251" t="s">
        <v>156</v>
      </c>
      <c r="E182" s="252" t="s">
        <v>1</v>
      </c>
      <c r="F182" s="253" t="s">
        <v>206</v>
      </c>
      <c r="H182" s="252" t="s">
        <v>1</v>
      </c>
      <c r="I182" s="4"/>
      <c r="L182" s="250"/>
      <c r="M182" s="254"/>
      <c r="N182" s="255"/>
      <c r="O182" s="255"/>
      <c r="P182" s="255"/>
      <c r="Q182" s="255"/>
      <c r="R182" s="255"/>
      <c r="S182" s="255"/>
      <c r="T182" s="256"/>
      <c r="AT182" s="252" t="s">
        <v>156</v>
      </c>
      <c r="AU182" s="252" t="s">
        <v>86</v>
      </c>
      <c r="AV182" s="249" t="s">
        <v>83</v>
      </c>
      <c r="AW182" s="249" t="s">
        <v>31</v>
      </c>
      <c r="AX182" s="249" t="s">
        <v>75</v>
      </c>
      <c r="AY182" s="252" t="s">
        <v>146</v>
      </c>
    </row>
    <row r="183" spans="1:65" s="249" customFormat="1" ht="12">
      <c r="B183" s="250"/>
      <c r="D183" s="251" t="s">
        <v>156</v>
      </c>
      <c r="E183" s="252" t="s">
        <v>1</v>
      </c>
      <c r="F183" s="253" t="s">
        <v>218</v>
      </c>
      <c r="H183" s="252" t="s">
        <v>1</v>
      </c>
      <c r="I183" s="4"/>
      <c r="L183" s="250"/>
      <c r="M183" s="254"/>
      <c r="N183" s="255"/>
      <c r="O183" s="255"/>
      <c r="P183" s="255"/>
      <c r="Q183" s="255"/>
      <c r="R183" s="255"/>
      <c r="S183" s="255"/>
      <c r="T183" s="256"/>
      <c r="AT183" s="252" t="s">
        <v>156</v>
      </c>
      <c r="AU183" s="252" t="s">
        <v>86</v>
      </c>
      <c r="AV183" s="249" t="s">
        <v>83</v>
      </c>
      <c r="AW183" s="249" t="s">
        <v>31</v>
      </c>
      <c r="AX183" s="249" t="s">
        <v>75</v>
      </c>
      <c r="AY183" s="252" t="s">
        <v>146</v>
      </c>
    </row>
    <row r="184" spans="1:65" s="257" customFormat="1" ht="12">
      <c r="B184" s="258"/>
      <c r="D184" s="251" t="s">
        <v>156</v>
      </c>
      <c r="E184" s="259" t="s">
        <v>1</v>
      </c>
      <c r="F184" s="260" t="s">
        <v>219</v>
      </c>
      <c r="H184" s="261">
        <v>140.27000000000001</v>
      </c>
      <c r="I184" s="5"/>
      <c r="L184" s="258"/>
      <c r="M184" s="262"/>
      <c r="N184" s="263"/>
      <c r="O184" s="263"/>
      <c r="P184" s="263"/>
      <c r="Q184" s="263"/>
      <c r="R184" s="263"/>
      <c r="S184" s="263"/>
      <c r="T184" s="264"/>
      <c r="AT184" s="259" t="s">
        <v>156</v>
      </c>
      <c r="AU184" s="259" t="s">
        <v>86</v>
      </c>
      <c r="AV184" s="257" t="s">
        <v>86</v>
      </c>
      <c r="AW184" s="257" t="s">
        <v>31</v>
      </c>
      <c r="AX184" s="257" t="s">
        <v>75</v>
      </c>
      <c r="AY184" s="259" t="s">
        <v>146</v>
      </c>
    </row>
    <row r="185" spans="1:65" s="257" customFormat="1" ht="12">
      <c r="B185" s="258"/>
      <c r="D185" s="251" t="s">
        <v>156</v>
      </c>
      <c r="E185" s="259" t="s">
        <v>1</v>
      </c>
      <c r="F185" s="260" t="s">
        <v>220</v>
      </c>
      <c r="H185" s="261">
        <v>16.632000000000001</v>
      </c>
      <c r="I185" s="5"/>
      <c r="L185" s="258"/>
      <c r="M185" s="262"/>
      <c r="N185" s="263"/>
      <c r="O185" s="263"/>
      <c r="P185" s="263"/>
      <c r="Q185" s="263"/>
      <c r="R185" s="263"/>
      <c r="S185" s="263"/>
      <c r="T185" s="264"/>
      <c r="AT185" s="259" t="s">
        <v>156</v>
      </c>
      <c r="AU185" s="259" t="s">
        <v>86</v>
      </c>
      <c r="AV185" s="257" t="s">
        <v>86</v>
      </c>
      <c r="AW185" s="257" t="s">
        <v>31</v>
      </c>
      <c r="AX185" s="257" t="s">
        <v>75</v>
      </c>
      <c r="AY185" s="259" t="s">
        <v>146</v>
      </c>
    </row>
    <row r="186" spans="1:65" s="257" customFormat="1" ht="24">
      <c r="B186" s="258"/>
      <c r="D186" s="251" t="s">
        <v>156</v>
      </c>
      <c r="E186" s="259" t="s">
        <v>1</v>
      </c>
      <c r="F186" s="260" t="s">
        <v>221</v>
      </c>
      <c r="H186" s="261">
        <v>-34.450000000000003</v>
      </c>
      <c r="I186" s="5"/>
      <c r="L186" s="258"/>
      <c r="M186" s="262"/>
      <c r="N186" s="263"/>
      <c r="O186" s="263"/>
      <c r="P186" s="263"/>
      <c r="Q186" s="263"/>
      <c r="R186" s="263"/>
      <c r="S186" s="263"/>
      <c r="T186" s="264"/>
      <c r="AT186" s="259" t="s">
        <v>156</v>
      </c>
      <c r="AU186" s="259" t="s">
        <v>86</v>
      </c>
      <c r="AV186" s="257" t="s">
        <v>86</v>
      </c>
      <c r="AW186" s="257" t="s">
        <v>31</v>
      </c>
      <c r="AX186" s="257" t="s">
        <v>75</v>
      </c>
      <c r="AY186" s="259" t="s">
        <v>146</v>
      </c>
    </row>
    <row r="187" spans="1:65" s="257" customFormat="1" ht="12">
      <c r="B187" s="258"/>
      <c r="D187" s="251" t="s">
        <v>156</v>
      </c>
      <c r="E187" s="259" t="s">
        <v>1</v>
      </c>
      <c r="F187" s="260" t="s">
        <v>222</v>
      </c>
      <c r="H187" s="261">
        <v>2.669</v>
      </c>
      <c r="I187" s="5"/>
      <c r="L187" s="258"/>
      <c r="M187" s="262"/>
      <c r="N187" s="263"/>
      <c r="O187" s="263"/>
      <c r="P187" s="263"/>
      <c r="Q187" s="263"/>
      <c r="R187" s="263"/>
      <c r="S187" s="263"/>
      <c r="T187" s="264"/>
      <c r="AT187" s="259" t="s">
        <v>156</v>
      </c>
      <c r="AU187" s="259" t="s">
        <v>86</v>
      </c>
      <c r="AV187" s="257" t="s">
        <v>86</v>
      </c>
      <c r="AW187" s="257" t="s">
        <v>31</v>
      </c>
      <c r="AX187" s="257" t="s">
        <v>75</v>
      </c>
      <c r="AY187" s="259" t="s">
        <v>146</v>
      </c>
    </row>
    <row r="188" spans="1:65" s="257" customFormat="1" ht="12">
      <c r="B188" s="258"/>
      <c r="D188" s="251" t="s">
        <v>156</v>
      </c>
      <c r="E188" s="259" t="s">
        <v>1</v>
      </c>
      <c r="F188" s="260" t="s">
        <v>223</v>
      </c>
      <c r="H188" s="261">
        <v>88.66</v>
      </c>
      <c r="I188" s="5"/>
      <c r="L188" s="258"/>
      <c r="M188" s="262"/>
      <c r="N188" s="263"/>
      <c r="O188" s="263"/>
      <c r="P188" s="263"/>
      <c r="Q188" s="263"/>
      <c r="R188" s="263"/>
      <c r="S188" s="263"/>
      <c r="T188" s="264"/>
      <c r="AT188" s="259" t="s">
        <v>156</v>
      </c>
      <c r="AU188" s="259" t="s">
        <v>86</v>
      </c>
      <c r="AV188" s="257" t="s">
        <v>86</v>
      </c>
      <c r="AW188" s="257" t="s">
        <v>31</v>
      </c>
      <c r="AX188" s="257" t="s">
        <v>75</v>
      </c>
      <c r="AY188" s="259" t="s">
        <v>146</v>
      </c>
    </row>
    <row r="189" spans="1:65" s="257" customFormat="1" ht="12">
      <c r="B189" s="258"/>
      <c r="D189" s="251" t="s">
        <v>156</v>
      </c>
      <c r="E189" s="259" t="s">
        <v>1</v>
      </c>
      <c r="F189" s="260" t="s">
        <v>224</v>
      </c>
      <c r="H189" s="261">
        <v>-22.334</v>
      </c>
      <c r="I189" s="5"/>
      <c r="L189" s="258"/>
      <c r="M189" s="262"/>
      <c r="N189" s="263"/>
      <c r="O189" s="263"/>
      <c r="P189" s="263"/>
      <c r="Q189" s="263"/>
      <c r="R189" s="263"/>
      <c r="S189" s="263"/>
      <c r="T189" s="264"/>
      <c r="AT189" s="259" t="s">
        <v>156</v>
      </c>
      <c r="AU189" s="259" t="s">
        <v>86</v>
      </c>
      <c r="AV189" s="257" t="s">
        <v>86</v>
      </c>
      <c r="AW189" s="257" t="s">
        <v>31</v>
      </c>
      <c r="AX189" s="257" t="s">
        <v>75</v>
      </c>
      <c r="AY189" s="259" t="s">
        <v>146</v>
      </c>
    </row>
    <row r="190" spans="1:65" s="257" customFormat="1" ht="12">
      <c r="B190" s="258"/>
      <c r="D190" s="251" t="s">
        <v>156</v>
      </c>
      <c r="E190" s="259" t="s">
        <v>1</v>
      </c>
      <c r="F190" s="260" t="s">
        <v>225</v>
      </c>
      <c r="H190" s="261">
        <v>1.968</v>
      </c>
      <c r="I190" s="5"/>
      <c r="L190" s="258"/>
      <c r="M190" s="262"/>
      <c r="N190" s="263"/>
      <c r="O190" s="263"/>
      <c r="P190" s="263"/>
      <c r="Q190" s="263"/>
      <c r="R190" s="263"/>
      <c r="S190" s="263"/>
      <c r="T190" s="264"/>
      <c r="AT190" s="259" t="s">
        <v>156</v>
      </c>
      <c r="AU190" s="259" t="s">
        <v>86</v>
      </c>
      <c r="AV190" s="257" t="s">
        <v>86</v>
      </c>
      <c r="AW190" s="257" t="s">
        <v>31</v>
      </c>
      <c r="AX190" s="257" t="s">
        <v>75</v>
      </c>
      <c r="AY190" s="259" t="s">
        <v>146</v>
      </c>
    </row>
    <row r="191" spans="1:65" s="273" customFormat="1" ht="12">
      <c r="B191" s="274"/>
      <c r="D191" s="251" t="s">
        <v>156</v>
      </c>
      <c r="E191" s="275" t="s">
        <v>1</v>
      </c>
      <c r="F191" s="276" t="s">
        <v>226</v>
      </c>
      <c r="H191" s="277">
        <v>193.41499999999999</v>
      </c>
      <c r="I191" s="7"/>
      <c r="L191" s="274"/>
      <c r="M191" s="278"/>
      <c r="N191" s="279"/>
      <c r="O191" s="279"/>
      <c r="P191" s="279"/>
      <c r="Q191" s="279"/>
      <c r="R191" s="279"/>
      <c r="S191" s="279"/>
      <c r="T191" s="280"/>
      <c r="AT191" s="275" t="s">
        <v>156</v>
      </c>
      <c r="AU191" s="275" t="s">
        <v>86</v>
      </c>
      <c r="AV191" s="273" t="s">
        <v>147</v>
      </c>
      <c r="AW191" s="273" t="s">
        <v>31</v>
      </c>
      <c r="AX191" s="273" t="s">
        <v>75</v>
      </c>
      <c r="AY191" s="275" t="s">
        <v>146</v>
      </c>
    </row>
    <row r="192" spans="1:65" s="257" customFormat="1" ht="12">
      <c r="B192" s="258"/>
      <c r="D192" s="251" t="s">
        <v>156</v>
      </c>
      <c r="E192" s="259" t="s">
        <v>1</v>
      </c>
      <c r="F192" s="260" t="s">
        <v>227</v>
      </c>
      <c r="H192" s="261">
        <v>-96.707999999999998</v>
      </c>
      <c r="I192" s="5"/>
      <c r="L192" s="258"/>
      <c r="M192" s="262"/>
      <c r="N192" s="263"/>
      <c r="O192" s="263"/>
      <c r="P192" s="263"/>
      <c r="Q192" s="263"/>
      <c r="R192" s="263"/>
      <c r="S192" s="263"/>
      <c r="T192" s="264"/>
      <c r="AT192" s="259" t="s">
        <v>156</v>
      </c>
      <c r="AU192" s="259" t="s">
        <v>86</v>
      </c>
      <c r="AV192" s="257" t="s">
        <v>86</v>
      </c>
      <c r="AW192" s="257" t="s">
        <v>31</v>
      </c>
      <c r="AX192" s="257" t="s">
        <v>75</v>
      </c>
      <c r="AY192" s="259" t="s">
        <v>146</v>
      </c>
    </row>
    <row r="193" spans="1:65" s="249" customFormat="1" ht="12">
      <c r="B193" s="250"/>
      <c r="D193" s="251" t="s">
        <v>156</v>
      </c>
      <c r="E193" s="252" t="s">
        <v>1</v>
      </c>
      <c r="F193" s="253" t="s">
        <v>181</v>
      </c>
      <c r="H193" s="252" t="s">
        <v>1</v>
      </c>
      <c r="I193" s="4"/>
      <c r="L193" s="250"/>
      <c r="M193" s="254"/>
      <c r="N193" s="255"/>
      <c r="O193" s="255"/>
      <c r="P193" s="255"/>
      <c r="Q193" s="255"/>
      <c r="R193" s="255"/>
      <c r="S193" s="255"/>
      <c r="T193" s="256"/>
      <c r="AT193" s="252" t="s">
        <v>156</v>
      </c>
      <c r="AU193" s="252" t="s">
        <v>86</v>
      </c>
      <c r="AV193" s="249" t="s">
        <v>83</v>
      </c>
      <c r="AW193" s="249" t="s">
        <v>31</v>
      </c>
      <c r="AX193" s="249" t="s">
        <v>75</v>
      </c>
      <c r="AY193" s="252" t="s">
        <v>146</v>
      </c>
    </row>
    <row r="194" spans="1:65" s="265" customFormat="1" ht="12">
      <c r="B194" s="266"/>
      <c r="D194" s="251" t="s">
        <v>156</v>
      </c>
      <c r="E194" s="267" t="s">
        <v>1</v>
      </c>
      <c r="F194" s="268" t="s">
        <v>209</v>
      </c>
      <c r="H194" s="269">
        <v>96.706999999999994</v>
      </c>
      <c r="I194" s="6"/>
      <c r="L194" s="266"/>
      <c r="M194" s="270"/>
      <c r="N194" s="271"/>
      <c r="O194" s="271"/>
      <c r="P194" s="271"/>
      <c r="Q194" s="271"/>
      <c r="R194" s="271"/>
      <c r="S194" s="271"/>
      <c r="T194" s="272"/>
      <c r="AT194" s="267" t="s">
        <v>156</v>
      </c>
      <c r="AU194" s="267" t="s">
        <v>86</v>
      </c>
      <c r="AV194" s="265" t="s">
        <v>154</v>
      </c>
      <c r="AW194" s="265" t="s">
        <v>31</v>
      </c>
      <c r="AX194" s="265" t="s">
        <v>83</v>
      </c>
      <c r="AY194" s="267" t="s">
        <v>146</v>
      </c>
    </row>
    <row r="195" spans="1:65" s="144" customFormat="1" ht="24" customHeight="1">
      <c r="A195" s="141"/>
      <c r="B195" s="142"/>
      <c r="C195" s="237" t="s">
        <v>228</v>
      </c>
      <c r="D195" s="237" t="s">
        <v>149</v>
      </c>
      <c r="E195" s="238" t="s">
        <v>229</v>
      </c>
      <c r="F195" s="239" t="s">
        <v>230</v>
      </c>
      <c r="G195" s="240" t="s">
        <v>161</v>
      </c>
      <c r="H195" s="241">
        <v>7.47</v>
      </c>
      <c r="I195" s="3"/>
      <c r="J195" s="242">
        <f>ROUND(I195*H195,2)</f>
        <v>0</v>
      </c>
      <c r="K195" s="239" t="s">
        <v>153</v>
      </c>
      <c r="L195" s="142"/>
      <c r="M195" s="243" t="s">
        <v>1</v>
      </c>
      <c r="N195" s="244" t="s">
        <v>40</v>
      </c>
      <c r="O195" s="245"/>
      <c r="P195" s="246">
        <f>O195*H195</f>
        <v>0</v>
      </c>
      <c r="Q195" s="246">
        <v>7.9000000000000008E-3</v>
      </c>
      <c r="R195" s="246">
        <f>Q195*H195</f>
        <v>5.9013000000000003E-2</v>
      </c>
      <c r="S195" s="246">
        <v>0</v>
      </c>
      <c r="T195" s="247">
        <f>S195*H195</f>
        <v>0</v>
      </c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R195" s="248" t="s">
        <v>154</v>
      </c>
      <c r="AT195" s="248" t="s">
        <v>149</v>
      </c>
      <c r="AU195" s="248" t="s">
        <v>86</v>
      </c>
      <c r="AY195" s="132" t="s">
        <v>146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2" t="s">
        <v>83</v>
      </c>
      <c r="BK195" s="203">
        <f>ROUND(I195*H195,2)</f>
        <v>0</v>
      </c>
      <c r="BL195" s="132" t="s">
        <v>154</v>
      </c>
      <c r="BM195" s="248" t="s">
        <v>231</v>
      </c>
    </row>
    <row r="196" spans="1:65" s="257" customFormat="1" ht="12">
      <c r="B196" s="258"/>
      <c r="D196" s="251" t="s">
        <v>156</v>
      </c>
      <c r="F196" s="260" t="s">
        <v>232</v>
      </c>
      <c r="H196" s="261">
        <v>7.47</v>
      </c>
      <c r="I196" s="5"/>
      <c r="L196" s="258"/>
      <c r="M196" s="262"/>
      <c r="N196" s="263"/>
      <c r="O196" s="263"/>
      <c r="P196" s="263"/>
      <c r="Q196" s="263"/>
      <c r="R196" s="263"/>
      <c r="S196" s="263"/>
      <c r="T196" s="264"/>
      <c r="AT196" s="259" t="s">
        <v>156</v>
      </c>
      <c r="AU196" s="259" t="s">
        <v>86</v>
      </c>
      <c r="AV196" s="257" t="s">
        <v>86</v>
      </c>
      <c r="AW196" s="257" t="s">
        <v>3</v>
      </c>
      <c r="AX196" s="257" t="s">
        <v>83</v>
      </c>
      <c r="AY196" s="259" t="s">
        <v>146</v>
      </c>
    </row>
    <row r="197" spans="1:65" s="144" customFormat="1" ht="24" customHeight="1">
      <c r="A197" s="141"/>
      <c r="B197" s="142"/>
      <c r="C197" s="237" t="s">
        <v>233</v>
      </c>
      <c r="D197" s="237" t="s">
        <v>149</v>
      </c>
      <c r="E197" s="238" t="s">
        <v>234</v>
      </c>
      <c r="F197" s="239" t="s">
        <v>235</v>
      </c>
      <c r="G197" s="240" t="s">
        <v>161</v>
      </c>
      <c r="H197" s="241">
        <v>96.706999999999994</v>
      </c>
      <c r="I197" s="3"/>
      <c r="J197" s="242">
        <f>ROUND(I197*H197,2)</f>
        <v>0</v>
      </c>
      <c r="K197" s="239" t="s">
        <v>153</v>
      </c>
      <c r="L197" s="142"/>
      <c r="M197" s="243" t="s">
        <v>1</v>
      </c>
      <c r="N197" s="244" t="s">
        <v>40</v>
      </c>
      <c r="O197" s="245"/>
      <c r="P197" s="246">
        <f>O197*H197</f>
        <v>0</v>
      </c>
      <c r="Q197" s="246">
        <v>2.0999999999999999E-3</v>
      </c>
      <c r="R197" s="246">
        <f>Q197*H197</f>
        <v>0.20308469999999998</v>
      </c>
      <c r="S197" s="246">
        <v>0</v>
      </c>
      <c r="T197" s="247">
        <f>S197*H197</f>
        <v>0</v>
      </c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R197" s="248" t="s">
        <v>154</v>
      </c>
      <c r="AT197" s="248" t="s">
        <v>149</v>
      </c>
      <c r="AU197" s="248" t="s">
        <v>86</v>
      </c>
      <c r="AY197" s="132" t="s">
        <v>146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2" t="s">
        <v>83</v>
      </c>
      <c r="BK197" s="203">
        <f>ROUND(I197*H197,2)</f>
        <v>0</v>
      </c>
      <c r="BL197" s="132" t="s">
        <v>154</v>
      </c>
      <c r="BM197" s="248" t="s">
        <v>236</v>
      </c>
    </row>
    <row r="198" spans="1:65" s="144" customFormat="1" ht="24" customHeight="1">
      <c r="A198" s="141"/>
      <c r="B198" s="142"/>
      <c r="C198" s="237" t="s">
        <v>8</v>
      </c>
      <c r="D198" s="237" t="s">
        <v>149</v>
      </c>
      <c r="E198" s="238" t="s">
        <v>237</v>
      </c>
      <c r="F198" s="239" t="s">
        <v>238</v>
      </c>
      <c r="G198" s="240" t="s">
        <v>161</v>
      </c>
      <c r="H198" s="241">
        <v>18.556999999999999</v>
      </c>
      <c r="I198" s="3"/>
      <c r="J198" s="242">
        <f>ROUND(I198*H198,2)</f>
        <v>0</v>
      </c>
      <c r="K198" s="239" t="s">
        <v>153</v>
      </c>
      <c r="L198" s="142"/>
      <c r="M198" s="243" t="s">
        <v>1</v>
      </c>
      <c r="N198" s="244" t="s">
        <v>40</v>
      </c>
      <c r="O198" s="245"/>
      <c r="P198" s="246">
        <f>O198*H198</f>
        <v>0</v>
      </c>
      <c r="Q198" s="246">
        <v>4.3800000000000002E-3</v>
      </c>
      <c r="R198" s="246">
        <f>Q198*H198</f>
        <v>8.1279660000000004E-2</v>
      </c>
      <c r="S198" s="246">
        <v>0</v>
      </c>
      <c r="T198" s="247">
        <f>S198*H198</f>
        <v>0</v>
      </c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R198" s="248" t="s">
        <v>154</v>
      </c>
      <c r="AT198" s="248" t="s">
        <v>149</v>
      </c>
      <c r="AU198" s="248" t="s">
        <v>86</v>
      </c>
      <c r="AY198" s="132" t="s">
        <v>146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2" t="s">
        <v>83</v>
      </c>
      <c r="BK198" s="203">
        <f>ROUND(I198*H198,2)</f>
        <v>0</v>
      </c>
      <c r="BL198" s="132" t="s">
        <v>154</v>
      </c>
      <c r="BM198" s="248" t="s">
        <v>239</v>
      </c>
    </row>
    <row r="199" spans="1:65" s="249" customFormat="1" ht="12">
      <c r="B199" s="250"/>
      <c r="D199" s="251" t="s">
        <v>156</v>
      </c>
      <c r="E199" s="252" t="s">
        <v>1</v>
      </c>
      <c r="F199" s="253" t="s">
        <v>240</v>
      </c>
      <c r="H199" s="252" t="s">
        <v>1</v>
      </c>
      <c r="I199" s="4"/>
      <c r="L199" s="250"/>
      <c r="M199" s="254"/>
      <c r="N199" s="255"/>
      <c r="O199" s="255"/>
      <c r="P199" s="255"/>
      <c r="Q199" s="255"/>
      <c r="R199" s="255"/>
      <c r="S199" s="255"/>
      <c r="T199" s="256"/>
      <c r="AT199" s="252" t="s">
        <v>156</v>
      </c>
      <c r="AU199" s="252" t="s">
        <v>86</v>
      </c>
      <c r="AV199" s="249" t="s">
        <v>83</v>
      </c>
      <c r="AW199" s="249" t="s">
        <v>31</v>
      </c>
      <c r="AX199" s="249" t="s">
        <v>75</v>
      </c>
      <c r="AY199" s="252" t="s">
        <v>146</v>
      </c>
    </row>
    <row r="200" spans="1:65" s="257" customFormat="1" ht="12">
      <c r="B200" s="258"/>
      <c r="D200" s="251" t="s">
        <v>156</v>
      </c>
      <c r="E200" s="259" t="s">
        <v>1</v>
      </c>
      <c r="F200" s="260" t="s">
        <v>241</v>
      </c>
      <c r="H200" s="261">
        <v>18.556999999999999</v>
      </c>
      <c r="I200" s="5"/>
      <c r="L200" s="258"/>
      <c r="M200" s="262"/>
      <c r="N200" s="263"/>
      <c r="O200" s="263"/>
      <c r="P200" s="263"/>
      <c r="Q200" s="263"/>
      <c r="R200" s="263"/>
      <c r="S200" s="263"/>
      <c r="T200" s="264"/>
      <c r="AT200" s="259" t="s">
        <v>156</v>
      </c>
      <c r="AU200" s="259" t="s">
        <v>86</v>
      </c>
      <c r="AV200" s="257" t="s">
        <v>86</v>
      </c>
      <c r="AW200" s="257" t="s">
        <v>31</v>
      </c>
      <c r="AX200" s="257" t="s">
        <v>83</v>
      </c>
      <c r="AY200" s="259" t="s">
        <v>146</v>
      </c>
    </row>
    <row r="201" spans="1:65" s="144" customFormat="1" ht="24" customHeight="1">
      <c r="A201" s="141"/>
      <c r="B201" s="142"/>
      <c r="C201" s="237" t="s">
        <v>242</v>
      </c>
      <c r="D201" s="237" t="s">
        <v>149</v>
      </c>
      <c r="E201" s="238" t="s">
        <v>243</v>
      </c>
      <c r="F201" s="239" t="s">
        <v>244</v>
      </c>
      <c r="G201" s="240" t="s">
        <v>161</v>
      </c>
      <c r="H201" s="241">
        <v>137.20699999999999</v>
      </c>
      <c r="I201" s="3"/>
      <c r="J201" s="242">
        <f>ROUND(I201*H201,2)</f>
        <v>0</v>
      </c>
      <c r="K201" s="239" t="s">
        <v>153</v>
      </c>
      <c r="L201" s="142"/>
      <c r="M201" s="243" t="s">
        <v>1</v>
      </c>
      <c r="N201" s="244" t="s">
        <v>40</v>
      </c>
      <c r="O201" s="245"/>
      <c r="P201" s="246">
        <f>O201*H201</f>
        <v>0</v>
      </c>
      <c r="Q201" s="246">
        <v>3.0000000000000001E-3</v>
      </c>
      <c r="R201" s="246">
        <f>Q201*H201</f>
        <v>0.41162100000000001</v>
      </c>
      <c r="S201" s="246">
        <v>0</v>
      </c>
      <c r="T201" s="247">
        <f>S201*H201</f>
        <v>0</v>
      </c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R201" s="248" t="s">
        <v>154</v>
      </c>
      <c r="AT201" s="248" t="s">
        <v>149</v>
      </c>
      <c r="AU201" s="248" t="s">
        <v>86</v>
      </c>
      <c r="AY201" s="132" t="s">
        <v>146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2" t="s">
        <v>83</v>
      </c>
      <c r="BK201" s="203">
        <f>ROUND(I201*H201,2)</f>
        <v>0</v>
      </c>
      <c r="BL201" s="132" t="s">
        <v>154</v>
      </c>
      <c r="BM201" s="248" t="s">
        <v>245</v>
      </c>
    </row>
    <row r="202" spans="1:65" s="249" customFormat="1" ht="12">
      <c r="B202" s="250"/>
      <c r="D202" s="251" t="s">
        <v>156</v>
      </c>
      <c r="E202" s="252" t="s">
        <v>1</v>
      </c>
      <c r="F202" s="253" t="s">
        <v>246</v>
      </c>
      <c r="H202" s="252" t="s">
        <v>1</v>
      </c>
      <c r="I202" s="4"/>
      <c r="L202" s="250"/>
      <c r="M202" s="254"/>
      <c r="N202" s="255"/>
      <c r="O202" s="255"/>
      <c r="P202" s="255"/>
      <c r="Q202" s="255"/>
      <c r="R202" s="255"/>
      <c r="S202" s="255"/>
      <c r="T202" s="256"/>
      <c r="AT202" s="252" t="s">
        <v>156</v>
      </c>
      <c r="AU202" s="252" t="s">
        <v>86</v>
      </c>
      <c r="AV202" s="249" t="s">
        <v>83</v>
      </c>
      <c r="AW202" s="249" t="s">
        <v>31</v>
      </c>
      <c r="AX202" s="249" t="s">
        <v>75</v>
      </c>
      <c r="AY202" s="252" t="s">
        <v>146</v>
      </c>
    </row>
    <row r="203" spans="1:65" s="257" customFormat="1" ht="12">
      <c r="B203" s="258"/>
      <c r="D203" s="251" t="s">
        <v>156</v>
      </c>
      <c r="E203" s="259" t="s">
        <v>1</v>
      </c>
      <c r="F203" s="260" t="s">
        <v>247</v>
      </c>
      <c r="H203" s="261">
        <v>78.02</v>
      </c>
      <c r="I203" s="5"/>
      <c r="L203" s="258"/>
      <c r="M203" s="262"/>
      <c r="N203" s="263"/>
      <c r="O203" s="263"/>
      <c r="P203" s="263"/>
      <c r="Q203" s="263"/>
      <c r="R203" s="263"/>
      <c r="S203" s="263"/>
      <c r="T203" s="264"/>
      <c r="AT203" s="259" t="s">
        <v>156</v>
      </c>
      <c r="AU203" s="259" t="s">
        <v>86</v>
      </c>
      <c r="AV203" s="257" t="s">
        <v>86</v>
      </c>
      <c r="AW203" s="257" t="s">
        <v>31</v>
      </c>
      <c r="AX203" s="257" t="s">
        <v>75</v>
      </c>
      <c r="AY203" s="259" t="s">
        <v>146</v>
      </c>
    </row>
    <row r="204" spans="1:65" s="257" customFormat="1" ht="12">
      <c r="B204" s="258"/>
      <c r="D204" s="251" t="s">
        <v>156</v>
      </c>
      <c r="E204" s="259" t="s">
        <v>1</v>
      </c>
      <c r="F204" s="260" t="s">
        <v>220</v>
      </c>
      <c r="H204" s="261">
        <v>16.632000000000001</v>
      </c>
      <c r="I204" s="5"/>
      <c r="L204" s="258"/>
      <c r="M204" s="262"/>
      <c r="N204" s="263"/>
      <c r="O204" s="263"/>
      <c r="P204" s="263"/>
      <c r="Q204" s="263"/>
      <c r="R204" s="263"/>
      <c r="S204" s="263"/>
      <c r="T204" s="264"/>
      <c r="AT204" s="259" t="s">
        <v>156</v>
      </c>
      <c r="AU204" s="259" t="s">
        <v>86</v>
      </c>
      <c r="AV204" s="257" t="s">
        <v>86</v>
      </c>
      <c r="AW204" s="257" t="s">
        <v>31</v>
      </c>
      <c r="AX204" s="257" t="s">
        <v>75</v>
      </c>
      <c r="AY204" s="259" t="s">
        <v>146</v>
      </c>
    </row>
    <row r="205" spans="1:65" s="257" customFormat="1" ht="24">
      <c r="B205" s="258"/>
      <c r="D205" s="251" t="s">
        <v>156</v>
      </c>
      <c r="E205" s="259" t="s">
        <v>1</v>
      </c>
      <c r="F205" s="260" t="s">
        <v>248</v>
      </c>
      <c r="H205" s="261">
        <v>-27.975999999999999</v>
      </c>
      <c r="I205" s="5"/>
      <c r="L205" s="258"/>
      <c r="M205" s="262"/>
      <c r="N205" s="263"/>
      <c r="O205" s="263"/>
      <c r="P205" s="263"/>
      <c r="Q205" s="263"/>
      <c r="R205" s="263"/>
      <c r="S205" s="263"/>
      <c r="T205" s="264"/>
      <c r="AT205" s="259" t="s">
        <v>156</v>
      </c>
      <c r="AU205" s="259" t="s">
        <v>86</v>
      </c>
      <c r="AV205" s="257" t="s">
        <v>86</v>
      </c>
      <c r="AW205" s="257" t="s">
        <v>31</v>
      </c>
      <c r="AX205" s="257" t="s">
        <v>75</v>
      </c>
      <c r="AY205" s="259" t="s">
        <v>146</v>
      </c>
    </row>
    <row r="206" spans="1:65" s="257" customFormat="1" ht="12">
      <c r="B206" s="258"/>
      <c r="D206" s="251" t="s">
        <v>156</v>
      </c>
      <c r="E206" s="259" t="s">
        <v>1</v>
      </c>
      <c r="F206" s="260" t="s">
        <v>249</v>
      </c>
      <c r="H206" s="261">
        <v>2.2370000000000001</v>
      </c>
      <c r="I206" s="5"/>
      <c r="L206" s="258"/>
      <c r="M206" s="262"/>
      <c r="N206" s="263"/>
      <c r="O206" s="263"/>
      <c r="P206" s="263"/>
      <c r="Q206" s="263"/>
      <c r="R206" s="263"/>
      <c r="S206" s="263"/>
      <c r="T206" s="264"/>
      <c r="AT206" s="259" t="s">
        <v>156</v>
      </c>
      <c r="AU206" s="259" t="s">
        <v>86</v>
      </c>
      <c r="AV206" s="257" t="s">
        <v>86</v>
      </c>
      <c r="AW206" s="257" t="s">
        <v>31</v>
      </c>
      <c r="AX206" s="257" t="s">
        <v>75</v>
      </c>
      <c r="AY206" s="259" t="s">
        <v>146</v>
      </c>
    </row>
    <row r="207" spans="1:65" s="257" customFormat="1" ht="12">
      <c r="B207" s="258"/>
      <c r="D207" s="251" t="s">
        <v>156</v>
      </c>
      <c r="E207" s="259" t="s">
        <v>1</v>
      </c>
      <c r="F207" s="260" t="s">
        <v>223</v>
      </c>
      <c r="H207" s="261">
        <v>88.66</v>
      </c>
      <c r="I207" s="5"/>
      <c r="L207" s="258"/>
      <c r="M207" s="262"/>
      <c r="N207" s="263"/>
      <c r="O207" s="263"/>
      <c r="P207" s="263"/>
      <c r="Q207" s="263"/>
      <c r="R207" s="263"/>
      <c r="S207" s="263"/>
      <c r="T207" s="264"/>
      <c r="AT207" s="259" t="s">
        <v>156</v>
      </c>
      <c r="AU207" s="259" t="s">
        <v>86</v>
      </c>
      <c r="AV207" s="257" t="s">
        <v>86</v>
      </c>
      <c r="AW207" s="257" t="s">
        <v>31</v>
      </c>
      <c r="AX207" s="257" t="s">
        <v>75</v>
      </c>
      <c r="AY207" s="259" t="s">
        <v>146</v>
      </c>
    </row>
    <row r="208" spans="1:65" s="257" customFormat="1" ht="12">
      <c r="B208" s="258"/>
      <c r="D208" s="251" t="s">
        <v>156</v>
      </c>
      <c r="E208" s="259" t="s">
        <v>1</v>
      </c>
      <c r="F208" s="260" t="s">
        <v>224</v>
      </c>
      <c r="H208" s="261">
        <v>-22.334</v>
      </c>
      <c r="I208" s="5"/>
      <c r="L208" s="258"/>
      <c r="M208" s="262"/>
      <c r="N208" s="263"/>
      <c r="O208" s="263"/>
      <c r="P208" s="263"/>
      <c r="Q208" s="263"/>
      <c r="R208" s="263"/>
      <c r="S208" s="263"/>
      <c r="T208" s="264"/>
      <c r="AT208" s="259" t="s">
        <v>156</v>
      </c>
      <c r="AU208" s="259" t="s">
        <v>86</v>
      </c>
      <c r="AV208" s="257" t="s">
        <v>86</v>
      </c>
      <c r="AW208" s="257" t="s">
        <v>31</v>
      </c>
      <c r="AX208" s="257" t="s">
        <v>75</v>
      </c>
      <c r="AY208" s="259" t="s">
        <v>146</v>
      </c>
    </row>
    <row r="209" spans="1:65" s="257" customFormat="1" ht="12">
      <c r="B209" s="258"/>
      <c r="D209" s="251" t="s">
        <v>156</v>
      </c>
      <c r="E209" s="259" t="s">
        <v>1</v>
      </c>
      <c r="F209" s="260" t="s">
        <v>225</v>
      </c>
      <c r="H209" s="261">
        <v>1.968</v>
      </c>
      <c r="I209" s="5"/>
      <c r="L209" s="258"/>
      <c r="M209" s="262"/>
      <c r="N209" s="263"/>
      <c r="O209" s="263"/>
      <c r="P209" s="263"/>
      <c r="Q209" s="263"/>
      <c r="R209" s="263"/>
      <c r="S209" s="263"/>
      <c r="T209" s="264"/>
      <c r="AT209" s="259" t="s">
        <v>156</v>
      </c>
      <c r="AU209" s="259" t="s">
        <v>86</v>
      </c>
      <c r="AV209" s="257" t="s">
        <v>86</v>
      </c>
      <c r="AW209" s="257" t="s">
        <v>31</v>
      </c>
      <c r="AX209" s="257" t="s">
        <v>75</v>
      </c>
      <c r="AY209" s="259" t="s">
        <v>146</v>
      </c>
    </row>
    <row r="210" spans="1:65" s="265" customFormat="1" ht="12">
      <c r="B210" s="266"/>
      <c r="D210" s="251" t="s">
        <v>156</v>
      </c>
      <c r="E210" s="267" t="s">
        <v>1</v>
      </c>
      <c r="F210" s="268" t="s">
        <v>209</v>
      </c>
      <c r="H210" s="269">
        <v>137.20699999999999</v>
      </c>
      <c r="I210" s="6"/>
      <c r="L210" s="266"/>
      <c r="M210" s="270"/>
      <c r="N210" s="271"/>
      <c r="O210" s="271"/>
      <c r="P210" s="271"/>
      <c r="Q210" s="271"/>
      <c r="R210" s="271"/>
      <c r="S210" s="271"/>
      <c r="T210" s="272"/>
      <c r="AT210" s="267" t="s">
        <v>156</v>
      </c>
      <c r="AU210" s="267" t="s">
        <v>86</v>
      </c>
      <c r="AV210" s="265" t="s">
        <v>154</v>
      </c>
      <c r="AW210" s="265" t="s">
        <v>31</v>
      </c>
      <c r="AX210" s="265" t="s">
        <v>83</v>
      </c>
      <c r="AY210" s="267" t="s">
        <v>146</v>
      </c>
    </row>
    <row r="211" spans="1:65" s="144" customFormat="1" ht="24" customHeight="1">
      <c r="A211" s="141"/>
      <c r="B211" s="142"/>
      <c r="C211" s="237" t="s">
        <v>250</v>
      </c>
      <c r="D211" s="237" t="s">
        <v>149</v>
      </c>
      <c r="E211" s="238" t="s">
        <v>251</v>
      </c>
      <c r="F211" s="239" t="s">
        <v>252</v>
      </c>
      <c r="G211" s="240" t="s">
        <v>161</v>
      </c>
      <c r="H211" s="241">
        <v>11</v>
      </c>
      <c r="I211" s="3"/>
      <c r="J211" s="242">
        <f>ROUND(I211*H211,2)</f>
        <v>0</v>
      </c>
      <c r="K211" s="239" t="s">
        <v>153</v>
      </c>
      <c r="L211" s="142"/>
      <c r="M211" s="243" t="s">
        <v>1</v>
      </c>
      <c r="N211" s="244" t="s">
        <v>40</v>
      </c>
      <c r="O211" s="245"/>
      <c r="P211" s="246">
        <f>O211*H211</f>
        <v>0</v>
      </c>
      <c r="Q211" s="246">
        <v>3.8199999999999998E-2</v>
      </c>
      <c r="R211" s="246">
        <f>Q211*H211</f>
        <v>0.42019999999999996</v>
      </c>
      <c r="S211" s="246">
        <v>0</v>
      </c>
      <c r="T211" s="247">
        <f>S211*H211</f>
        <v>0</v>
      </c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R211" s="248" t="s">
        <v>154</v>
      </c>
      <c r="AT211" s="248" t="s">
        <v>149</v>
      </c>
      <c r="AU211" s="248" t="s">
        <v>86</v>
      </c>
      <c r="AY211" s="132" t="s">
        <v>146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2" t="s">
        <v>83</v>
      </c>
      <c r="BK211" s="203">
        <f>ROUND(I211*H211,2)</f>
        <v>0</v>
      </c>
      <c r="BL211" s="132" t="s">
        <v>154</v>
      </c>
      <c r="BM211" s="248" t="s">
        <v>253</v>
      </c>
    </row>
    <row r="212" spans="1:65" s="257" customFormat="1" ht="12">
      <c r="B212" s="258"/>
      <c r="D212" s="251" t="s">
        <v>156</v>
      </c>
      <c r="E212" s="259" t="s">
        <v>1</v>
      </c>
      <c r="F212" s="260" t="s">
        <v>254</v>
      </c>
      <c r="H212" s="261">
        <v>11</v>
      </c>
      <c r="I212" s="5"/>
      <c r="L212" s="258"/>
      <c r="M212" s="262"/>
      <c r="N212" s="263"/>
      <c r="O212" s="263"/>
      <c r="P212" s="263"/>
      <c r="Q212" s="263"/>
      <c r="R212" s="263"/>
      <c r="S212" s="263"/>
      <c r="T212" s="264"/>
      <c r="AT212" s="259" t="s">
        <v>156</v>
      </c>
      <c r="AU212" s="259" t="s">
        <v>86</v>
      </c>
      <c r="AV212" s="257" t="s">
        <v>86</v>
      </c>
      <c r="AW212" s="257" t="s">
        <v>31</v>
      </c>
      <c r="AX212" s="257" t="s">
        <v>83</v>
      </c>
      <c r="AY212" s="259" t="s">
        <v>146</v>
      </c>
    </row>
    <row r="213" spans="1:65" s="144" customFormat="1" ht="24" customHeight="1">
      <c r="A213" s="141"/>
      <c r="B213" s="142"/>
      <c r="C213" s="237" t="s">
        <v>255</v>
      </c>
      <c r="D213" s="237" t="s">
        <v>149</v>
      </c>
      <c r="E213" s="238" t="s">
        <v>256</v>
      </c>
      <c r="F213" s="239" t="s">
        <v>257</v>
      </c>
      <c r="G213" s="240" t="s">
        <v>258</v>
      </c>
      <c r="H213" s="241">
        <v>1</v>
      </c>
      <c r="I213" s="3"/>
      <c r="J213" s="242">
        <f>ROUND(I213*H213,2)</f>
        <v>0</v>
      </c>
      <c r="K213" s="239" t="s">
        <v>153</v>
      </c>
      <c r="L213" s="142"/>
      <c r="M213" s="243" t="s">
        <v>1</v>
      </c>
      <c r="N213" s="244" t="s">
        <v>40</v>
      </c>
      <c r="O213" s="245"/>
      <c r="P213" s="246">
        <f>O213*H213</f>
        <v>0</v>
      </c>
      <c r="Q213" s="246">
        <v>1.0200000000000001E-2</v>
      </c>
      <c r="R213" s="246">
        <f>Q213*H213</f>
        <v>1.0200000000000001E-2</v>
      </c>
      <c r="S213" s="246">
        <v>0</v>
      </c>
      <c r="T213" s="247">
        <f>S213*H213</f>
        <v>0</v>
      </c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R213" s="248" t="s">
        <v>154</v>
      </c>
      <c r="AT213" s="248" t="s">
        <v>149</v>
      </c>
      <c r="AU213" s="248" t="s">
        <v>86</v>
      </c>
      <c r="AY213" s="132" t="s">
        <v>146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2" t="s">
        <v>83</v>
      </c>
      <c r="BK213" s="203">
        <f>ROUND(I213*H213,2)</f>
        <v>0</v>
      </c>
      <c r="BL213" s="132" t="s">
        <v>154</v>
      </c>
      <c r="BM213" s="248" t="s">
        <v>259</v>
      </c>
    </row>
    <row r="214" spans="1:65" s="257" customFormat="1" ht="12">
      <c r="B214" s="258"/>
      <c r="D214" s="251" t="s">
        <v>156</v>
      </c>
      <c r="E214" s="259" t="s">
        <v>1</v>
      </c>
      <c r="F214" s="260" t="s">
        <v>260</v>
      </c>
      <c r="H214" s="261">
        <v>1</v>
      </c>
      <c r="I214" s="5"/>
      <c r="L214" s="258"/>
      <c r="M214" s="262"/>
      <c r="N214" s="263"/>
      <c r="O214" s="263"/>
      <c r="P214" s="263"/>
      <c r="Q214" s="263"/>
      <c r="R214" s="263"/>
      <c r="S214" s="263"/>
      <c r="T214" s="264"/>
      <c r="AT214" s="259" t="s">
        <v>156</v>
      </c>
      <c r="AU214" s="259" t="s">
        <v>86</v>
      </c>
      <c r="AV214" s="257" t="s">
        <v>86</v>
      </c>
      <c r="AW214" s="257" t="s">
        <v>31</v>
      </c>
      <c r="AX214" s="257" t="s">
        <v>83</v>
      </c>
      <c r="AY214" s="259" t="s">
        <v>146</v>
      </c>
    </row>
    <row r="215" spans="1:65" s="144" customFormat="1" ht="24" customHeight="1">
      <c r="A215" s="141"/>
      <c r="B215" s="142"/>
      <c r="C215" s="237" t="s">
        <v>261</v>
      </c>
      <c r="D215" s="237" t="s">
        <v>149</v>
      </c>
      <c r="E215" s="238" t="s">
        <v>262</v>
      </c>
      <c r="F215" s="239" t="s">
        <v>263</v>
      </c>
      <c r="G215" s="240" t="s">
        <v>161</v>
      </c>
      <c r="H215" s="241">
        <v>1.5569999999999999</v>
      </c>
      <c r="I215" s="3"/>
      <c r="J215" s="242">
        <f>ROUND(I215*H215,2)</f>
        <v>0</v>
      </c>
      <c r="K215" s="239" t="s">
        <v>153</v>
      </c>
      <c r="L215" s="142"/>
      <c r="M215" s="243" t="s">
        <v>1</v>
      </c>
      <c r="N215" s="244" t="s">
        <v>40</v>
      </c>
      <c r="O215" s="245"/>
      <c r="P215" s="246">
        <f>O215*H215</f>
        <v>0</v>
      </c>
      <c r="Q215" s="246">
        <v>3.3579999999999999E-2</v>
      </c>
      <c r="R215" s="246">
        <f>Q215*H215</f>
        <v>5.2284059999999993E-2</v>
      </c>
      <c r="S215" s="246">
        <v>0</v>
      </c>
      <c r="T215" s="247">
        <f>S215*H215</f>
        <v>0</v>
      </c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R215" s="248" t="s">
        <v>154</v>
      </c>
      <c r="AT215" s="248" t="s">
        <v>149</v>
      </c>
      <c r="AU215" s="248" t="s">
        <v>86</v>
      </c>
      <c r="AY215" s="132" t="s">
        <v>146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2" t="s">
        <v>83</v>
      </c>
      <c r="BK215" s="203">
        <f>ROUND(I215*H215,2)</f>
        <v>0</v>
      </c>
      <c r="BL215" s="132" t="s">
        <v>154</v>
      </c>
      <c r="BM215" s="248" t="s">
        <v>264</v>
      </c>
    </row>
    <row r="216" spans="1:65" s="249" customFormat="1" ht="12">
      <c r="B216" s="250"/>
      <c r="D216" s="251" t="s">
        <v>156</v>
      </c>
      <c r="E216" s="252" t="s">
        <v>1</v>
      </c>
      <c r="F216" s="253" t="s">
        <v>265</v>
      </c>
      <c r="H216" s="252" t="s">
        <v>1</v>
      </c>
      <c r="I216" s="4"/>
      <c r="L216" s="250"/>
      <c r="M216" s="254"/>
      <c r="N216" s="255"/>
      <c r="O216" s="255"/>
      <c r="P216" s="255"/>
      <c r="Q216" s="255"/>
      <c r="R216" s="255"/>
      <c r="S216" s="255"/>
      <c r="T216" s="256"/>
      <c r="AT216" s="252" t="s">
        <v>156</v>
      </c>
      <c r="AU216" s="252" t="s">
        <v>86</v>
      </c>
      <c r="AV216" s="249" t="s">
        <v>83</v>
      </c>
      <c r="AW216" s="249" t="s">
        <v>31</v>
      </c>
      <c r="AX216" s="249" t="s">
        <v>75</v>
      </c>
      <c r="AY216" s="252" t="s">
        <v>146</v>
      </c>
    </row>
    <row r="217" spans="1:65" s="257" customFormat="1" ht="12">
      <c r="B217" s="258"/>
      <c r="D217" s="251" t="s">
        <v>156</v>
      </c>
      <c r="E217" s="259" t="s">
        <v>1</v>
      </c>
      <c r="F217" s="260" t="s">
        <v>266</v>
      </c>
      <c r="H217" s="261">
        <v>0.375</v>
      </c>
      <c r="I217" s="5"/>
      <c r="L217" s="258"/>
      <c r="M217" s="262"/>
      <c r="N217" s="263"/>
      <c r="O217" s="263"/>
      <c r="P217" s="263"/>
      <c r="Q217" s="263"/>
      <c r="R217" s="263"/>
      <c r="S217" s="263"/>
      <c r="T217" s="264"/>
      <c r="AT217" s="259" t="s">
        <v>156</v>
      </c>
      <c r="AU217" s="259" t="s">
        <v>86</v>
      </c>
      <c r="AV217" s="257" t="s">
        <v>86</v>
      </c>
      <c r="AW217" s="257" t="s">
        <v>31</v>
      </c>
      <c r="AX217" s="257" t="s">
        <v>75</v>
      </c>
      <c r="AY217" s="259" t="s">
        <v>146</v>
      </c>
    </row>
    <row r="218" spans="1:65" s="249" customFormat="1" ht="12">
      <c r="B218" s="250"/>
      <c r="D218" s="251" t="s">
        <v>156</v>
      </c>
      <c r="E218" s="252" t="s">
        <v>1</v>
      </c>
      <c r="F218" s="253" t="s">
        <v>267</v>
      </c>
      <c r="H218" s="252" t="s">
        <v>1</v>
      </c>
      <c r="I218" s="4"/>
      <c r="L218" s="250"/>
      <c r="M218" s="254"/>
      <c r="N218" s="255"/>
      <c r="O218" s="255"/>
      <c r="P218" s="255"/>
      <c r="Q218" s="255"/>
      <c r="R218" s="255"/>
      <c r="S218" s="255"/>
      <c r="T218" s="256"/>
      <c r="AT218" s="252" t="s">
        <v>156</v>
      </c>
      <c r="AU218" s="252" t="s">
        <v>86</v>
      </c>
      <c r="AV218" s="249" t="s">
        <v>83</v>
      </c>
      <c r="AW218" s="249" t="s">
        <v>31</v>
      </c>
      <c r="AX218" s="249" t="s">
        <v>75</v>
      </c>
      <c r="AY218" s="252" t="s">
        <v>146</v>
      </c>
    </row>
    <row r="219" spans="1:65" s="257" customFormat="1" ht="12">
      <c r="B219" s="258"/>
      <c r="D219" s="251" t="s">
        <v>156</v>
      </c>
      <c r="E219" s="259" t="s">
        <v>1</v>
      </c>
      <c r="F219" s="260" t="s">
        <v>268</v>
      </c>
      <c r="H219" s="261">
        <v>1.1819999999999999</v>
      </c>
      <c r="I219" s="5"/>
      <c r="L219" s="258"/>
      <c r="M219" s="262"/>
      <c r="N219" s="263"/>
      <c r="O219" s="263"/>
      <c r="P219" s="263"/>
      <c r="Q219" s="263"/>
      <c r="R219" s="263"/>
      <c r="S219" s="263"/>
      <c r="T219" s="264"/>
      <c r="AT219" s="259" t="s">
        <v>156</v>
      </c>
      <c r="AU219" s="259" t="s">
        <v>86</v>
      </c>
      <c r="AV219" s="257" t="s">
        <v>86</v>
      </c>
      <c r="AW219" s="257" t="s">
        <v>31</v>
      </c>
      <c r="AX219" s="257" t="s">
        <v>75</v>
      </c>
      <c r="AY219" s="259" t="s">
        <v>146</v>
      </c>
    </row>
    <row r="220" spans="1:65" s="265" customFormat="1" ht="12">
      <c r="B220" s="266"/>
      <c r="D220" s="251" t="s">
        <v>156</v>
      </c>
      <c r="E220" s="267" t="s">
        <v>1</v>
      </c>
      <c r="F220" s="268" t="s">
        <v>209</v>
      </c>
      <c r="H220" s="269">
        <v>1.5569999999999999</v>
      </c>
      <c r="I220" s="6"/>
      <c r="L220" s="266"/>
      <c r="M220" s="270"/>
      <c r="N220" s="271"/>
      <c r="O220" s="271"/>
      <c r="P220" s="271"/>
      <c r="Q220" s="271"/>
      <c r="R220" s="271"/>
      <c r="S220" s="271"/>
      <c r="T220" s="272"/>
      <c r="AT220" s="267" t="s">
        <v>156</v>
      </c>
      <c r="AU220" s="267" t="s">
        <v>86</v>
      </c>
      <c r="AV220" s="265" t="s">
        <v>154</v>
      </c>
      <c r="AW220" s="265" t="s">
        <v>31</v>
      </c>
      <c r="AX220" s="265" t="s">
        <v>83</v>
      </c>
      <c r="AY220" s="267" t="s">
        <v>146</v>
      </c>
    </row>
    <row r="221" spans="1:65" s="144" customFormat="1" ht="16.5" customHeight="1">
      <c r="A221" s="141"/>
      <c r="B221" s="142"/>
      <c r="C221" s="237" t="s">
        <v>269</v>
      </c>
      <c r="D221" s="237" t="s">
        <v>149</v>
      </c>
      <c r="E221" s="238" t="s">
        <v>270</v>
      </c>
      <c r="F221" s="239" t="s">
        <v>271</v>
      </c>
      <c r="G221" s="240" t="s">
        <v>161</v>
      </c>
      <c r="H221" s="241">
        <v>30</v>
      </c>
      <c r="I221" s="3"/>
      <c r="J221" s="242">
        <f>ROUND(I221*H221,2)</f>
        <v>0</v>
      </c>
      <c r="K221" s="239" t="s">
        <v>153</v>
      </c>
      <c r="L221" s="142"/>
      <c r="M221" s="243" t="s">
        <v>1</v>
      </c>
      <c r="N221" s="244" t="s">
        <v>40</v>
      </c>
      <c r="O221" s="245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R221" s="248" t="s">
        <v>154</v>
      </c>
      <c r="AT221" s="248" t="s">
        <v>149</v>
      </c>
      <c r="AU221" s="248" t="s">
        <v>86</v>
      </c>
      <c r="AY221" s="132" t="s">
        <v>146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2" t="s">
        <v>83</v>
      </c>
      <c r="BK221" s="203">
        <f>ROUND(I221*H221,2)</f>
        <v>0</v>
      </c>
      <c r="BL221" s="132" t="s">
        <v>154</v>
      </c>
      <c r="BM221" s="248" t="s">
        <v>272</v>
      </c>
    </row>
    <row r="222" spans="1:65" s="144" customFormat="1" ht="24" customHeight="1">
      <c r="A222" s="141"/>
      <c r="B222" s="142"/>
      <c r="C222" s="237" t="s">
        <v>7</v>
      </c>
      <c r="D222" s="237" t="s">
        <v>149</v>
      </c>
      <c r="E222" s="238" t="s">
        <v>273</v>
      </c>
      <c r="F222" s="239" t="s">
        <v>274</v>
      </c>
      <c r="G222" s="240" t="s">
        <v>161</v>
      </c>
      <c r="H222" s="241">
        <v>53.081000000000003</v>
      </c>
      <c r="I222" s="3"/>
      <c r="J222" s="242">
        <f>ROUND(I222*H222,2)</f>
        <v>0</v>
      </c>
      <c r="K222" s="239" t="s">
        <v>153</v>
      </c>
      <c r="L222" s="142"/>
      <c r="M222" s="243" t="s">
        <v>1</v>
      </c>
      <c r="N222" s="244" t="s">
        <v>40</v>
      </c>
      <c r="O222" s="245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R222" s="248" t="s">
        <v>154</v>
      </c>
      <c r="AT222" s="248" t="s">
        <v>149</v>
      </c>
      <c r="AU222" s="248" t="s">
        <v>86</v>
      </c>
      <c r="AY222" s="132" t="s">
        <v>146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2" t="s">
        <v>83</v>
      </c>
      <c r="BK222" s="203">
        <f>ROUND(I222*H222,2)</f>
        <v>0</v>
      </c>
      <c r="BL222" s="132" t="s">
        <v>154</v>
      </c>
      <c r="BM222" s="248" t="s">
        <v>275</v>
      </c>
    </row>
    <row r="223" spans="1:65" s="257" customFormat="1" ht="12">
      <c r="B223" s="258"/>
      <c r="D223" s="251" t="s">
        <v>156</v>
      </c>
      <c r="E223" s="259" t="s">
        <v>1</v>
      </c>
      <c r="F223" s="260" t="s">
        <v>276</v>
      </c>
      <c r="H223" s="261">
        <v>25.463999999999999</v>
      </c>
      <c r="I223" s="5"/>
      <c r="L223" s="258"/>
      <c r="M223" s="262"/>
      <c r="N223" s="263"/>
      <c r="O223" s="263"/>
      <c r="P223" s="263"/>
      <c r="Q223" s="263"/>
      <c r="R223" s="263"/>
      <c r="S223" s="263"/>
      <c r="T223" s="264"/>
      <c r="AT223" s="259" t="s">
        <v>156</v>
      </c>
      <c r="AU223" s="259" t="s">
        <v>86</v>
      </c>
      <c r="AV223" s="257" t="s">
        <v>86</v>
      </c>
      <c r="AW223" s="257" t="s">
        <v>31</v>
      </c>
      <c r="AX223" s="257" t="s">
        <v>75</v>
      </c>
      <c r="AY223" s="259" t="s">
        <v>146</v>
      </c>
    </row>
    <row r="224" spans="1:65" s="257" customFormat="1" ht="12">
      <c r="B224" s="258"/>
      <c r="D224" s="251" t="s">
        <v>156</v>
      </c>
      <c r="E224" s="259" t="s">
        <v>1</v>
      </c>
      <c r="F224" s="260" t="s">
        <v>277</v>
      </c>
      <c r="H224" s="261">
        <v>19.045000000000002</v>
      </c>
      <c r="I224" s="5"/>
      <c r="L224" s="258"/>
      <c r="M224" s="262"/>
      <c r="N224" s="263"/>
      <c r="O224" s="263"/>
      <c r="P224" s="263"/>
      <c r="Q224" s="263"/>
      <c r="R224" s="263"/>
      <c r="S224" s="263"/>
      <c r="T224" s="264"/>
      <c r="AT224" s="259" t="s">
        <v>156</v>
      </c>
      <c r="AU224" s="259" t="s">
        <v>86</v>
      </c>
      <c r="AV224" s="257" t="s">
        <v>86</v>
      </c>
      <c r="AW224" s="257" t="s">
        <v>31</v>
      </c>
      <c r="AX224" s="257" t="s">
        <v>75</v>
      </c>
      <c r="AY224" s="259" t="s">
        <v>146</v>
      </c>
    </row>
    <row r="225" spans="1:65" s="257" customFormat="1" ht="12">
      <c r="B225" s="258"/>
      <c r="D225" s="251" t="s">
        <v>156</v>
      </c>
      <c r="E225" s="259" t="s">
        <v>1</v>
      </c>
      <c r="F225" s="260" t="s">
        <v>278</v>
      </c>
      <c r="H225" s="261">
        <v>8.5719999999999992</v>
      </c>
      <c r="I225" s="5"/>
      <c r="L225" s="258"/>
      <c r="M225" s="262"/>
      <c r="N225" s="263"/>
      <c r="O225" s="263"/>
      <c r="P225" s="263"/>
      <c r="Q225" s="263"/>
      <c r="R225" s="263"/>
      <c r="S225" s="263"/>
      <c r="T225" s="264"/>
      <c r="AT225" s="259" t="s">
        <v>156</v>
      </c>
      <c r="AU225" s="259" t="s">
        <v>86</v>
      </c>
      <c r="AV225" s="257" t="s">
        <v>86</v>
      </c>
      <c r="AW225" s="257" t="s">
        <v>31</v>
      </c>
      <c r="AX225" s="257" t="s">
        <v>75</v>
      </c>
      <c r="AY225" s="259" t="s">
        <v>146</v>
      </c>
    </row>
    <row r="226" spans="1:65" s="265" customFormat="1" ht="12">
      <c r="B226" s="266"/>
      <c r="D226" s="251" t="s">
        <v>156</v>
      </c>
      <c r="E226" s="267" t="s">
        <v>1</v>
      </c>
      <c r="F226" s="268" t="s">
        <v>209</v>
      </c>
      <c r="H226" s="269">
        <v>53.081000000000003</v>
      </c>
      <c r="I226" s="6"/>
      <c r="L226" s="266"/>
      <c r="M226" s="270"/>
      <c r="N226" s="271"/>
      <c r="O226" s="271"/>
      <c r="P226" s="271"/>
      <c r="Q226" s="271"/>
      <c r="R226" s="271"/>
      <c r="S226" s="271"/>
      <c r="T226" s="272"/>
      <c r="AT226" s="267" t="s">
        <v>156</v>
      </c>
      <c r="AU226" s="267" t="s">
        <v>86</v>
      </c>
      <c r="AV226" s="265" t="s">
        <v>154</v>
      </c>
      <c r="AW226" s="265" t="s">
        <v>31</v>
      </c>
      <c r="AX226" s="265" t="s">
        <v>83</v>
      </c>
      <c r="AY226" s="267" t="s">
        <v>146</v>
      </c>
    </row>
    <row r="227" spans="1:65" s="144" customFormat="1" ht="24" customHeight="1">
      <c r="A227" s="141"/>
      <c r="B227" s="142"/>
      <c r="C227" s="237" t="s">
        <v>279</v>
      </c>
      <c r="D227" s="237" t="s">
        <v>149</v>
      </c>
      <c r="E227" s="238" t="s">
        <v>280</v>
      </c>
      <c r="F227" s="239" t="s">
        <v>281</v>
      </c>
      <c r="G227" s="240" t="s">
        <v>282</v>
      </c>
      <c r="H227" s="241">
        <v>8.9999999999999993E-3</v>
      </c>
      <c r="I227" s="3"/>
      <c r="J227" s="242">
        <f>ROUND(I227*H227,2)</f>
        <v>0</v>
      </c>
      <c r="K227" s="239" t="s">
        <v>153</v>
      </c>
      <c r="L227" s="142"/>
      <c r="M227" s="243" t="s">
        <v>1</v>
      </c>
      <c r="N227" s="244" t="s">
        <v>40</v>
      </c>
      <c r="O227" s="245"/>
      <c r="P227" s="246">
        <f>O227*H227</f>
        <v>0</v>
      </c>
      <c r="Q227" s="246">
        <v>2.2563399999999998</v>
      </c>
      <c r="R227" s="246">
        <f>Q227*H227</f>
        <v>2.0307059999999998E-2</v>
      </c>
      <c r="S227" s="246">
        <v>0</v>
      </c>
      <c r="T227" s="247">
        <f>S227*H227</f>
        <v>0</v>
      </c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R227" s="248" t="s">
        <v>154</v>
      </c>
      <c r="AT227" s="248" t="s">
        <v>149</v>
      </c>
      <c r="AU227" s="248" t="s">
        <v>86</v>
      </c>
      <c r="AY227" s="132" t="s">
        <v>146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2" t="s">
        <v>83</v>
      </c>
      <c r="BK227" s="203">
        <f>ROUND(I227*H227,2)</f>
        <v>0</v>
      </c>
      <c r="BL227" s="132" t="s">
        <v>154</v>
      </c>
      <c r="BM227" s="248" t="s">
        <v>283</v>
      </c>
    </row>
    <row r="228" spans="1:65" s="249" customFormat="1" ht="12">
      <c r="B228" s="250"/>
      <c r="D228" s="251" t="s">
        <v>156</v>
      </c>
      <c r="E228" s="252" t="s">
        <v>1</v>
      </c>
      <c r="F228" s="253" t="s">
        <v>284</v>
      </c>
      <c r="H228" s="252" t="s">
        <v>1</v>
      </c>
      <c r="I228" s="4"/>
      <c r="L228" s="250"/>
      <c r="M228" s="254"/>
      <c r="N228" s="255"/>
      <c r="O228" s="255"/>
      <c r="P228" s="255"/>
      <c r="Q228" s="255"/>
      <c r="R228" s="255"/>
      <c r="S228" s="255"/>
      <c r="T228" s="256"/>
      <c r="AT228" s="252" t="s">
        <v>156</v>
      </c>
      <c r="AU228" s="252" t="s">
        <v>86</v>
      </c>
      <c r="AV228" s="249" t="s">
        <v>83</v>
      </c>
      <c r="AW228" s="249" t="s">
        <v>31</v>
      </c>
      <c r="AX228" s="249" t="s">
        <v>75</v>
      </c>
      <c r="AY228" s="252" t="s">
        <v>146</v>
      </c>
    </row>
    <row r="229" spans="1:65" s="257" customFormat="1" ht="12">
      <c r="B229" s="258"/>
      <c r="D229" s="251" t="s">
        <v>156</v>
      </c>
      <c r="E229" s="259" t="s">
        <v>1</v>
      </c>
      <c r="F229" s="260" t="s">
        <v>285</v>
      </c>
      <c r="H229" s="261">
        <v>8.9999999999999993E-3</v>
      </c>
      <c r="I229" s="5"/>
      <c r="L229" s="258"/>
      <c r="M229" s="262"/>
      <c r="N229" s="263"/>
      <c r="O229" s="263"/>
      <c r="P229" s="263"/>
      <c r="Q229" s="263"/>
      <c r="R229" s="263"/>
      <c r="S229" s="263"/>
      <c r="T229" s="264"/>
      <c r="AT229" s="259" t="s">
        <v>156</v>
      </c>
      <c r="AU229" s="259" t="s">
        <v>86</v>
      </c>
      <c r="AV229" s="257" t="s">
        <v>86</v>
      </c>
      <c r="AW229" s="257" t="s">
        <v>31</v>
      </c>
      <c r="AX229" s="257" t="s">
        <v>83</v>
      </c>
      <c r="AY229" s="259" t="s">
        <v>146</v>
      </c>
    </row>
    <row r="230" spans="1:65" s="144" customFormat="1" ht="24" customHeight="1">
      <c r="A230" s="141"/>
      <c r="B230" s="142"/>
      <c r="C230" s="237" t="s">
        <v>286</v>
      </c>
      <c r="D230" s="237" t="s">
        <v>149</v>
      </c>
      <c r="E230" s="238" t="s">
        <v>287</v>
      </c>
      <c r="F230" s="239" t="s">
        <v>288</v>
      </c>
      <c r="G230" s="240" t="s">
        <v>161</v>
      </c>
      <c r="H230" s="241">
        <v>6</v>
      </c>
      <c r="I230" s="3"/>
      <c r="J230" s="242">
        <f>ROUND(I230*H230,2)</f>
        <v>0</v>
      </c>
      <c r="K230" s="239" t="s">
        <v>153</v>
      </c>
      <c r="L230" s="142"/>
      <c r="M230" s="243" t="s">
        <v>1</v>
      </c>
      <c r="N230" s="244" t="s">
        <v>40</v>
      </c>
      <c r="O230" s="245"/>
      <c r="P230" s="246">
        <f>O230*H230</f>
        <v>0</v>
      </c>
      <c r="Q230" s="246">
        <v>9.3359999999999999E-2</v>
      </c>
      <c r="R230" s="246">
        <f>Q230*H230</f>
        <v>0.56015999999999999</v>
      </c>
      <c r="S230" s="246">
        <v>0</v>
      </c>
      <c r="T230" s="247">
        <f>S230*H230</f>
        <v>0</v>
      </c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R230" s="248" t="s">
        <v>154</v>
      </c>
      <c r="AT230" s="248" t="s">
        <v>149</v>
      </c>
      <c r="AU230" s="248" t="s">
        <v>86</v>
      </c>
      <c r="AY230" s="132" t="s">
        <v>146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32" t="s">
        <v>83</v>
      </c>
      <c r="BK230" s="203">
        <f>ROUND(I230*H230,2)</f>
        <v>0</v>
      </c>
      <c r="BL230" s="132" t="s">
        <v>154</v>
      </c>
      <c r="BM230" s="248" t="s">
        <v>289</v>
      </c>
    </row>
    <row r="231" spans="1:65" s="249" customFormat="1" ht="12">
      <c r="B231" s="250"/>
      <c r="D231" s="251" t="s">
        <v>156</v>
      </c>
      <c r="E231" s="252" t="s">
        <v>1</v>
      </c>
      <c r="F231" s="253" t="s">
        <v>290</v>
      </c>
      <c r="H231" s="252" t="s">
        <v>1</v>
      </c>
      <c r="I231" s="4"/>
      <c r="L231" s="250"/>
      <c r="M231" s="254"/>
      <c r="N231" s="255"/>
      <c r="O231" s="255"/>
      <c r="P231" s="255"/>
      <c r="Q231" s="255"/>
      <c r="R231" s="255"/>
      <c r="S231" s="255"/>
      <c r="T231" s="256"/>
      <c r="AT231" s="252" t="s">
        <v>156</v>
      </c>
      <c r="AU231" s="252" t="s">
        <v>86</v>
      </c>
      <c r="AV231" s="249" t="s">
        <v>83</v>
      </c>
      <c r="AW231" s="249" t="s">
        <v>31</v>
      </c>
      <c r="AX231" s="249" t="s">
        <v>75</v>
      </c>
      <c r="AY231" s="252" t="s">
        <v>146</v>
      </c>
    </row>
    <row r="232" spans="1:65" s="257" customFormat="1" ht="12">
      <c r="B232" s="258"/>
      <c r="D232" s="251" t="s">
        <v>156</v>
      </c>
      <c r="E232" s="259" t="s">
        <v>1</v>
      </c>
      <c r="F232" s="260" t="s">
        <v>291</v>
      </c>
      <c r="H232" s="261">
        <v>6</v>
      </c>
      <c r="I232" s="5"/>
      <c r="L232" s="258"/>
      <c r="M232" s="262"/>
      <c r="N232" s="263"/>
      <c r="O232" s="263"/>
      <c r="P232" s="263"/>
      <c r="Q232" s="263"/>
      <c r="R232" s="263"/>
      <c r="S232" s="263"/>
      <c r="T232" s="264"/>
      <c r="AT232" s="259" t="s">
        <v>156</v>
      </c>
      <c r="AU232" s="259" t="s">
        <v>86</v>
      </c>
      <c r="AV232" s="257" t="s">
        <v>86</v>
      </c>
      <c r="AW232" s="257" t="s">
        <v>31</v>
      </c>
      <c r="AX232" s="257" t="s">
        <v>83</v>
      </c>
      <c r="AY232" s="259" t="s">
        <v>146</v>
      </c>
    </row>
    <row r="233" spans="1:65" s="144" customFormat="1" ht="16.5" customHeight="1">
      <c r="A233" s="141"/>
      <c r="B233" s="142"/>
      <c r="C233" s="237" t="s">
        <v>292</v>
      </c>
      <c r="D233" s="237" t="s">
        <v>149</v>
      </c>
      <c r="E233" s="238" t="s">
        <v>293</v>
      </c>
      <c r="F233" s="239" t="s">
        <v>294</v>
      </c>
      <c r="G233" s="240" t="s">
        <v>258</v>
      </c>
      <c r="H233" s="241">
        <v>1</v>
      </c>
      <c r="I233" s="3"/>
      <c r="J233" s="242">
        <f>ROUND(I233*H233,2)</f>
        <v>0</v>
      </c>
      <c r="K233" s="239" t="s">
        <v>153</v>
      </c>
      <c r="L233" s="142"/>
      <c r="M233" s="243" t="s">
        <v>1</v>
      </c>
      <c r="N233" s="244" t="s">
        <v>40</v>
      </c>
      <c r="O233" s="245"/>
      <c r="P233" s="246">
        <f>O233*H233</f>
        <v>0</v>
      </c>
      <c r="Q233" s="246">
        <v>4.684E-2</v>
      </c>
      <c r="R233" s="246">
        <f>Q233*H233</f>
        <v>4.684E-2</v>
      </c>
      <c r="S233" s="246">
        <v>0</v>
      </c>
      <c r="T233" s="247">
        <f>S233*H233</f>
        <v>0</v>
      </c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R233" s="248" t="s">
        <v>154</v>
      </c>
      <c r="AT233" s="248" t="s">
        <v>149</v>
      </c>
      <c r="AU233" s="248" t="s">
        <v>86</v>
      </c>
      <c r="AY233" s="132" t="s">
        <v>146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2" t="s">
        <v>83</v>
      </c>
      <c r="BK233" s="203">
        <f>ROUND(I233*H233,2)</f>
        <v>0</v>
      </c>
      <c r="BL233" s="132" t="s">
        <v>154</v>
      </c>
      <c r="BM233" s="248" t="s">
        <v>295</v>
      </c>
    </row>
    <row r="234" spans="1:65" s="257" customFormat="1" ht="12">
      <c r="B234" s="258"/>
      <c r="D234" s="251" t="s">
        <v>156</v>
      </c>
      <c r="E234" s="259" t="s">
        <v>1</v>
      </c>
      <c r="F234" s="260" t="s">
        <v>296</v>
      </c>
      <c r="H234" s="261">
        <v>1</v>
      </c>
      <c r="I234" s="5"/>
      <c r="L234" s="258"/>
      <c r="M234" s="262"/>
      <c r="N234" s="263"/>
      <c r="O234" s="263"/>
      <c r="P234" s="263"/>
      <c r="Q234" s="263"/>
      <c r="R234" s="263"/>
      <c r="S234" s="263"/>
      <c r="T234" s="264"/>
      <c r="AT234" s="259" t="s">
        <v>156</v>
      </c>
      <c r="AU234" s="259" t="s">
        <v>86</v>
      </c>
      <c r="AV234" s="257" t="s">
        <v>86</v>
      </c>
      <c r="AW234" s="257" t="s">
        <v>31</v>
      </c>
      <c r="AX234" s="257" t="s">
        <v>83</v>
      </c>
      <c r="AY234" s="259" t="s">
        <v>146</v>
      </c>
    </row>
    <row r="235" spans="1:65" s="144" customFormat="1" ht="24" customHeight="1">
      <c r="A235" s="141"/>
      <c r="B235" s="142"/>
      <c r="C235" s="281" t="s">
        <v>297</v>
      </c>
      <c r="D235" s="281" t="s">
        <v>298</v>
      </c>
      <c r="E235" s="282" t="s">
        <v>299</v>
      </c>
      <c r="F235" s="283" t="s">
        <v>300</v>
      </c>
      <c r="G235" s="284" t="s">
        <v>258</v>
      </c>
      <c r="H235" s="285">
        <v>1</v>
      </c>
      <c r="I235" s="8"/>
      <c r="J235" s="286">
        <f>ROUND(I235*H235,2)</f>
        <v>0</v>
      </c>
      <c r="K235" s="283" t="s">
        <v>153</v>
      </c>
      <c r="L235" s="287"/>
      <c r="M235" s="288" t="s">
        <v>1</v>
      </c>
      <c r="N235" s="289" t="s">
        <v>40</v>
      </c>
      <c r="O235" s="245"/>
      <c r="P235" s="246">
        <f>O235*H235</f>
        <v>0</v>
      </c>
      <c r="Q235" s="246">
        <v>2.3279999999999999E-2</v>
      </c>
      <c r="R235" s="246">
        <f>Q235*H235</f>
        <v>2.3279999999999999E-2</v>
      </c>
      <c r="S235" s="246">
        <v>0</v>
      </c>
      <c r="T235" s="247">
        <f>S235*H235</f>
        <v>0</v>
      </c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R235" s="248" t="s">
        <v>191</v>
      </c>
      <c r="AT235" s="248" t="s">
        <v>298</v>
      </c>
      <c r="AU235" s="248" t="s">
        <v>86</v>
      </c>
      <c r="AY235" s="132" t="s">
        <v>146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2" t="s">
        <v>83</v>
      </c>
      <c r="BK235" s="203">
        <f>ROUND(I235*H235,2)</f>
        <v>0</v>
      </c>
      <c r="BL235" s="132" t="s">
        <v>154</v>
      </c>
      <c r="BM235" s="248" t="s">
        <v>301</v>
      </c>
    </row>
    <row r="236" spans="1:65" s="144" customFormat="1" ht="24" customHeight="1">
      <c r="A236" s="141"/>
      <c r="B236" s="142"/>
      <c r="C236" s="237" t="s">
        <v>302</v>
      </c>
      <c r="D236" s="237" t="s">
        <v>149</v>
      </c>
      <c r="E236" s="238" t="s">
        <v>303</v>
      </c>
      <c r="F236" s="239" t="s">
        <v>304</v>
      </c>
      <c r="G236" s="240" t="s">
        <v>258</v>
      </c>
      <c r="H236" s="241">
        <v>2</v>
      </c>
      <c r="I236" s="3"/>
      <c r="J236" s="242">
        <f>ROUND(I236*H236,2)</f>
        <v>0</v>
      </c>
      <c r="K236" s="239" t="s">
        <v>1</v>
      </c>
      <c r="L236" s="142"/>
      <c r="M236" s="243" t="s">
        <v>1</v>
      </c>
      <c r="N236" s="244" t="s">
        <v>40</v>
      </c>
      <c r="O236" s="245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R236" s="248" t="s">
        <v>154</v>
      </c>
      <c r="AT236" s="248" t="s">
        <v>149</v>
      </c>
      <c r="AU236" s="248" t="s">
        <v>86</v>
      </c>
      <c r="AY236" s="132" t="s">
        <v>146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32" t="s">
        <v>83</v>
      </c>
      <c r="BK236" s="203">
        <f>ROUND(I236*H236,2)</f>
        <v>0</v>
      </c>
      <c r="BL236" s="132" t="s">
        <v>154</v>
      </c>
      <c r="BM236" s="248" t="s">
        <v>305</v>
      </c>
    </row>
    <row r="237" spans="1:65" s="257" customFormat="1" ht="12">
      <c r="B237" s="258"/>
      <c r="D237" s="251" t="s">
        <v>156</v>
      </c>
      <c r="E237" s="259" t="s">
        <v>1</v>
      </c>
      <c r="F237" s="260" t="s">
        <v>306</v>
      </c>
      <c r="H237" s="261">
        <v>2</v>
      </c>
      <c r="I237" s="5"/>
      <c r="L237" s="258"/>
      <c r="M237" s="262"/>
      <c r="N237" s="263"/>
      <c r="O237" s="263"/>
      <c r="P237" s="263"/>
      <c r="Q237" s="263"/>
      <c r="R237" s="263"/>
      <c r="S237" s="263"/>
      <c r="T237" s="264"/>
      <c r="AT237" s="259" t="s">
        <v>156</v>
      </c>
      <c r="AU237" s="259" t="s">
        <v>86</v>
      </c>
      <c r="AV237" s="257" t="s">
        <v>86</v>
      </c>
      <c r="AW237" s="257" t="s">
        <v>31</v>
      </c>
      <c r="AX237" s="257" t="s">
        <v>83</v>
      </c>
      <c r="AY237" s="259" t="s">
        <v>146</v>
      </c>
    </row>
    <row r="238" spans="1:65" s="144" customFormat="1" ht="16.5" customHeight="1">
      <c r="A238" s="141"/>
      <c r="B238" s="142"/>
      <c r="C238" s="281" t="s">
        <v>307</v>
      </c>
      <c r="D238" s="281" t="s">
        <v>298</v>
      </c>
      <c r="E238" s="282" t="s">
        <v>308</v>
      </c>
      <c r="F238" s="283" t="s">
        <v>309</v>
      </c>
      <c r="G238" s="284" t="s">
        <v>258</v>
      </c>
      <c r="H238" s="285">
        <v>2</v>
      </c>
      <c r="I238" s="8"/>
      <c r="J238" s="286">
        <f>ROUND(I238*H238,2)</f>
        <v>0</v>
      </c>
      <c r="K238" s="283" t="s">
        <v>1</v>
      </c>
      <c r="L238" s="287"/>
      <c r="M238" s="288" t="s">
        <v>1</v>
      </c>
      <c r="N238" s="289" t="s">
        <v>40</v>
      </c>
      <c r="O238" s="245"/>
      <c r="P238" s="246">
        <f>O238*H238</f>
        <v>0</v>
      </c>
      <c r="Q238" s="246">
        <v>3.8000000000000002E-4</v>
      </c>
      <c r="R238" s="246">
        <f>Q238*H238</f>
        <v>7.6000000000000004E-4</v>
      </c>
      <c r="S238" s="246">
        <v>0</v>
      </c>
      <c r="T238" s="247">
        <f>S238*H238</f>
        <v>0</v>
      </c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R238" s="248" t="s">
        <v>191</v>
      </c>
      <c r="AT238" s="248" t="s">
        <v>298</v>
      </c>
      <c r="AU238" s="248" t="s">
        <v>86</v>
      </c>
      <c r="AY238" s="132" t="s">
        <v>146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32" t="s">
        <v>83</v>
      </c>
      <c r="BK238" s="203">
        <f>ROUND(I238*H238,2)</f>
        <v>0</v>
      </c>
      <c r="BL238" s="132" t="s">
        <v>154</v>
      </c>
      <c r="BM238" s="248" t="s">
        <v>310</v>
      </c>
    </row>
    <row r="239" spans="1:65" s="224" customFormat="1" ht="23" customHeight="1">
      <c r="B239" s="225"/>
      <c r="D239" s="226" t="s">
        <v>74</v>
      </c>
      <c r="E239" s="235" t="s">
        <v>196</v>
      </c>
      <c r="F239" s="235" t="s">
        <v>311</v>
      </c>
      <c r="I239" s="2"/>
      <c r="J239" s="236">
        <f>BK239</f>
        <v>0</v>
      </c>
      <c r="L239" s="225"/>
      <c r="M239" s="229"/>
      <c r="N239" s="230"/>
      <c r="O239" s="230"/>
      <c r="P239" s="231">
        <f>SUM(P240:P268)</f>
        <v>0</v>
      </c>
      <c r="Q239" s="230"/>
      <c r="R239" s="231">
        <f>SUM(R240:R268)</f>
        <v>1.8404999999999998E-2</v>
      </c>
      <c r="S239" s="230"/>
      <c r="T239" s="232">
        <f>SUM(T240:T268)</f>
        <v>4.3281160000000005</v>
      </c>
      <c r="AR239" s="226" t="s">
        <v>83</v>
      </c>
      <c r="AT239" s="233" t="s">
        <v>74</v>
      </c>
      <c r="AU239" s="233" t="s">
        <v>83</v>
      </c>
      <c r="AY239" s="226" t="s">
        <v>146</v>
      </c>
      <c r="BK239" s="234">
        <f>SUM(BK240:BK268)</f>
        <v>0</v>
      </c>
    </row>
    <row r="240" spans="1:65" s="144" customFormat="1" ht="24" customHeight="1">
      <c r="A240" s="141"/>
      <c r="B240" s="142"/>
      <c r="C240" s="237" t="s">
        <v>312</v>
      </c>
      <c r="D240" s="237" t="s">
        <v>149</v>
      </c>
      <c r="E240" s="238" t="s">
        <v>313</v>
      </c>
      <c r="F240" s="239" t="s">
        <v>314</v>
      </c>
      <c r="G240" s="240" t="s">
        <v>161</v>
      </c>
      <c r="H240" s="241">
        <v>105.3</v>
      </c>
      <c r="I240" s="3"/>
      <c r="J240" s="242">
        <f>ROUND(I240*H240,2)</f>
        <v>0</v>
      </c>
      <c r="K240" s="239" t="s">
        <v>153</v>
      </c>
      <c r="L240" s="142"/>
      <c r="M240" s="243" t="s">
        <v>1</v>
      </c>
      <c r="N240" s="244" t="s">
        <v>40</v>
      </c>
      <c r="O240" s="245"/>
      <c r="P240" s="246">
        <f>O240*H240</f>
        <v>0</v>
      </c>
      <c r="Q240" s="246">
        <v>1.2999999999999999E-4</v>
      </c>
      <c r="R240" s="246">
        <f>Q240*H240</f>
        <v>1.3688999999999998E-2</v>
      </c>
      <c r="S240" s="246">
        <v>0</v>
      </c>
      <c r="T240" s="247">
        <f>S240*H240</f>
        <v>0</v>
      </c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R240" s="248" t="s">
        <v>154</v>
      </c>
      <c r="AT240" s="248" t="s">
        <v>149</v>
      </c>
      <c r="AU240" s="248" t="s">
        <v>86</v>
      </c>
      <c r="AY240" s="132" t="s">
        <v>146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32" t="s">
        <v>83</v>
      </c>
      <c r="BK240" s="203">
        <f>ROUND(I240*H240,2)</f>
        <v>0</v>
      </c>
      <c r="BL240" s="132" t="s">
        <v>154</v>
      </c>
      <c r="BM240" s="248" t="s">
        <v>315</v>
      </c>
    </row>
    <row r="241" spans="1:65" s="257" customFormat="1" ht="12">
      <c r="B241" s="258"/>
      <c r="D241" s="251" t="s">
        <v>156</v>
      </c>
      <c r="E241" s="259" t="s">
        <v>1</v>
      </c>
      <c r="F241" s="260" t="s">
        <v>175</v>
      </c>
      <c r="H241" s="261">
        <v>102.9</v>
      </c>
      <c r="I241" s="5"/>
      <c r="L241" s="258"/>
      <c r="M241" s="262"/>
      <c r="N241" s="263"/>
      <c r="O241" s="263"/>
      <c r="P241" s="263"/>
      <c r="Q241" s="263"/>
      <c r="R241" s="263"/>
      <c r="S241" s="263"/>
      <c r="T241" s="264"/>
      <c r="AT241" s="259" t="s">
        <v>156</v>
      </c>
      <c r="AU241" s="259" t="s">
        <v>86</v>
      </c>
      <c r="AV241" s="257" t="s">
        <v>86</v>
      </c>
      <c r="AW241" s="257" t="s">
        <v>31</v>
      </c>
      <c r="AX241" s="257" t="s">
        <v>75</v>
      </c>
      <c r="AY241" s="259" t="s">
        <v>146</v>
      </c>
    </row>
    <row r="242" spans="1:65" s="257" customFormat="1" ht="12">
      <c r="B242" s="258"/>
      <c r="D242" s="251" t="s">
        <v>156</v>
      </c>
      <c r="E242" s="259" t="s">
        <v>1</v>
      </c>
      <c r="F242" s="260" t="s">
        <v>316</v>
      </c>
      <c r="H242" s="261">
        <v>2.4</v>
      </c>
      <c r="I242" s="5"/>
      <c r="L242" s="258"/>
      <c r="M242" s="262"/>
      <c r="N242" s="263"/>
      <c r="O242" s="263"/>
      <c r="P242" s="263"/>
      <c r="Q242" s="263"/>
      <c r="R242" s="263"/>
      <c r="S242" s="263"/>
      <c r="T242" s="264"/>
      <c r="AT242" s="259" t="s">
        <v>156</v>
      </c>
      <c r="AU242" s="259" t="s">
        <v>86</v>
      </c>
      <c r="AV242" s="257" t="s">
        <v>86</v>
      </c>
      <c r="AW242" s="257" t="s">
        <v>31</v>
      </c>
      <c r="AX242" s="257" t="s">
        <v>75</v>
      </c>
      <c r="AY242" s="259" t="s">
        <v>146</v>
      </c>
    </row>
    <row r="243" spans="1:65" s="265" customFormat="1" ht="12">
      <c r="B243" s="266"/>
      <c r="D243" s="251" t="s">
        <v>156</v>
      </c>
      <c r="E243" s="267" t="s">
        <v>1</v>
      </c>
      <c r="F243" s="268" t="s">
        <v>209</v>
      </c>
      <c r="H243" s="269">
        <v>105.3</v>
      </c>
      <c r="I243" s="6"/>
      <c r="L243" s="266"/>
      <c r="M243" s="270"/>
      <c r="N243" s="271"/>
      <c r="O243" s="271"/>
      <c r="P243" s="271"/>
      <c r="Q243" s="271"/>
      <c r="R243" s="271"/>
      <c r="S243" s="271"/>
      <c r="T243" s="272"/>
      <c r="AT243" s="267" t="s">
        <v>156</v>
      </c>
      <c r="AU243" s="267" t="s">
        <v>86</v>
      </c>
      <c r="AV243" s="265" t="s">
        <v>154</v>
      </c>
      <c r="AW243" s="265" t="s">
        <v>31</v>
      </c>
      <c r="AX243" s="265" t="s">
        <v>83</v>
      </c>
      <c r="AY243" s="267" t="s">
        <v>146</v>
      </c>
    </row>
    <row r="244" spans="1:65" s="144" customFormat="1" ht="24" customHeight="1">
      <c r="A244" s="141"/>
      <c r="B244" s="142"/>
      <c r="C244" s="237" t="s">
        <v>317</v>
      </c>
      <c r="D244" s="237" t="s">
        <v>149</v>
      </c>
      <c r="E244" s="238" t="s">
        <v>318</v>
      </c>
      <c r="F244" s="239" t="s">
        <v>319</v>
      </c>
      <c r="G244" s="240" t="s">
        <v>161</v>
      </c>
      <c r="H244" s="241">
        <v>117.9</v>
      </c>
      <c r="I244" s="3"/>
      <c r="J244" s="242">
        <f>ROUND(I244*H244,2)</f>
        <v>0</v>
      </c>
      <c r="K244" s="239" t="s">
        <v>153</v>
      </c>
      <c r="L244" s="142"/>
      <c r="M244" s="243" t="s">
        <v>1</v>
      </c>
      <c r="N244" s="244" t="s">
        <v>40</v>
      </c>
      <c r="O244" s="245"/>
      <c r="P244" s="246">
        <f>O244*H244</f>
        <v>0</v>
      </c>
      <c r="Q244" s="246">
        <v>4.0000000000000003E-5</v>
      </c>
      <c r="R244" s="246">
        <f>Q244*H244</f>
        <v>4.7160000000000006E-3</v>
      </c>
      <c r="S244" s="246">
        <v>0</v>
      </c>
      <c r="T244" s="247">
        <f>S244*H244</f>
        <v>0</v>
      </c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R244" s="248" t="s">
        <v>154</v>
      </c>
      <c r="AT244" s="248" t="s">
        <v>149</v>
      </c>
      <c r="AU244" s="248" t="s">
        <v>86</v>
      </c>
      <c r="AY244" s="132" t="s">
        <v>146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32" t="s">
        <v>83</v>
      </c>
      <c r="BK244" s="203">
        <f>ROUND(I244*H244,2)</f>
        <v>0</v>
      </c>
      <c r="BL244" s="132" t="s">
        <v>154</v>
      </c>
      <c r="BM244" s="248" t="s">
        <v>320</v>
      </c>
    </row>
    <row r="245" spans="1:65" s="249" customFormat="1" ht="12">
      <c r="B245" s="250"/>
      <c r="D245" s="251" t="s">
        <v>156</v>
      </c>
      <c r="E245" s="252" t="s">
        <v>1</v>
      </c>
      <c r="F245" s="253" t="s">
        <v>321</v>
      </c>
      <c r="H245" s="252" t="s">
        <v>1</v>
      </c>
      <c r="I245" s="4"/>
      <c r="L245" s="250"/>
      <c r="M245" s="254"/>
      <c r="N245" s="255"/>
      <c r="O245" s="255"/>
      <c r="P245" s="255"/>
      <c r="Q245" s="255"/>
      <c r="R245" s="255"/>
      <c r="S245" s="255"/>
      <c r="T245" s="256"/>
      <c r="AT245" s="252" t="s">
        <v>156</v>
      </c>
      <c r="AU245" s="252" t="s">
        <v>86</v>
      </c>
      <c r="AV245" s="249" t="s">
        <v>83</v>
      </c>
      <c r="AW245" s="249" t="s">
        <v>31</v>
      </c>
      <c r="AX245" s="249" t="s">
        <v>75</v>
      </c>
      <c r="AY245" s="252" t="s">
        <v>146</v>
      </c>
    </row>
    <row r="246" spans="1:65" s="257" customFormat="1" ht="12">
      <c r="B246" s="258"/>
      <c r="D246" s="251" t="s">
        <v>156</v>
      </c>
      <c r="E246" s="259" t="s">
        <v>1</v>
      </c>
      <c r="F246" s="260" t="s">
        <v>322</v>
      </c>
      <c r="H246" s="261">
        <v>117.9</v>
      </c>
      <c r="I246" s="5"/>
      <c r="L246" s="258"/>
      <c r="M246" s="262"/>
      <c r="N246" s="263"/>
      <c r="O246" s="263"/>
      <c r="P246" s="263"/>
      <c r="Q246" s="263"/>
      <c r="R246" s="263"/>
      <c r="S246" s="263"/>
      <c r="T246" s="264"/>
      <c r="AT246" s="259" t="s">
        <v>156</v>
      </c>
      <c r="AU246" s="259" t="s">
        <v>86</v>
      </c>
      <c r="AV246" s="257" t="s">
        <v>86</v>
      </c>
      <c r="AW246" s="257" t="s">
        <v>31</v>
      </c>
      <c r="AX246" s="257" t="s">
        <v>83</v>
      </c>
      <c r="AY246" s="259" t="s">
        <v>146</v>
      </c>
    </row>
    <row r="247" spans="1:65" s="144" customFormat="1" ht="24" customHeight="1">
      <c r="A247" s="141"/>
      <c r="B247" s="142"/>
      <c r="C247" s="237" t="s">
        <v>323</v>
      </c>
      <c r="D247" s="237" t="s">
        <v>149</v>
      </c>
      <c r="E247" s="238" t="s">
        <v>324</v>
      </c>
      <c r="F247" s="239" t="s">
        <v>325</v>
      </c>
      <c r="G247" s="240" t="s">
        <v>161</v>
      </c>
      <c r="H247" s="241">
        <v>6</v>
      </c>
      <c r="I247" s="3"/>
      <c r="J247" s="242">
        <f>ROUND(I247*H247,2)</f>
        <v>0</v>
      </c>
      <c r="K247" s="239" t="s">
        <v>153</v>
      </c>
      <c r="L247" s="142"/>
      <c r="M247" s="243" t="s">
        <v>1</v>
      </c>
      <c r="N247" s="244" t="s">
        <v>40</v>
      </c>
      <c r="O247" s="245"/>
      <c r="P247" s="246">
        <f>O247*H247</f>
        <v>0</v>
      </c>
      <c r="Q247" s="246">
        <v>0</v>
      </c>
      <c r="R247" s="246">
        <f>Q247*H247</f>
        <v>0</v>
      </c>
      <c r="S247" s="246">
        <v>0.09</v>
      </c>
      <c r="T247" s="247">
        <f>S247*H247</f>
        <v>0.54</v>
      </c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R247" s="248" t="s">
        <v>154</v>
      </c>
      <c r="AT247" s="248" t="s">
        <v>149</v>
      </c>
      <c r="AU247" s="248" t="s">
        <v>86</v>
      </c>
      <c r="AY247" s="132" t="s">
        <v>146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32" t="s">
        <v>83</v>
      </c>
      <c r="BK247" s="203">
        <f>ROUND(I247*H247,2)</f>
        <v>0</v>
      </c>
      <c r="BL247" s="132" t="s">
        <v>154</v>
      </c>
      <c r="BM247" s="248" t="s">
        <v>326</v>
      </c>
    </row>
    <row r="248" spans="1:65" s="249" customFormat="1" ht="12">
      <c r="B248" s="250"/>
      <c r="D248" s="251" t="s">
        <v>156</v>
      </c>
      <c r="E248" s="252" t="s">
        <v>1</v>
      </c>
      <c r="F248" s="253" t="s">
        <v>290</v>
      </c>
      <c r="H248" s="252" t="s">
        <v>1</v>
      </c>
      <c r="I248" s="4"/>
      <c r="L248" s="250"/>
      <c r="M248" s="254"/>
      <c r="N248" s="255"/>
      <c r="O248" s="255"/>
      <c r="P248" s="255"/>
      <c r="Q248" s="255"/>
      <c r="R248" s="255"/>
      <c r="S248" s="255"/>
      <c r="T248" s="256"/>
      <c r="AT248" s="252" t="s">
        <v>156</v>
      </c>
      <c r="AU248" s="252" t="s">
        <v>86</v>
      </c>
      <c r="AV248" s="249" t="s">
        <v>83</v>
      </c>
      <c r="AW248" s="249" t="s">
        <v>31</v>
      </c>
      <c r="AX248" s="249" t="s">
        <v>75</v>
      </c>
      <c r="AY248" s="252" t="s">
        <v>146</v>
      </c>
    </row>
    <row r="249" spans="1:65" s="257" customFormat="1" ht="12">
      <c r="B249" s="258"/>
      <c r="D249" s="251" t="s">
        <v>156</v>
      </c>
      <c r="E249" s="259" t="s">
        <v>1</v>
      </c>
      <c r="F249" s="260" t="s">
        <v>291</v>
      </c>
      <c r="H249" s="261">
        <v>6</v>
      </c>
      <c r="I249" s="5"/>
      <c r="L249" s="258"/>
      <c r="M249" s="262"/>
      <c r="N249" s="263"/>
      <c r="O249" s="263"/>
      <c r="P249" s="263"/>
      <c r="Q249" s="263"/>
      <c r="R249" s="263"/>
      <c r="S249" s="263"/>
      <c r="T249" s="264"/>
      <c r="AT249" s="259" t="s">
        <v>156</v>
      </c>
      <c r="AU249" s="259" t="s">
        <v>86</v>
      </c>
      <c r="AV249" s="257" t="s">
        <v>86</v>
      </c>
      <c r="AW249" s="257" t="s">
        <v>31</v>
      </c>
      <c r="AX249" s="257" t="s">
        <v>83</v>
      </c>
      <c r="AY249" s="259" t="s">
        <v>146</v>
      </c>
    </row>
    <row r="250" spans="1:65" s="144" customFormat="1" ht="24" customHeight="1">
      <c r="A250" s="141"/>
      <c r="B250" s="142"/>
      <c r="C250" s="237" t="s">
        <v>327</v>
      </c>
      <c r="D250" s="237" t="s">
        <v>149</v>
      </c>
      <c r="E250" s="238" t="s">
        <v>328</v>
      </c>
      <c r="F250" s="239" t="s">
        <v>329</v>
      </c>
      <c r="G250" s="240" t="s">
        <v>161</v>
      </c>
      <c r="H250" s="241">
        <v>82.2</v>
      </c>
      <c r="I250" s="3"/>
      <c r="J250" s="242">
        <f>ROUND(I250*H250,2)</f>
        <v>0</v>
      </c>
      <c r="K250" s="239" t="s">
        <v>153</v>
      </c>
      <c r="L250" s="142"/>
      <c r="M250" s="243" t="s">
        <v>1</v>
      </c>
      <c r="N250" s="244" t="s">
        <v>40</v>
      </c>
      <c r="O250" s="245"/>
      <c r="P250" s="246">
        <f>O250*H250</f>
        <v>0</v>
      </c>
      <c r="Q250" s="246">
        <v>0</v>
      </c>
      <c r="R250" s="246">
        <f>Q250*H250</f>
        <v>0</v>
      </c>
      <c r="S250" s="246">
        <v>3.5000000000000003E-2</v>
      </c>
      <c r="T250" s="247">
        <f>S250*H250</f>
        <v>2.8770000000000002</v>
      </c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R250" s="248" t="s">
        <v>154</v>
      </c>
      <c r="AT250" s="248" t="s">
        <v>149</v>
      </c>
      <c r="AU250" s="248" t="s">
        <v>86</v>
      </c>
      <c r="AY250" s="132" t="s">
        <v>146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32" t="s">
        <v>83</v>
      </c>
      <c r="BK250" s="203">
        <f>ROUND(I250*H250,2)</f>
        <v>0</v>
      </c>
      <c r="BL250" s="132" t="s">
        <v>154</v>
      </c>
      <c r="BM250" s="248" t="s">
        <v>330</v>
      </c>
    </row>
    <row r="251" spans="1:65" s="144" customFormat="1" ht="16.5" customHeight="1">
      <c r="A251" s="141"/>
      <c r="B251" s="142"/>
      <c r="C251" s="237" t="s">
        <v>331</v>
      </c>
      <c r="D251" s="237" t="s">
        <v>149</v>
      </c>
      <c r="E251" s="238" t="s">
        <v>332</v>
      </c>
      <c r="F251" s="239" t="s">
        <v>333</v>
      </c>
      <c r="G251" s="240" t="s">
        <v>334</v>
      </c>
      <c r="H251" s="241">
        <v>36.19</v>
      </c>
      <c r="I251" s="3"/>
      <c r="J251" s="242">
        <f>ROUND(I251*H251,2)</f>
        <v>0</v>
      </c>
      <c r="K251" s="239" t="s">
        <v>153</v>
      </c>
      <c r="L251" s="142"/>
      <c r="M251" s="243" t="s">
        <v>1</v>
      </c>
      <c r="N251" s="244" t="s">
        <v>40</v>
      </c>
      <c r="O251" s="245"/>
      <c r="P251" s="246">
        <f>O251*H251</f>
        <v>0</v>
      </c>
      <c r="Q251" s="246">
        <v>0</v>
      </c>
      <c r="R251" s="246">
        <f>Q251*H251</f>
        <v>0</v>
      </c>
      <c r="S251" s="246">
        <v>8.9999999999999993E-3</v>
      </c>
      <c r="T251" s="247">
        <f>S251*H251</f>
        <v>0.32570999999999994</v>
      </c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R251" s="248" t="s">
        <v>154</v>
      </c>
      <c r="AT251" s="248" t="s">
        <v>149</v>
      </c>
      <c r="AU251" s="248" t="s">
        <v>86</v>
      </c>
      <c r="AY251" s="132" t="s">
        <v>146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32" t="s">
        <v>83</v>
      </c>
      <c r="BK251" s="203">
        <f>ROUND(I251*H251,2)</f>
        <v>0</v>
      </c>
      <c r="BL251" s="132" t="s">
        <v>154</v>
      </c>
      <c r="BM251" s="248" t="s">
        <v>335</v>
      </c>
    </row>
    <row r="252" spans="1:65" s="249" customFormat="1" ht="12">
      <c r="B252" s="250"/>
      <c r="D252" s="251" t="s">
        <v>156</v>
      </c>
      <c r="E252" s="252" t="s">
        <v>1</v>
      </c>
      <c r="F252" s="253" t="s">
        <v>336</v>
      </c>
      <c r="H252" s="252" t="s">
        <v>1</v>
      </c>
      <c r="I252" s="4"/>
      <c r="L252" s="250"/>
      <c r="M252" s="254"/>
      <c r="N252" s="255"/>
      <c r="O252" s="255"/>
      <c r="P252" s="255"/>
      <c r="Q252" s="255"/>
      <c r="R252" s="255"/>
      <c r="S252" s="255"/>
      <c r="T252" s="256"/>
      <c r="AT252" s="252" t="s">
        <v>156</v>
      </c>
      <c r="AU252" s="252" t="s">
        <v>86</v>
      </c>
      <c r="AV252" s="249" t="s">
        <v>83</v>
      </c>
      <c r="AW252" s="249" t="s">
        <v>31</v>
      </c>
      <c r="AX252" s="249" t="s">
        <v>75</v>
      </c>
      <c r="AY252" s="252" t="s">
        <v>146</v>
      </c>
    </row>
    <row r="253" spans="1:65" s="257" customFormat="1" ht="12">
      <c r="B253" s="258"/>
      <c r="D253" s="251" t="s">
        <v>156</v>
      </c>
      <c r="E253" s="259" t="s">
        <v>1</v>
      </c>
      <c r="F253" s="260" t="s">
        <v>337</v>
      </c>
      <c r="H253" s="261">
        <v>36.19</v>
      </c>
      <c r="I253" s="5"/>
      <c r="L253" s="258"/>
      <c r="M253" s="262"/>
      <c r="N253" s="263"/>
      <c r="O253" s="263"/>
      <c r="P253" s="263"/>
      <c r="Q253" s="263"/>
      <c r="R253" s="263"/>
      <c r="S253" s="263"/>
      <c r="T253" s="264"/>
      <c r="AT253" s="259" t="s">
        <v>156</v>
      </c>
      <c r="AU253" s="259" t="s">
        <v>86</v>
      </c>
      <c r="AV253" s="257" t="s">
        <v>86</v>
      </c>
      <c r="AW253" s="257" t="s">
        <v>31</v>
      </c>
      <c r="AX253" s="257" t="s">
        <v>83</v>
      </c>
      <c r="AY253" s="259" t="s">
        <v>146</v>
      </c>
    </row>
    <row r="254" spans="1:65" s="144" customFormat="1" ht="24" customHeight="1">
      <c r="A254" s="141"/>
      <c r="B254" s="142"/>
      <c r="C254" s="237" t="s">
        <v>338</v>
      </c>
      <c r="D254" s="237" t="s">
        <v>149</v>
      </c>
      <c r="E254" s="238" t="s">
        <v>339</v>
      </c>
      <c r="F254" s="239" t="s">
        <v>340</v>
      </c>
      <c r="G254" s="240" t="s">
        <v>161</v>
      </c>
      <c r="H254" s="241">
        <v>0.6</v>
      </c>
      <c r="I254" s="3"/>
      <c r="J254" s="242">
        <f>ROUND(I254*H254,2)</f>
        <v>0</v>
      </c>
      <c r="K254" s="239" t="s">
        <v>153</v>
      </c>
      <c r="L254" s="142"/>
      <c r="M254" s="243" t="s">
        <v>1</v>
      </c>
      <c r="N254" s="244" t="s">
        <v>40</v>
      </c>
      <c r="O254" s="245"/>
      <c r="P254" s="246">
        <f>O254*H254</f>
        <v>0</v>
      </c>
      <c r="Q254" s="246">
        <v>0</v>
      </c>
      <c r="R254" s="246">
        <f>Q254*H254</f>
        <v>0</v>
      </c>
      <c r="S254" s="246">
        <v>0.183</v>
      </c>
      <c r="T254" s="247">
        <f>S254*H254</f>
        <v>0.10979999999999999</v>
      </c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R254" s="248" t="s">
        <v>154</v>
      </c>
      <c r="AT254" s="248" t="s">
        <v>149</v>
      </c>
      <c r="AU254" s="248" t="s">
        <v>86</v>
      </c>
      <c r="AY254" s="132" t="s">
        <v>146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32" t="s">
        <v>83</v>
      </c>
      <c r="BK254" s="203">
        <f>ROUND(I254*H254,2)</f>
        <v>0</v>
      </c>
      <c r="BL254" s="132" t="s">
        <v>154</v>
      </c>
      <c r="BM254" s="248" t="s">
        <v>341</v>
      </c>
    </row>
    <row r="255" spans="1:65" s="249" customFormat="1" ht="12">
      <c r="B255" s="250"/>
      <c r="D255" s="251" t="s">
        <v>156</v>
      </c>
      <c r="E255" s="252" t="s">
        <v>1</v>
      </c>
      <c r="F255" s="253" t="s">
        <v>342</v>
      </c>
      <c r="H255" s="252" t="s">
        <v>1</v>
      </c>
      <c r="I255" s="4"/>
      <c r="L255" s="250"/>
      <c r="M255" s="254"/>
      <c r="N255" s="255"/>
      <c r="O255" s="255"/>
      <c r="P255" s="255"/>
      <c r="Q255" s="255"/>
      <c r="R255" s="255"/>
      <c r="S255" s="255"/>
      <c r="T255" s="256"/>
      <c r="AT255" s="252" t="s">
        <v>156</v>
      </c>
      <c r="AU255" s="252" t="s">
        <v>86</v>
      </c>
      <c r="AV255" s="249" t="s">
        <v>83</v>
      </c>
      <c r="AW255" s="249" t="s">
        <v>31</v>
      </c>
      <c r="AX255" s="249" t="s">
        <v>75</v>
      </c>
      <c r="AY255" s="252" t="s">
        <v>146</v>
      </c>
    </row>
    <row r="256" spans="1:65" s="257" customFormat="1" ht="12">
      <c r="B256" s="258"/>
      <c r="D256" s="251" t="s">
        <v>156</v>
      </c>
      <c r="E256" s="259" t="s">
        <v>1</v>
      </c>
      <c r="F256" s="260" t="s">
        <v>168</v>
      </c>
      <c r="H256" s="261">
        <v>0.6</v>
      </c>
      <c r="I256" s="5"/>
      <c r="L256" s="258"/>
      <c r="M256" s="262"/>
      <c r="N256" s="263"/>
      <c r="O256" s="263"/>
      <c r="P256" s="263"/>
      <c r="Q256" s="263"/>
      <c r="R256" s="263"/>
      <c r="S256" s="263"/>
      <c r="T256" s="264"/>
      <c r="AT256" s="259" t="s">
        <v>156</v>
      </c>
      <c r="AU256" s="259" t="s">
        <v>86</v>
      </c>
      <c r="AV256" s="257" t="s">
        <v>86</v>
      </c>
      <c r="AW256" s="257" t="s">
        <v>31</v>
      </c>
      <c r="AX256" s="257" t="s">
        <v>83</v>
      </c>
      <c r="AY256" s="259" t="s">
        <v>146</v>
      </c>
    </row>
    <row r="257" spans="1:65" s="144" customFormat="1" ht="16.5" customHeight="1">
      <c r="A257" s="141"/>
      <c r="B257" s="142"/>
      <c r="C257" s="237" t="s">
        <v>343</v>
      </c>
      <c r="D257" s="237" t="s">
        <v>149</v>
      </c>
      <c r="E257" s="238" t="s">
        <v>344</v>
      </c>
      <c r="F257" s="239" t="s">
        <v>345</v>
      </c>
      <c r="G257" s="240" t="s">
        <v>161</v>
      </c>
      <c r="H257" s="241">
        <v>1.5760000000000001</v>
      </c>
      <c r="I257" s="3"/>
      <c r="J257" s="242">
        <f>ROUND(I257*H257,2)</f>
        <v>0</v>
      </c>
      <c r="K257" s="239" t="s">
        <v>153</v>
      </c>
      <c r="L257" s="142"/>
      <c r="M257" s="243" t="s">
        <v>1</v>
      </c>
      <c r="N257" s="244" t="s">
        <v>40</v>
      </c>
      <c r="O257" s="245"/>
      <c r="P257" s="246">
        <f>O257*H257</f>
        <v>0</v>
      </c>
      <c r="Q257" s="246">
        <v>0</v>
      </c>
      <c r="R257" s="246">
        <f>Q257*H257</f>
        <v>0</v>
      </c>
      <c r="S257" s="246">
        <v>7.5999999999999998E-2</v>
      </c>
      <c r="T257" s="247">
        <f>S257*H257</f>
        <v>0.11977600000000001</v>
      </c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R257" s="248" t="s">
        <v>154</v>
      </c>
      <c r="AT257" s="248" t="s">
        <v>149</v>
      </c>
      <c r="AU257" s="248" t="s">
        <v>86</v>
      </c>
      <c r="AY257" s="132" t="s">
        <v>146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32" t="s">
        <v>83</v>
      </c>
      <c r="BK257" s="203">
        <f>ROUND(I257*H257,2)</f>
        <v>0</v>
      </c>
      <c r="BL257" s="132" t="s">
        <v>154</v>
      </c>
      <c r="BM257" s="248" t="s">
        <v>346</v>
      </c>
    </row>
    <row r="258" spans="1:65" s="257" customFormat="1" ht="12">
      <c r="B258" s="258"/>
      <c r="D258" s="251" t="s">
        <v>156</v>
      </c>
      <c r="E258" s="259" t="s">
        <v>1</v>
      </c>
      <c r="F258" s="260" t="s">
        <v>347</v>
      </c>
      <c r="H258" s="261">
        <v>1.5760000000000001</v>
      </c>
      <c r="I258" s="5"/>
      <c r="L258" s="258"/>
      <c r="M258" s="262"/>
      <c r="N258" s="263"/>
      <c r="O258" s="263"/>
      <c r="P258" s="263"/>
      <c r="Q258" s="263"/>
      <c r="R258" s="263"/>
      <c r="S258" s="263"/>
      <c r="T258" s="264"/>
      <c r="AT258" s="259" t="s">
        <v>156</v>
      </c>
      <c r="AU258" s="259" t="s">
        <v>86</v>
      </c>
      <c r="AV258" s="257" t="s">
        <v>86</v>
      </c>
      <c r="AW258" s="257" t="s">
        <v>31</v>
      </c>
      <c r="AX258" s="257" t="s">
        <v>83</v>
      </c>
      <c r="AY258" s="259" t="s">
        <v>146</v>
      </c>
    </row>
    <row r="259" spans="1:65" s="144" customFormat="1" ht="24" customHeight="1">
      <c r="A259" s="141"/>
      <c r="B259" s="142"/>
      <c r="C259" s="237" t="s">
        <v>348</v>
      </c>
      <c r="D259" s="237" t="s">
        <v>149</v>
      </c>
      <c r="E259" s="238" t="s">
        <v>349</v>
      </c>
      <c r="F259" s="239" t="s">
        <v>350</v>
      </c>
      <c r="G259" s="240" t="s">
        <v>161</v>
      </c>
      <c r="H259" s="241">
        <v>0.42299999999999999</v>
      </c>
      <c r="I259" s="3"/>
      <c r="J259" s="242">
        <f>ROUND(I259*H259,2)</f>
        <v>0</v>
      </c>
      <c r="K259" s="239" t="s">
        <v>153</v>
      </c>
      <c r="L259" s="142"/>
      <c r="M259" s="243" t="s">
        <v>1</v>
      </c>
      <c r="N259" s="244" t="s">
        <v>40</v>
      </c>
      <c r="O259" s="245"/>
      <c r="P259" s="246">
        <f>O259*H259</f>
        <v>0</v>
      </c>
      <c r="Q259" s="246">
        <v>0</v>
      </c>
      <c r="R259" s="246">
        <f>Q259*H259</f>
        <v>0</v>
      </c>
      <c r="S259" s="246">
        <v>0.27</v>
      </c>
      <c r="T259" s="247">
        <f>S259*H259</f>
        <v>0.11421000000000001</v>
      </c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R259" s="248" t="s">
        <v>154</v>
      </c>
      <c r="AT259" s="248" t="s">
        <v>149</v>
      </c>
      <c r="AU259" s="248" t="s">
        <v>86</v>
      </c>
      <c r="AY259" s="132" t="s">
        <v>146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132" t="s">
        <v>83</v>
      </c>
      <c r="BK259" s="203">
        <f>ROUND(I259*H259,2)</f>
        <v>0</v>
      </c>
      <c r="BL259" s="132" t="s">
        <v>154</v>
      </c>
      <c r="BM259" s="248" t="s">
        <v>351</v>
      </c>
    </row>
    <row r="260" spans="1:65" s="257" customFormat="1" ht="12">
      <c r="B260" s="258"/>
      <c r="D260" s="251" t="s">
        <v>156</v>
      </c>
      <c r="E260" s="259" t="s">
        <v>1</v>
      </c>
      <c r="F260" s="260" t="s">
        <v>352</v>
      </c>
      <c r="H260" s="261">
        <v>0.42299999999999999</v>
      </c>
      <c r="I260" s="5"/>
      <c r="L260" s="258"/>
      <c r="M260" s="262"/>
      <c r="N260" s="263"/>
      <c r="O260" s="263"/>
      <c r="P260" s="263"/>
      <c r="Q260" s="263"/>
      <c r="R260" s="263"/>
      <c r="S260" s="263"/>
      <c r="T260" s="264"/>
      <c r="AT260" s="259" t="s">
        <v>156</v>
      </c>
      <c r="AU260" s="259" t="s">
        <v>86</v>
      </c>
      <c r="AV260" s="257" t="s">
        <v>86</v>
      </c>
      <c r="AW260" s="257" t="s">
        <v>31</v>
      </c>
      <c r="AX260" s="257" t="s">
        <v>83</v>
      </c>
      <c r="AY260" s="259" t="s">
        <v>146</v>
      </c>
    </row>
    <row r="261" spans="1:65" s="144" customFormat="1" ht="24" customHeight="1">
      <c r="A261" s="141"/>
      <c r="B261" s="142"/>
      <c r="C261" s="237" t="s">
        <v>353</v>
      </c>
      <c r="D261" s="237" t="s">
        <v>149</v>
      </c>
      <c r="E261" s="238" t="s">
        <v>354</v>
      </c>
      <c r="F261" s="239" t="s">
        <v>355</v>
      </c>
      <c r="G261" s="240" t="s">
        <v>334</v>
      </c>
      <c r="H261" s="241">
        <v>1.25</v>
      </c>
      <c r="I261" s="3"/>
      <c r="J261" s="242">
        <f>ROUND(I261*H261,2)</f>
        <v>0</v>
      </c>
      <c r="K261" s="239" t="s">
        <v>153</v>
      </c>
      <c r="L261" s="142"/>
      <c r="M261" s="243" t="s">
        <v>1</v>
      </c>
      <c r="N261" s="244" t="s">
        <v>40</v>
      </c>
      <c r="O261" s="245"/>
      <c r="P261" s="246">
        <f>O261*H261</f>
        <v>0</v>
      </c>
      <c r="Q261" s="246">
        <v>0</v>
      </c>
      <c r="R261" s="246">
        <f>Q261*H261</f>
        <v>0</v>
      </c>
      <c r="S261" s="246">
        <v>4.2000000000000003E-2</v>
      </c>
      <c r="T261" s="247">
        <f>S261*H261</f>
        <v>5.2500000000000005E-2</v>
      </c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R261" s="248" t="s">
        <v>154</v>
      </c>
      <c r="AT261" s="248" t="s">
        <v>149</v>
      </c>
      <c r="AU261" s="248" t="s">
        <v>86</v>
      </c>
      <c r="AY261" s="132" t="s">
        <v>146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132" t="s">
        <v>83</v>
      </c>
      <c r="BK261" s="203">
        <f>ROUND(I261*H261,2)</f>
        <v>0</v>
      </c>
      <c r="BL261" s="132" t="s">
        <v>154</v>
      </c>
      <c r="BM261" s="248" t="s">
        <v>356</v>
      </c>
    </row>
    <row r="262" spans="1:65" s="249" customFormat="1" ht="12">
      <c r="B262" s="250"/>
      <c r="D262" s="251" t="s">
        <v>156</v>
      </c>
      <c r="E262" s="252" t="s">
        <v>1</v>
      </c>
      <c r="F262" s="253" t="s">
        <v>357</v>
      </c>
      <c r="H262" s="252" t="s">
        <v>1</v>
      </c>
      <c r="I262" s="4"/>
      <c r="L262" s="250"/>
      <c r="M262" s="254"/>
      <c r="N262" s="255"/>
      <c r="O262" s="255"/>
      <c r="P262" s="255"/>
      <c r="Q262" s="255"/>
      <c r="R262" s="255"/>
      <c r="S262" s="255"/>
      <c r="T262" s="256"/>
      <c r="AT262" s="252" t="s">
        <v>156</v>
      </c>
      <c r="AU262" s="252" t="s">
        <v>86</v>
      </c>
      <c r="AV262" s="249" t="s">
        <v>83</v>
      </c>
      <c r="AW262" s="249" t="s">
        <v>31</v>
      </c>
      <c r="AX262" s="249" t="s">
        <v>75</v>
      </c>
      <c r="AY262" s="252" t="s">
        <v>146</v>
      </c>
    </row>
    <row r="263" spans="1:65" s="257" customFormat="1" ht="12">
      <c r="B263" s="258"/>
      <c r="D263" s="251" t="s">
        <v>156</v>
      </c>
      <c r="E263" s="259" t="s">
        <v>1</v>
      </c>
      <c r="F263" s="260" t="s">
        <v>358</v>
      </c>
      <c r="H263" s="261">
        <v>1.25</v>
      </c>
      <c r="I263" s="5"/>
      <c r="L263" s="258"/>
      <c r="M263" s="262"/>
      <c r="N263" s="263"/>
      <c r="O263" s="263"/>
      <c r="P263" s="263"/>
      <c r="Q263" s="263"/>
      <c r="R263" s="263"/>
      <c r="S263" s="263"/>
      <c r="T263" s="264"/>
      <c r="AT263" s="259" t="s">
        <v>156</v>
      </c>
      <c r="AU263" s="259" t="s">
        <v>86</v>
      </c>
      <c r="AV263" s="257" t="s">
        <v>86</v>
      </c>
      <c r="AW263" s="257" t="s">
        <v>31</v>
      </c>
      <c r="AX263" s="257" t="s">
        <v>83</v>
      </c>
      <c r="AY263" s="259" t="s">
        <v>146</v>
      </c>
    </row>
    <row r="264" spans="1:65" s="144" customFormat="1" ht="24" customHeight="1">
      <c r="A264" s="141"/>
      <c r="B264" s="142"/>
      <c r="C264" s="237" t="s">
        <v>359</v>
      </c>
      <c r="D264" s="237" t="s">
        <v>149</v>
      </c>
      <c r="E264" s="238" t="s">
        <v>360</v>
      </c>
      <c r="F264" s="239" t="s">
        <v>361</v>
      </c>
      <c r="G264" s="240" t="s">
        <v>334</v>
      </c>
      <c r="H264" s="241">
        <v>0.9</v>
      </c>
      <c r="I264" s="3"/>
      <c r="J264" s="242">
        <f>ROUND(I264*H264,2)</f>
        <v>0</v>
      </c>
      <c r="K264" s="239" t="s">
        <v>153</v>
      </c>
      <c r="L264" s="142"/>
      <c r="M264" s="243" t="s">
        <v>1</v>
      </c>
      <c r="N264" s="244" t="s">
        <v>40</v>
      </c>
      <c r="O264" s="245"/>
      <c r="P264" s="246">
        <f>O264*H264</f>
        <v>0</v>
      </c>
      <c r="Q264" s="246">
        <v>0</v>
      </c>
      <c r="R264" s="246">
        <f>Q264*H264</f>
        <v>0</v>
      </c>
      <c r="S264" s="246">
        <v>2.1999999999999999E-2</v>
      </c>
      <c r="T264" s="247">
        <f>S264*H264</f>
        <v>1.9799999999999998E-2</v>
      </c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R264" s="248" t="s">
        <v>154</v>
      </c>
      <c r="AT264" s="248" t="s">
        <v>149</v>
      </c>
      <c r="AU264" s="248" t="s">
        <v>86</v>
      </c>
      <c r="AY264" s="132" t="s">
        <v>146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132" t="s">
        <v>83</v>
      </c>
      <c r="BK264" s="203">
        <f>ROUND(I264*H264,2)</f>
        <v>0</v>
      </c>
      <c r="BL264" s="132" t="s">
        <v>154</v>
      </c>
      <c r="BM264" s="248" t="s">
        <v>362</v>
      </c>
    </row>
    <row r="265" spans="1:65" s="257" customFormat="1" ht="12">
      <c r="B265" s="258"/>
      <c r="D265" s="251" t="s">
        <v>156</v>
      </c>
      <c r="E265" s="259" t="s">
        <v>1</v>
      </c>
      <c r="F265" s="260" t="s">
        <v>363</v>
      </c>
      <c r="H265" s="261">
        <v>0.9</v>
      </c>
      <c r="I265" s="5"/>
      <c r="L265" s="258"/>
      <c r="M265" s="262"/>
      <c r="N265" s="263"/>
      <c r="O265" s="263"/>
      <c r="P265" s="263"/>
      <c r="Q265" s="263"/>
      <c r="R265" s="263"/>
      <c r="S265" s="263"/>
      <c r="T265" s="264"/>
      <c r="AT265" s="259" t="s">
        <v>156</v>
      </c>
      <c r="AU265" s="259" t="s">
        <v>86</v>
      </c>
      <c r="AV265" s="257" t="s">
        <v>86</v>
      </c>
      <c r="AW265" s="257" t="s">
        <v>31</v>
      </c>
      <c r="AX265" s="257" t="s">
        <v>83</v>
      </c>
      <c r="AY265" s="259" t="s">
        <v>146</v>
      </c>
    </row>
    <row r="266" spans="1:65" s="144" customFormat="1" ht="24" customHeight="1">
      <c r="A266" s="141"/>
      <c r="B266" s="142"/>
      <c r="C266" s="237" t="s">
        <v>364</v>
      </c>
      <c r="D266" s="237" t="s">
        <v>149</v>
      </c>
      <c r="E266" s="238" t="s">
        <v>365</v>
      </c>
      <c r="F266" s="239" t="s">
        <v>366</v>
      </c>
      <c r="G266" s="240" t="s">
        <v>161</v>
      </c>
      <c r="H266" s="241">
        <v>2.4900000000000002</v>
      </c>
      <c r="I266" s="3"/>
      <c r="J266" s="242">
        <f>ROUND(I266*H266,2)</f>
        <v>0</v>
      </c>
      <c r="K266" s="239" t="s">
        <v>153</v>
      </c>
      <c r="L266" s="142"/>
      <c r="M266" s="243" t="s">
        <v>1</v>
      </c>
      <c r="N266" s="244" t="s">
        <v>40</v>
      </c>
      <c r="O266" s="245"/>
      <c r="P266" s="246">
        <f>O266*H266</f>
        <v>0</v>
      </c>
      <c r="Q266" s="246">
        <v>0</v>
      </c>
      <c r="R266" s="246">
        <f>Q266*H266</f>
        <v>0</v>
      </c>
      <c r="S266" s="246">
        <v>6.8000000000000005E-2</v>
      </c>
      <c r="T266" s="247">
        <f>S266*H266</f>
        <v>0.16932000000000003</v>
      </c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R266" s="248" t="s">
        <v>154</v>
      </c>
      <c r="AT266" s="248" t="s">
        <v>149</v>
      </c>
      <c r="AU266" s="248" t="s">
        <v>86</v>
      </c>
      <c r="AY266" s="132" t="s">
        <v>146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32" t="s">
        <v>83</v>
      </c>
      <c r="BK266" s="203">
        <f>ROUND(I266*H266,2)</f>
        <v>0</v>
      </c>
      <c r="BL266" s="132" t="s">
        <v>154</v>
      </c>
      <c r="BM266" s="248" t="s">
        <v>367</v>
      </c>
    </row>
    <row r="267" spans="1:65" s="249" customFormat="1" ht="12">
      <c r="B267" s="250"/>
      <c r="D267" s="251" t="s">
        <v>156</v>
      </c>
      <c r="E267" s="252" t="s">
        <v>1</v>
      </c>
      <c r="F267" s="253" t="s">
        <v>368</v>
      </c>
      <c r="H267" s="252" t="s">
        <v>1</v>
      </c>
      <c r="I267" s="4"/>
      <c r="L267" s="250"/>
      <c r="M267" s="254"/>
      <c r="N267" s="255"/>
      <c r="O267" s="255"/>
      <c r="P267" s="255"/>
      <c r="Q267" s="255"/>
      <c r="R267" s="255"/>
      <c r="S267" s="255"/>
      <c r="T267" s="256"/>
      <c r="AT267" s="252" t="s">
        <v>156</v>
      </c>
      <c r="AU267" s="252" t="s">
        <v>86</v>
      </c>
      <c r="AV267" s="249" t="s">
        <v>83</v>
      </c>
      <c r="AW267" s="249" t="s">
        <v>31</v>
      </c>
      <c r="AX267" s="249" t="s">
        <v>75</v>
      </c>
      <c r="AY267" s="252" t="s">
        <v>146</v>
      </c>
    </row>
    <row r="268" spans="1:65" s="257" customFormat="1" ht="12">
      <c r="B268" s="258"/>
      <c r="D268" s="251" t="s">
        <v>156</v>
      </c>
      <c r="E268" s="259" t="s">
        <v>1</v>
      </c>
      <c r="F268" s="260" t="s">
        <v>201</v>
      </c>
      <c r="H268" s="261">
        <v>2.4900000000000002</v>
      </c>
      <c r="I268" s="5"/>
      <c r="L268" s="258"/>
      <c r="M268" s="262"/>
      <c r="N268" s="263"/>
      <c r="O268" s="263"/>
      <c r="P268" s="263"/>
      <c r="Q268" s="263"/>
      <c r="R268" s="263"/>
      <c r="S268" s="263"/>
      <c r="T268" s="264"/>
      <c r="AT268" s="259" t="s">
        <v>156</v>
      </c>
      <c r="AU268" s="259" t="s">
        <v>86</v>
      </c>
      <c r="AV268" s="257" t="s">
        <v>86</v>
      </c>
      <c r="AW268" s="257" t="s">
        <v>31</v>
      </c>
      <c r="AX268" s="257" t="s">
        <v>83</v>
      </c>
      <c r="AY268" s="259" t="s">
        <v>146</v>
      </c>
    </row>
    <row r="269" spans="1:65" s="224" customFormat="1" ht="23" customHeight="1">
      <c r="B269" s="225"/>
      <c r="D269" s="226" t="s">
        <v>74</v>
      </c>
      <c r="E269" s="235" t="s">
        <v>369</v>
      </c>
      <c r="F269" s="235" t="s">
        <v>370</v>
      </c>
      <c r="I269" s="2"/>
      <c r="J269" s="236">
        <f>BK269</f>
        <v>0</v>
      </c>
      <c r="L269" s="225"/>
      <c r="M269" s="229"/>
      <c r="N269" s="230"/>
      <c r="O269" s="230"/>
      <c r="P269" s="231">
        <f>P270</f>
        <v>0</v>
      </c>
      <c r="Q269" s="230"/>
      <c r="R269" s="231">
        <f>R270</f>
        <v>0</v>
      </c>
      <c r="S269" s="230"/>
      <c r="T269" s="232">
        <f>T270</f>
        <v>0</v>
      </c>
      <c r="AR269" s="226" t="s">
        <v>83</v>
      </c>
      <c r="AT269" s="233" t="s">
        <v>74</v>
      </c>
      <c r="AU269" s="233" t="s">
        <v>83</v>
      </c>
      <c r="AY269" s="226" t="s">
        <v>146</v>
      </c>
      <c r="BK269" s="234">
        <f>BK270</f>
        <v>0</v>
      </c>
    </row>
    <row r="270" spans="1:65" s="144" customFormat="1" ht="24" customHeight="1">
      <c r="A270" s="141"/>
      <c r="B270" s="142"/>
      <c r="C270" s="237" t="s">
        <v>371</v>
      </c>
      <c r="D270" s="237" t="s">
        <v>149</v>
      </c>
      <c r="E270" s="238" t="s">
        <v>372</v>
      </c>
      <c r="F270" s="239" t="s">
        <v>373</v>
      </c>
      <c r="G270" s="240" t="s">
        <v>152</v>
      </c>
      <c r="H270" s="241">
        <v>3.5950000000000002</v>
      </c>
      <c r="I270" s="3"/>
      <c r="J270" s="242">
        <f>ROUND(I270*H270,2)</f>
        <v>0</v>
      </c>
      <c r="K270" s="239" t="s">
        <v>153</v>
      </c>
      <c r="L270" s="142"/>
      <c r="M270" s="243" t="s">
        <v>1</v>
      </c>
      <c r="N270" s="244" t="s">
        <v>40</v>
      </c>
      <c r="O270" s="245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R270" s="248" t="s">
        <v>154</v>
      </c>
      <c r="AT270" s="248" t="s">
        <v>149</v>
      </c>
      <c r="AU270" s="248" t="s">
        <v>86</v>
      </c>
      <c r="AY270" s="132" t="s">
        <v>146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32" t="s">
        <v>83</v>
      </c>
      <c r="BK270" s="203">
        <f>ROUND(I270*H270,2)</f>
        <v>0</v>
      </c>
      <c r="BL270" s="132" t="s">
        <v>154</v>
      </c>
      <c r="BM270" s="248" t="s">
        <v>374</v>
      </c>
    </row>
    <row r="271" spans="1:65" s="224" customFormat="1" ht="23" customHeight="1">
      <c r="B271" s="225"/>
      <c r="D271" s="226" t="s">
        <v>74</v>
      </c>
      <c r="E271" s="235" t="s">
        <v>375</v>
      </c>
      <c r="F271" s="235" t="s">
        <v>376</v>
      </c>
      <c r="I271" s="2"/>
      <c r="J271" s="236">
        <f>BK271</f>
        <v>0</v>
      </c>
      <c r="L271" s="225"/>
      <c r="M271" s="229"/>
      <c r="N271" s="230"/>
      <c r="O271" s="230"/>
      <c r="P271" s="231">
        <f>SUM(P272:P276)</f>
        <v>0</v>
      </c>
      <c r="Q271" s="230"/>
      <c r="R271" s="231">
        <f>SUM(R272:R276)</f>
        <v>0</v>
      </c>
      <c r="S271" s="230"/>
      <c r="T271" s="232">
        <f>SUM(T272:T276)</f>
        <v>0</v>
      </c>
      <c r="AR271" s="226" t="s">
        <v>83</v>
      </c>
      <c r="AT271" s="233" t="s">
        <v>74</v>
      </c>
      <c r="AU271" s="233" t="s">
        <v>83</v>
      </c>
      <c r="AY271" s="226" t="s">
        <v>146</v>
      </c>
      <c r="BK271" s="234">
        <f>SUM(BK272:BK276)</f>
        <v>0</v>
      </c>
    </row>
    <row r="272" spans="1:65" s="144" customFormat="1" ht="24" customHeight="1">
      <c r="A272" s="141"/>
      <c r="B272" s="142"/>
      <c r="C272" s="237" t="s">
        <v>377</v>
      </c>
      <c r="D272" s="237" t="s">
        <v>149</v>
      </c>
      <c r="E272" s="238" t="s">
        <v>378</v>
      </c>
      <c r="F272" s="239" t="s">
        <v>379</v>
      </c>
      <c r="G272" s="240" t="s">
        <v>152</v>
      </c>
      <c r="H272" s="241">
        <v>4.7069999999999999</v>
      </c>
      <c r="I272" s="3"/>
      <c r="J272" s="242">
        <f>ROUND(I272*H272,2)</f>
        <v>0</v>
      </c>
      <c r="K272" s="239" t="s">
        <v>153</v>
      </c>
      <c r="L272" s="142"/>
      <c r="M272" s="243" t="s">
        <v>1</v>
      </c>
      <c r="N272" s="244" t="s">
        <v>40</v>
      </c>
      <c r="O272" s="245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R272" s="248" t="s">
        <v>154</v>
      </c>
      <c r="AT272" s="248" t="s">
        <v>149</v>
      </c>
      <c r="AU272" s="248" t="s">
        <v>86</v>
      </c>
      <c r="AY272" s="132" t="s">
        <v>146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32" t="s">
        <v>83</v>
      </c>
      <c r="BK272" s="203">
        <f>ROUND(I272*H272,2)</f>
        <v>0</v>
      </c>
      <c r="BL272" s="132" t="s">
        <v>154</v>
      </c>
      <c r="BM272" s="248" t="s">
        <v>380</v>
      </c>
    </row>
    <row r="273" spans="1:65" s="144" customFormat="1" ht="24" customHeight="1">
      <c r="A273" s="141"/>
      <c r="B273" s="142"/>
      <c r="C273" s="237" t="s">
        <v>381</v>
      </c>
      <c r="D273" s="237" t="s">
        <v>149</v>
      </c>
      <c r="E273" s="238" t="s">
        <v>382</v>
      </c>
      <c r="F273" s="239" t="s">
        <v>383</v>
      </c>
      <c r="G273" s="240" t="s">
        <v>152</v>
      </c>
      <c r="H273" s="241">
        <v>4.7069999999999999</v>
      </c>
      <c r="I273" s="3"/>
      <c r="J273" s="242">
        <f>ROUND(I273*H273,2)</f>
        <v>0</v>
      </c>
      <c r="K273" s="239" t="s">
        <v>153</v>
      </c>
      <c r="L273" s="142"/>
      <c r="M273" s="243" t="s">
        <v>1</v>
      </c>
      <c r="N273" s="244" t="s">
        <v>40</v>
      </c>
      <c r="O273" s="245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R273" s="248" t="s">
        <v>154</v>
      </c>
      <c r="AT273" s="248" t="s">
        <v>149</v>
      </c>
      <c r="AU273" s="248" t="s">
        <v>86</v>
      </c>
      <c r="AY273" s="132" t="s">
        <v>146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32" t="s">
        <v>83</v>
      </c>
      <c r="BK273" s="203">
        <f>ROUND(I273*H273,2)</f>
        <v>0</v>
      </c>
      <c r="BL273" s="132" t="s">
        <v>154</v>
      </c>
      <c r="BM273" s="248" t="s">
        <v>384</v>
      </c>
    </row>
    <row r="274" spans="1:65" s="144" customFormat="1" ht="24" customHeight="1">
      <c r="A274" s="141"/>
      <c r="B274" s="142"/>
      <c r="C274" s="237" t="s">
        <v>385</v>
      </c>
      <c r="D274" s="237" t="s">
        <v>149</v>
      </c>
      <c r="E274" s="238" t="s">
        <v>386</v>
      </c>
      <c r="F274" s="239" t="s">
        <v>387</v>
      </c>
      <c r="G274" s="240" t="s">
        <v>152</v>
      </c>
      <c r="H274" s="241">
        <v>94.14</v>
      </c>
      <c r="I274" s="3"/>
      <c r="J274" s="242">
        <f>ROUND(I274*H274,2)</f>
        <v>0</v>
      </c>
      <c r="K274" s="239" t="s">
        <v>153</v>
      </c>
      <c r="L274" s="142"/>
      <c r="M274" s="243" t="s">
        <v>1</v>
      </c>
      <c r="N274" s="244" t="s">
        <v>40</v>
      </c>
      <c r="O274" s="245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R274" s="248" t="s">
        <v>154</v>
      </c>
      <c r="AT274" s="248" t="s">
        <v>149</v>
      </c>
      <c r="AU274" s="248" t="s">
        <v>86</v>
      </c>
      <c r="AY274" s="132" t="s">
        <v>146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32" t="s">
        <v>83</v>
      </c>
      <c r="BK274" s="203">
        <f>ROUND(I274*H274,2)</f>
        <v>0</v>
      </c>
      <c r="BL274" s="132" t="s">
        <v>154</v>
      </c>
      <c r="BM274" s="248" t="s">
        <v>388</v>
      </c>
    </row>
    <row r="275" spans="1:65" s="257" customFormat="1" ht="12">
      <c r="B275" s="258"/>
      <c r="D275" s="251" t="s">
        <v>156</v>
      </c>
      <c r="F275" s="260" t="s">
        <v>389</v>
      </c>
      <c r="H275" s="261">
        <v>94.14</v>
      </c>
      <c r="I275" s="5"/>
      <c r="L275" s="258"/>
      <c r="M275" s="262"/>
      <c r="N275" s="263"/>
      <c r="O275" s="263"/>
      <c r="P275" s="263"/>
      <c r="Q275" s="263"/>
      <c r="R275" s="263"/>
      <c r="S275" s="263"/>
      <c r="T275" s="264"/>
      <c r="AT275" s="259" t="s">
        <v>156</v>
      </c>
      <c r="AU275" s="259" t="s">
        <v>86</v>
      </c>
      <c r="AV275" s="257" t="s">
        <v>86</v>
      </c>
      <c r="AW275" s="257" t="s">
        <v>3</v>
      </c>
      <c r="AX275" s="257" t="s">
        <v>83</v>
      </c>
      <c r="AY275" s="259" t="s">
        <v>146</v>
      </c>
    </row>
    <row r="276" spans="1:65" s="144" customFormat="1" ht="24" customHeight="1">
      <c r="A276" s="141"/>
      <c r="B276" s="142"/>
      <c r="C276" s="237" t="s">
        <v>390</v>
      </c>
      <c r="D276" s="237" t="s">
        <v>149</v>
      </c>
      <c r="E276" s="238" t="s">
        <v>391</v>
      </c>
      <c r="F276" s="239" t="s">
        <v>392</v>
      </c>
      <c r="G276" s="240" t="s">
        <v>152</v>
      </c>
      <c r="H276" s="241">
        <v>4.7069999999999999</v>
      </c>
      <c r="I276" s="3"/>
      <c r="J276" s="242">
        <f>ROUND(I276*H276,2)</f>
        <v>0</v>
      </c>
      <c r="K276" s="239" t="s">
        <v>153</v>
      </c>
      <c r="L276" s="142"/>
      <c r="M276" s="243" t="s">
        <v>1</v>
      </c>
      <c r="N276" s="244" t="s">
        <v>40</v>
      </c>
      <c r="O276" s="245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R276" s="248" t="s">
        <v>154</v>
      </c>
      <c r="AT276" s="248" t="s">
        <v>149</v>
      </c>
      <c r="AU276" s="248" t="s">
        <v>86</v>
      </c>
      <c r="AY276" s="132" t="s">
        <v>146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32" t="s">
        <v>83</v>
      </c>
      <c r="BK276" s="203">
        <f>ROUND(I276*H276,2)</f>
        <v>0</v>
      </c>
      <c r="BL276" s="132" t="s">
        <v>154</v>
      </c>
      <c r="BM276" s="248" t="s">
        <v>393</v>
      </c>
    </row>
    <row r="277" spans="1:65" s="224" customFormat="1" ht="26" customHeight="1">
      <c r="B277" s="225"/>
      <c r="D277" s="226" t="s">
        <v>74</v>
      </c>
      <c r="E277" s="227" t="s">
        <v>394</v>
      </c>
      <c r="F277" s="227" t="s">
        <v>395</v>
      </c>
      <c r="I277" s="2"/>
      <c r="J277" s="228">
        <f>BK277</f>
        <v>0</v>
      </c>
      <c r="L277" s="225"/>
      <c r="M277" s="229"/>
      <c r="N277" s="230"/>
      <c r="O277" s="230"/>
      <c r="P277" s="231">
        <f>P278+P285+P295+P311+P323+P330+P343+P352+P388+P413</f>
        <v>0</v>
      </c>
      <c r="Q277" s="230"/>
      <c r="R277" s="231">
        <f>R278+R285+R295+R311+R323+R330+R343+R352+R388+R413</f>
        <v>2.8691977899999999</v>
      </c>
      <c r="S277" s="230"/>
      <c r="T277" s="232">
        <f>T278+T285+T295+T311+T323+T330+T343+T352+T388+T413</f>
        <v>0.37888880000000003</v>
      </c>
      <c r="AR277" s="226" t="s">
        <v>86</v>
      </c>
      <c r="AT277" s="233" t="s">
        <v>74</v>
      </c>
      <c r="AU277" s="233" t="s">
        <v>75</v>
      </c>
      <c r="AY277" s="226" t="s">
        <v>146</v>
      </c>
      <c r="BK277" s="234">
        <f>BK278+BK285+BK295+BK311+BK323+BK330+BK343+BK352+BK388+BK413</f>
        <v>0</v>
      </c>
    </row>
    <row r="278" spans="1:65" s="224" customFormat="1" ht="23" customHeight="1">
      <c r="B278" s="225"/>
      <c r="D278" s="226" t="s">
        <v>74</v>
      </c>
      <c r="E278" s="235" t="s">
        <v>396</v>
      </c>
      <c r="F278" s="235" t="s">
        <v>397</v>
      </c>
      <c r="I278" s="2"/>
      <c r="J278" s="236">
        <f>BK278</f>
        <v>0</v>
      </c>
      <c r="L278" s="225"/>
      <c r="M278" s="229"/>
      <c r="N278" s="230"/>
      <c r="O278" s="230"/>
      <c r="P278" s="231">
        <f>SUM(P279:P284)</f>
        <v>0</v>
      </c>
      <c r="Q278" s="230"/>
      <c r="R278" s="231">
        <f>SUM(R279:R284)</f>
        <v>0.21484799999999998</v>
      </c>
      <c r="S278" s="230"/>
      <c r="T278" s="232">
        <f>SUM(T279:T284)</f>
        <v>0</v>
      </c>
      <c r="AR278" s="226" t="s">
        <v>86</v>
      </c>
      <c r="AT278" s="233" t="s">
        <v>74</v>
      </c>
      <c r="AU278" s="233" t="s">
        <v>83</v>
      </c>
      <c r="AY278" s="226" t="s">
        <v>146</v>
      </c>
      <c r="BK278" s="234">
        <f>SUM(BK279:BK284)</f>
        <v>0</v>
      </c>
    </row>
    <row r="279" spans="1:65" s="144" customFormat="1" ht="24" customHeight="1">
      <c r="A279" s="141"/>
      <c r="B279" s="142"/>
      <c r="C279" s="237" t="s">
        <v>398</v>
      </c>
      <c r="D279" s="237" t="s">
        <v>149</v>
      </c>
      <c r="E279" s="238" t="s">
        <v>399</v>
      </c>
      <c r="F279" s="239" t="s">
        <v>400</v>
      </c>
      <c r="G279" s="240" t="s">
        <v>161</v>
      </c>
      <c r="H279" s="241">
        <v>57.6</v>
      </c>
      <c r="I279" s="3"/>
      <c r="J279" s="242">
        <f>ROUND(I279*H279,2)</f>
        <v>0</v>
      </c>
      <c r="K279" s="239" t="s">
        <v>153</v>
      </c>
      <c r="L279" s="142"/>
      <c r="M279" s="243" t="s">
        <v>1</v>
      </c>
      <c r="N279" s="244" t="s">
        <v>40</v>
      </c>
      <c r="O279" s="245"/>
      <c r="P279" s="246">
        <f>O279*H279</f>
        <v>0</v>
      </c>
      <c r="Q279" s="246">
        <v>6.0000000000000002E-5</v>
      </c>
      <c r="R279" s="246">
        <f>Q279*H279</f>
        <v>3.4560000000000003E-3</v>
      </c>
      <c r="S279" s="246">
        <v>0</v>
      </c>
      <c r="T279" s="247">
        <f>S279*H279</f>
        <v>0</v>
      </c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R279" s="248" t="s">
        <v>242</v>
      </c>
      <c r="AT279" s="248" t="s">
        <v>149</v>
      </c>
      <c r="AU279" s="248" t="s">
        <v>86</v>
      </c>
      <c r="AY279" s="132" t="s">
        <v>146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132" t="s">
        <v>83</v>
      </c>
      <c r="BK279" s="203">
        <f>ROUND(I279*H279,2)</f>
        <v>0</v>
      </c>
      <c r="BL279" s="132" t="s">
        <v>242</v>
      </c>
      <c r="BM279" s="248" t="s">
        <v>401</v>
      </c>
    </row>
    <row r="280" spans="1:65" s="249" customFormat="1" ht="12">
      <c r="B280" s="250"/>
      <c r="D280" s="251" t="s">
        <v>156</v>
      </c>
      <c r="E280" s="252" t="s">
        <v>1</v>
      </c>
      <c r="F280" s="253" t="s">
        <v>402</v>
      </c>
      <c r="H280" s="252" t="s">
        <v>1</v>
      </c>
      <c r="I280" s="4"/>
      <c r="L280" s="250"/>
      <c r="M280" s="254"/>
      <c r="N280" s="255"/>
      <c r="O280" s="255"/>
      <c r="P280" s="255"/>
      <c r="Q280" s="255"/>
      <c r="R280" s="255"/>
      <c r="S280" s="255"/>
      <c r="T280" s="256"/>
      <c r="AT280" s="252" t="s">
        <v>156</v>
      </c>
      <c r="AU280" s="252" t="s">
        <v>86</v>
      </c>
      <c r="AV280" s="249" t="s">
        <v>83</v>
      </c>
      <c r="AW280" s="249" t="s">
        <v>31</v>
      </c>
      <c r="AX280" s="249" t="s">
        <v>75</v>
      </c>
      <c r="AY280" s="252" t="s">
        <v>146</v>
      </c>
    </row>
    <row r="281" spans="1:65" s="257" customFormat="1" ht="12">
      <c r="B281" s="258"/>
      <c r="D281" s="251" t="s">
        <v>156</v>
      </c>
      <c r="E281" s="259" t="s">
        <v>1</v>
      </c>
      <c r="F281" s="260" t="s">
        <v>403</v>
      </c>
      <c r="H281" s="261">
        <v>57.6</v>
      </c>
      <c r="I281" s="5"/>
      <c r="L281" s="258"/>
      <c r="M281" s="262"/>
      <c r="N281" s="263"/>
      <c r="O281" s="263"/>
      <c r="P281" s="263"/>
      <c r="Q281" s="263"/>
      <c r="R281" s="263"/>
      <c r="S281" s="263"/>
      <c r="T281" s="264"/>
      <c r="AT281" s="259" t="s">
        <v>156</v>
      </c>
      <c r="AU281" s="259" t="s">
        <v>86</v>
      </c>
      <c r="AV281" s="257" t="s">
        <v>86</v>
      </c>
      <c r="AW281" s="257" t="s">
        <v>31</v>
      </c>
      <c r="AX281" s="257" t="s">
        <v>83</v>
      </c>
      <c r="AY281" s="259" t="s">
        <v>146</v>
      </c>
    </row>
    <row r="282" spans="1:65" s="144" customFormat="1" ht="24" customHeight="1">
      <c r="A282" s="141"/>
      <c r="B282" s="142"/>
      <c r="C282" s="281" t="s">
        <v>404</v>
      </c>
      <c r="D282" s="281" t="s">
        <v>298</v>
      </c>
      <c r="E282" s="282" t="s">
        <v>405</v>
      </c>
      <c r="F282" s="283" t="s">
        <v>406</v>
      </c>
      <c r="G282" s="284" t="s">
        <v>161</v>
      </c>
      <c r="H282" s="285">
        <v>57.6</v>
      </c>
      <c r="I282" s="8"/>
      <c r="J282" s="286">
        <f>ROUND(I282*H282,2)</f>
        <v>0</v>
      </c>
      <c r="K282" s="283" t="s">
        <v>153</v>
      </c>
      <c r="L282" s="287"/>
      <c r="M282" s="288" t="s">
        <v>1</v>
      </c>
      <c r="N282" s="289" t="s">
        <v>40</v>
      </c>
      <c r="O282" s="245"/>
      <c r="P282" s="246">
        <f>O282*H282</f>
        <v>0</v>
      </c>
      <c r="Q282" s="246">
        <v>3.6700000000000001E-3</v>
      </c>
      <c r="R282" s="246">
        <f>Q282*H282</f>
        <v>0.211392</v>
      </c>
      <c r="S282" s="246">
        <v>0</v>
      </c>
      <c r="T282" s="247">
        <f>S282*H282</f>
        <v>0</v>
      </c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R282" s="248" t="s">
        <v>331</v>
      </c>
      <c r="AT282" s="248" t="s">
        <v>298</v>
      </c>
      <c r="AU282" s="248" t="s">
        <v>86</v>
      </c>
      <c r="AY282" s="132" t="s">
        <v>146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132" t="s">
        <v>83</v>
      </c>
      <c r="BK282" s="203">
        <f>ROUND(I282*H282,2)</f>
        <v>0</v>
      </c>
      <c r="BL282" s="132" t="s">
        <v>242</v>
      </c>
      <c r="BM282" s="248" t="s">
        <v>407</v>
      </c>
    </row>
    <row r="283" spans="1:65" s="144" customFormat="1" ht="24" customHeight="1">
      <c r="A283" s="141"/>
      <c r="B283" s="142"/>
      <c r="C283" s="237" t="s">
        <v>408</v>
      </c>
      <c r="D283" s="237" t="s">
        <v>149</v>
      </c>
      <c r="E283" s="238" t="s">
        <v>409</v>
      </c>
      <c r="F283" s="239" t="s">
        <v>410</v>
      </c>
      <c r="G283" s="240" t="s">
        <v>152</v>
      </c>
      <c r="H283" s="241">
        <v>0.215</v>
      </c>
      <c r="I283" s="3"/>
      <c r="J283" s="242">
        <f>ROUND(I283*H283,2)</f>
        <v>0</v>
      </c>
      <c r="K283" s="239" t="s">
        <v>153</v>
      </c>
      <c r="L283" s="142"/>
      <c r="M283" s="243" t="s">
        <v>1</v>
      </c>
      <c r="N283" s="244" t="s">
        <v>40</v>
      </c>
      <c r="O283" s="245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R283" s="248" t="s">
        <v>242</v>
      </c>
      <c r="AT283" s="248" t="s">
        <v>149</v>
      </c>
      <c r="AU283" s="248" t="s">
        <v>86</v>
      </c>
      <c r="AY283" s="132" t="s">
        <v>146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32" t="s">
        <v>83</v>
      </c>
      <c r="BK283" s="203">
        <f>ROUND(I283*H283,2)</f>
        <v>0</v>
      </c>
      <c r="BL283" s="132" t="s">
        <v>242</v>
      </c>
      <c r="BM283" s="248" t="s">
        <v>411</v>
      </c>
    </row>
    <row r="284" spans="1:65" s="144" customFormat="1" ht="24" customHeight="1">
      <c r="A284" s="141"/>
      <c r="B284" s="142"/>
      <c r="C284" s="237" t="s">
        <v>412</v>
      </c>
      <c r="D284" s="237" t="s">
        <v>149</v>
      </c>
      <c r="E284" s="238" t="s">
        <v>413</v>
      </c>
      <c r="F284" s="239" t="s">
        <v>414</v>
      </c>
      <c r="G284" s="240" t="s">
        <v>152</v>
      </c>
      <c r="H284" s="241">
        <v>0.215</v>
      </c>
      <c r="I284" s="3"/>
      <c r="J284" s="242">
        <f>ROUND(I284*H284,2)</f>
        <v>0</v>
      </c>
      <c r="K284" s="239" t="s">
        <v>153</v>
      </c>
      <c r="L284" s="142"/>
      <c r="M284" s="243" t="s">
        <v>1</v>
      </c>
      <c r="N284" s="244" t="s">
        <v>40</v>
      </c>
      <c r="O284" s="245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R284" s="248" t="s">
        <v>242</v>
      </c>
      <c r="AT284" s="248" t="s">
        <v>149</v>
      </c>
      <c r="AU284" s="248" t="s">
        <v>86</v>
      </c>
      <c r="AY284" s="132" t="s">
        <v>146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132" t="s">
        <v>83</v>
      </c>
      <c r="BK284" s="203">
        <f>ROUND(I284*H284,2)</f>
        <v>0</v>
      </c>
      <c r="BL284" s="132" t="s">
        <v>242</v>
      </c>
      <c r="BM284" s="248" t="s">
        <v>415</v>
      </c>
    </row>
    <row r="285" spans="1:65" s="224" customFormat="1" ht="23" customHeight="1">
      <c r="B285" s="225"/>
      <c r="D285" s="226" t="s">
        <v>74</v>
      </c>
      <c r="E285" s="235" t="s">
        <v>416</v>
      </c>
      <c r="F285" s="235" t="s">
        <v>417</v>
      </c>
      <c r="I285" s="2"/>
      <c r="J285" s="236">
        <f>BK285</f>
        <v>0</v>
      </c>
      <c r="L285" s="225"/>
      <c r="M285" s="229"/>
      <c r="N285" s="230"/>
      <c r="O285" s="230"/>
      <c r="P285" s="231">
        <f>SUM(P286:P294)</f>
        <v>0</v>
      </c>
      <c r="Q285" s="230"/>
      <c r="R285" s="231">
        <f>SUM(R286:R294)</f>
        <v>4.1850000000000004E-3</v>
      </c>
      <c r="S285" s="230"/>
      <c r="T285" s="232">
        <f>SUM(T286:T294)</f>
        <v>0</v>
      </c>
      <c r="AR285" s="226" t="s">
        <v>86</v>
      </c>
      <c r="AT285" s="233" t="s">
        <v>74</v>
      </c>
      <c r="AU285" s="233" t="s">
        <v>83</v>
      </c>
      <c r="AY285" s="226" t="s">
        <v>146</v>
      </c>
      <c r="BK285" s="234">
        <f>SUM(BK286:BK294)</f>
        <v>0</v>
      </c>
    </row>
    <row r="286" spans="1:65" s="144" customFormat="1" ht="16.5" customHeight="1">
      <c r="A286" s="141"/>
      <c r="B286" s="142"/>
      <c r="C286" s="237" t="s">
        <v>418</v>
      </c>
      <c r="D286" s="237" t="s">
        <v>149</v>
      </c>
      <c r="E286" s="238" t="s">
        <v>419</v>
      </c>
      <c r="F286" s="239" t="s">
        <v>420</v>
      </c>
      <c r="G286" s="240" t="s">
        <v>258</v>
      </c>
      <c r="H286" s="241">
        <v>3</v>
      </c>
      <c r="I286" s="3"/>
      <c r="J286" s="242">
        <f>ROUND(I286*H286,2)</f>
        <v>0</v>
      </c>
      <c r="K286" s="239" t="s">
        <v>153</v>
      </c>
      <c r="L286" s="142"/>
      <c r="M286" s="243" t="s">
        <v>1</v>
      </c>
      <c r="N286" s="244" t="s">
        <v>40</v>
      </c>
      <c r="O286" s="245"/>
      <c r="P286" s="246">
        <f>O286*H286</f>
        <v>0</v>
      </c>
      <c r="Q286" s="246">
        <v>3.1E-4</v>
      </c>
      <c r="R286" s="246">
        <f>Q286*H286</f>
        <v>9.3000000000000005E-4</v>
      </c>
      <c r="S286" s="246">
        <v>0</v>
      </c>
      <c r="T286" s="247">
        <f>S286*H286</f>
        <v>0</v>
      </c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R286" s="248" t="s">
        <v>242</v>
      </c>
      <c r="AT286" s="248" t="s">
        <v>149</v>
      </c>
      <c r="AU286" s="248" t="s">
        <v>86</v>
      </c>
      <c r="AY286" s="132" t="s">
        <v>146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132" t="s">
        <v>83</v>
      </c>
      <c r="BK286" s="203">
        <f>ROUND(I286*H286,2)</f>
        <v>0</v>
      </c>
      <c r="BL286" s="132" t="s">
        <v>242</v>
      </c>
      <c r="BM286" s="248" t="s">
        <v>421</v>
      </c>
    </row>
    <row r="287" spans="1:65" s="144" customFormat="1" ht="16.5" customHeight="1">
      <c r="A287" s="141"/>
      <c r="B287" s="142"/>
      <c r="C287" s="237" t="s">
        <v>422</v>
      </c>
      <c r="D287" s="237" t="s">
        <v>149</v>
      </c>
      <c r="E287" s="238" t="s">
        <v>423</v>
      </c>
      <c r="F287" s="239" t="s">
        <v>424</v>
      </c>
      <c r="G287" s="240" t="s">
        <v>334</v>
      </c>
      <c r="H287" s="241">
        <v>9.3000000000000007</v>
      </c>
      <c r="I287" s="3"/>
      <c r="J287" s="242">
        <f>ROUND(I287*H287,2)</f>
        <v>0</v>
      </c>
      <c r="K287" s="239" t="s">
        <v>153</v>
      </c>
      <c r="L287" s="142"/>
      <c r="M287" s="243" t="s">
        <v>1</v>
      </c>
      <c r="N287" s="244" t="s">
        <v>40</v>
      </c>
      <c r="O287" s="245"/>
      <c r="P287" s="246">
        <f>O287*H287</f>
        <v>0</v>
      </c>
      <c r="Q287" s="246">
        <v>3.5E-4</v>
      </c>
      <c r="R287" s="246">
        <f>Q287*H287</f>
        <v>3.2550000000000001E-3</v>
      </c>
      <c r="S287" s="246">
        <v>0</v>
      </c>
      <c r="T287" s="247">
        <f>S287*H287</f>
        <v>0</v>
      </c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R287" s="248" t="s">
        <v>242</v>
      </c>
      <c r="AT287" s="248" t="s">
        <v>149</v>
      </c>
      <c r="AU287" s="248" t="s">
        <v>86</v>
      </c>
      <c r="AY287" s="132" t="s">
        <v>146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32" t="s">
        <v>83</v>
      </c>
      <c r="BK287" s="203">
        <f>ROUND(I287*H287,2)</f>
        <v>0</v>
      </c>
      <c r="BL287" s="132" t="s">
        <v>242</v>
      </c>
      <c r="BM287" s="248" t="s">
        <v>425</v>
      </c>
    </row>
    <row r="288" spans="1:65" s="257" customFormat="1" ht="12">
      <c r="B288" s="258"/>
      <c r="D288" s="251" t="s">
        <v>156</v>
      </c>
      <c r="E288" s="259" t="s">
        <v>1</v>
      </c>
      <c r="F288" s="260" t="s">
        <v>426</v>
      </c>
      <c r="H288" s="261">
        <v>9.3000000000000007</v>
      </c>
      <c r="I288" s="5"/>
      <c r="L288" s="258"/>
      <c r="M288" s="262"/>
      <c r="N288" s="263"/>
      <c r="O288" s="263"/>
      <c r="P288" s="263"/>
      <c r="Q288" s="263"/>
      <c r="R288" s="263"/>
      <c r="S288" s="263"/>
      <c r="T288" s="264"/>
      <c r="AT288" s="259" t="s">
        <v>156</v>
      </c>
      <c r="AU288" s="259" t="s">
        <v>86</v>
      </c>
      <c r="AV288" s="257" t="s">
        <v>86</v>
      </c>
      <c r="AW288" s="257" t="s">
        <v>31</v>
      </c>
      <c r="AX288" s="257" t="s">
        <v>83</v>
      </c>
      <c r="AY288" s="259" t="s">
        <v>146</v>
      </c>
    </row>
    <row r="289" spans="1:65" s="144" customFormat="1" ht="16.5" customHeight="1">
      <c r="A289" s="141"/>
      <c r="B289" s="142"/>
      <c r="C289" s="237" t="s">
        <v>427</v>
      </c>
      <c r="D289" s="237" t="s">
        <v>149</v>
      </c>
      <c r="E289" s="238" t="s">
        <v>428</v>
      </c>
      <c r="F289" s="239" t="s">
        <v>429</v>
      </c>
      <c r="G289" s="240" t="s">
        <v>258</v>
      </c>
      <c r="H289" s="241">
        <v>6</v>
      </c>
      <c r="I289" s="3"/>
      <c r="J289" s="242">
        <f>ROUND(I289*H289,2)</f>
        <v>0</v>
      </c>
      <c r="K289" s="239" t="s">
        <v>153</v>
      </c>
      <c r="L289" s="142"/>
      <c r="M289" s="243" t="s">
        <v>1</v>
      </c>
      <c r="N289" s="244" t="s">
        <v>40</v>
      </c>
      <c r="O289" s="245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R289" s="248" t="s">
        <v>242</v>
      </c>
      <c r="AT289" s="248" t="s">
        <v>149</v>
      </c>
      <c r="AU289" s="248" t="s">
        <v>86</v>
      </c>
      <c r="AY289" s="132" t="s">
        <v>146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132" t="s">
        <v>83</v>
      </c>
      <c r="BK289" s="203">
        <f>ROUND(I289*H289,2)</f>
        <v>0</v>
      </c>
      <c r="BL289" s="132" t="s">
        <v>242</v>
      </c>
      <c r="BM289" s="248" t="s">
        <v>430</v>
      </c>
    </row>
    <row r="290" spans="1:65" s="257" customFormat="1" ht="12">
      <c r="B290" s="258"/>
      <c r="D290" s="251" t="s">
        <v>156</v>
      </c>
      <c r="E290" s="259" t="s">
        <v>1</v>
      </c>
      <c r="F290" s="260" t="s">
        <v>431</v>
      </c>
      <c r="H290" s="261">
        <v>6</v>
      </c>
      <c r="I290" s="5"/>
      <c r="L290" s="258"/>
      <c r="M290" s="262"/>
      <c r="N290" s="263"/>
      <c r="O290" s="263"/>
      <c r="P290" s="263"/>
      <c r="Q290" s="263"/>
      <c r="R290" s="263"/>
      <c r="S290" s="263"/>
      <c r="T290" s="264"/>
      <c r="AT290" s="259" t="s">
        <v>156</v>
      </c>
      <c r="AU290" s="259" t="s">
        <v>86</v>
      </c>
      <c r="AV290" s="257" t="s">
        <v>86</v>
      </c>
      <c r="AW290" s="257" t="s">
        <v>31</v>
      </c>
      <c r="AX290" s="257" t="s">
        <v>83</v>
      </c>
      <c r="AY290" s="259" t="s">
        <v>146</v>
      </c>
    </row>
    <row r="291" spans="1:65" s="144" customFormat="1" ht="16.5" customHeight="1">
      <c r="A291" s="141"/>
      <c r="B291" s="142"/>
      <c r="C291" s="237" t="s">
        <v>432</v>
      </c>
      <c r="D291" s="237" t="s">
        <v>149</v>
      </c>
      <c r="E291" s="238" t="s">
        <v>433</v>
      </c>
      <c r="F291" s="239" t="s">
        <v>434</v>
      </c>
      <c r="G291" s="240" t="s">
        <v>334</v>
      </c>
      <c r="H291" s="241">
        <v>9.3000000000000007</v>
      </c>
      <c r="I291" s="3"/>
      <c r="J291" s="242">
        <f>ROUND(I291*H291,2)</f>
        <v>0</v>
      </c>
      <c r="K291" s="239" t="s">
        <v>153</v>
      </c>
      <c r="L291" s="142"/>
      <c r="M291" s="243" t="s">
        <v>1</v>
      </c>
      <c r="N291" s="244" t="s">
        <v>40</v>
      </c>
      <c r="O291" s="245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R291" s="248" t="s">
        <v>242</v>
      </c>
      <c r="AT291" s="248" t="s">
        <v>149</v>
      </c>
      <c r="AU291" s="248" t="s">
        <v>86</v>
      </c>
      <c r="AY291" s="132" t="s">
        <v>146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32" t="s">
        <v>83</v>
      </c>
      <c r="BK291" s="203">
        <f>ROUND(I291*H291,2)</f>
        <v>0</v>
      </c>
      <c r="BL291" s="132" t="s">
        <v>242</v>
      </c>
      <c r="BM291" s="248" t="s">
        <v>435</v>
      </c>
    </row>
    <row r="292" spans="1:65" s="144" customFormat="1" ht="24" customHeight="1">
      <c r="A292" s="141"/>
      <c r="B292" s="142"/>
      <c r="C292" s="237" t="s">
        <v>436</v>
      </c>
      <c r="D292" s="237" t="s">
        <v>149</v>
      </c>
      <c r="E292" s="238" t="s">
        <v>437</v>
      </c>
      <c r="F292" s="239" t="s">
        <v>438</v>
      </c>
      <c r="G292" s="240" t="s">
        <v>258</v>
      </c>
      <c r="H292" s="241">
        <v>2</v>
      </c>
      <c r="I292" s="3"/>
      <c r="J292" s="242">
        <f>ROUND(I292*H292,2)</f>
        <v>0</v>
      </c>
      <c r="K292" s="239" t="s">
        <v>153</v>
      </c>
      <c r="L292" s="142"/>
      <c r="M292" s="243" t="s">
        <v>1</v>
      </c>
      <c r="N292" s="244" t="s">
        <v>40</v>
      </c>
      <c r="O292" s="245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R292" s="248" t="s">
        <v>242</v>
      </c>
      <c r="AT292" s="248" t="s">
        <v>149</v>
      </c>
      <c r="AU292" s="248" t="s">
        <v>86</v>
      </c>
      <c r="AY292" s="132" t="s">
        <v>146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32" t="s">
        <v>83</v>
      </c>
      <c r="BK292" s="203">
        <f>ROUND(I292*H292,2)</f>
        <v>0</v>
      </c>
      <c r="BL292" s="132" t="s">
        <v>242</v>
      </c>
      <c r="BM292" s="248" t="s">
        <v>439</v>
      </c>
    </row>
    <row r="293" spans="1:65" s="144" customFormat="1" ht="24" customHeight="1">
      <c r="A293" s="141"/>
      <c r="B293" s="142"/>
      <c r="C293" s="237" t="s">
        <v>440</v>
      </c>
      <c r="D293" s="237" t="s">
        <v>149</v>
      </c>
      <c r="E293" s="238" t="s">
        <v>441</v>
      </c>
      <c r="F293" s="239" t="s">
        <v>442</v>
      </c>
      <c r="G293" s="240" t="s">
        <v>152</v>
      </c>
      <c r="H293" s="241">
        <v>4.0000000000000001E-3</v>
      </c>
      <c r="I293" s="3"/>
      <c r="J293" s="242">
        <f>ROUND(I293*H293,2)</f>
        <v>0</v>
      </c>
      <c r="K293" s="239" t="s">
        <v>153</v>
      </c>
      <c r="L293" s="142"/>
      <c r="M293" s="243" t="s">
        <v>1</v>
      </c>
      <c r="N293" s="244" t="s">
        <v>40</v>
      </c>
      <c r="O293" s="245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R293" s="248" t="s">
        <v>242</v>
      </c>
      <c r="AT293" s="248" t="s">
        <v>149</v>
      </c>
      <c r="AU293" s="248" t="s">
        <v>86</v>
      </c>
      <c r="AY293" s="132" t="s">
        <v>146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132" t="s">
        <v>83</v>
      </c>
      <c r="BK293" s="203">
        <f>ROUND(I293*H293,2)</f>
        <v>0</v>
      </c>
      <c r="BL293" s="132" t="s">
        <v>242</v>
      </c>
      <c r="BM293" s="248" t="s">
        <v>443</v>
      </c>
    </row>
    <row r="294" spans="1:65" s="144" customFormat="1" ht="24" customHeight="1">
      <c r="A294" s="141"/>
      <c r="B294" s="142"/>
      <c r="C294" s="237" t="s">
        <v>444</v>
      </c>
      <c r="D294" s="237" t="s">
        <v>149</v>
      </c>
      <c r="E294" s="238" t="s">
        <v>445</v>
      </c>
      <c r="F294" s="239" t="s">
        <v>446</v>
      </c>
      <c r="G294" s="240" t="s">
        <v>152</v>
      </c>
      <c r="H294" s="241">
        <v>4.0000000000000001E-3</v>
      </c>
      <c r="I294" s="3"/>
      <c r="J294" s="242">
        <f>ROUND(I294*H294,2)</f>
        <v>0</v>
      </c>
      <c r="K294" s="239" t="s">
        <v>153</v>
      </c>
      <c r="L294" s="142"/>
      <c r="M294" s="243" t="s">
        <v>1</v>
      </c>
      <c r="N294" s="244" t="s">
        <v>40</v>
      </c>
      <c r="O294" s="245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R294" s="248" t="s">
        <v>242</v>
      </c>
      <c r="AT294" s="248" t="s">
        <v>149</v>
      </c>
      <c r="AU294" s="248" t="s">
        <v>86</v>
      </c>
      <c r="AY294" s="132" t="s">
        <v>146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132" t="s">
        <v>83</v>
      </c>
      <c r="BK294" s="203">
        <f>ROUND(I294*H294,2)</f>
        <v>0</v>
      </c>
      <c r="BL294" s="132" t="s">
        <v>242</v>
      </c>
      <c r="BM294" s="248" t="s">
        <v>447</v>
      </c>
    </row>
    <row r="295" spans="1:65" s="224" customFormat="1" ht="23" customHeight="1">
      <c r="B295" s="225"/>
      <c r="D295" s="226" t="s">
        <v>74</v>
      </c>
      <c r="E295" s="235" t="s">
        <v>448</v>
      </c>
      <c r="F295" s="235" t="s">
        <v>449</v>
      </c>
      <c r="I295" s="2"/>
      <c r="J295" s="236">
        <f>BK295</f>
        <v>0</v>
      </c>
      <c r="L295" s="225"/>
      <c r="M295" s="229"/>
      <c r="N295" s="230"/>
      <c r="O295" s="230"/>
      <c r="P295" s="231">
        <f>SUM(P296:P310)</f>
        <v>0</v>
      </c>
      <c r="Q295" s="230"/>
      <c r="R295" s="231">
        <f>SUM(R296:R310)</f>
        <v>1.5000000000000001E-2</v>
      </c>
      <c r="S295" s="230"/>
      <c r="T295" s="232">
        <f>SUM(T296:T310)</f>
        <v>0</v>
      </c>
      <c r="AR295" s="226" t="s">
        <v>86</v>
      </c>
      <c r="AT295" s="233" t="s">
        <v>74</v>
      </c>
      <c r="AU295" s="233" t="s">
        <v>83</v>
      </c>
      <c r="AY295" s="226" t="s">
        <v>146</v>
      </c>
      <c r="BK295" s="234">
        <f>SUM(BK296:BK310)</f>
        <v>0</v>
      </c>
    </row>
    <row r="296" spans="1:65" s="144" customFormat="1" ht="16.5" customHeight="1">
      <c r="A296" s="141"/>
      <c r="B296" s="142"/>
      <c r="C296" s="237" t="s">
        <v>450</v>
      </c>
      <c r="D296" s="237" t="s">
        <v>149</v>
      </c>
      <c r="E296" s="238" t="s">
        <v>451</v>
      </c>
      <c r="F296" s="239" t="s">
        <v>452</v>
      </c>
      <c r="G296" s="240" t="s">
        <v>258</v>
      </c>
      <c r="H296" s="241">
        <v>2</v>
      </c>
      <c r="I296" s="3"/>
      <c r="J296" s="242">
        <f>ROUND(I296*H296,2)</f>
        <v>0</v>
      </c>
      <c r="K296" s="239" t="s">
        <v>153</v>
      </c>
      <c r="L296" s="142"/>
      <c r="M296" s="243" t="s">
        <v>1</v>
      </c>
      <c r="N296" s="244" t="s">
        <v>40</v>
      </c>
      <c r="O296" s="245"/>
      <c r="P296" s="246">
        <f>O296*H296</f>
        <v>0</v>
      </c>
      <c r="Q296" s="246">
        <v>3.5E-4</v>
      </c>
      <c r="R296" s="246">
        <f>Q296*H296</f>
        <v>6.9999999999999999E-4</v>
      </c>
      <c r="S296" s="246">
        <v>0</v>
      </c>
      <c r="T296" s="247">
        <f>S296*H296</f>
        <v>0</v>
      </c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R296" s="248" t="s">
        <v>242</v>
      </c>
      <c r="AT296" s="248" t="s">
        <v>149</v>
      </c>
      <c r="AU296" s="248" t="s">
        <v>86</v>
      </c>
      <c r="AY296" s="132" t="s">
        <v>146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32" t="s">
        <v>83</v>
      </c>
      <c r="BK296" s="203">
        <f>ROUND(I296*H296,2)</f>
        <v>0</v>
      </c>
      <c r="BL296" s="132" t="s">
        <v>242</v>
      </c>
      <c r="BM296" s="248" t="s">
        <v>453</v>
      </c>
    </row>
    <row r="297" spans="1:65" s="144" customFormat="1" ht="24" customHeight="1">
      <c r="A297" s="141"/>
      <c r="B297" s="142"/>
      <c r="C297" s="237" t="s">
        <v>454</v>
      </c>
      <c r="D297" s="237" t="s">
        <v>149</v>
      </c>
      <c r="E297" s="238" t="s">
        <v>455</v>
      </c>
      <c r="F297" s="239" t="s">
        <v>456</v>
      </c>
      <c r="G297" s="240" t="s">
        <v>334</v>
      </c>
      <c r="H297" s="241">
        <v>10.6</v>
      </c>
      <c r="I297" s="3"/>
      <c r="J297" s="242">
        <f>ROUND(I297*H297,2)</f>
        <v>0</v>
      </c>
      <c r="K297" s="239" t="s">
        <v>153</v>
      </c>
      <c r="L297" s="142"/>
      <c r="M297" s="243" t="s">
        <v>1</v>
      </c>
      <c r="N297" s="244" t="s">
        <v>40</v>
      </c>
      <c r="O297" s="245"/>
      <c r="P297" s="246">
        <f>O297*H297</f>
        <v>0</v>
      </c>
      <c r="Q297" s="246">
        <v>9.6000000000000002E-4</v>
      </c>
      <c r="R297" s="246">
        <f>Q297*H297</f>
        <v>1.0175999999999999E-2</v>
      </c>
      <c r="S297" s="246">
        <v>0</v>
      </c>
      <c r="T297" s="247">
        <f>S297*H297</f>
        <v>0</v>
      </c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R297" s="248" t="s">
        <v>242</v>
      </c>
      <c r="AT297" s="248" t="s">
        <v>149</v>
      </c>
      <c r="AU297" s="248" t="s">
        <v>86</v>
      </c>
      <c r="AY297" s="132" t="s">
        <v>146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132" t="s">
        <v>83</v>
      </c>
      <c r="BK297" s="203">
        <f>ROUND(I297*H297,2)</f>
        <v>0</v>
      </c>
      <c r="BL297" s="132" t="s">
        <v>242</v>
      </c>
      <c r="BM297" s="248" t="s">
        <v>457</v>
      </c>
    </row>
    <row r="298" spans="1:65" s="257" customFormat="1" ht="12">
      <c r="B298" s="258"/>
      <c r="D298" s="251" t="s">
        <v>156</v>
      </c>
      <c r="E298" s="259" t="s">
        <v>1</v>
      </c>
      <c r="F298" s="260" t="s">
        <v>458</v>
      </c>
      <c r="H298" s="261">
        <v>10.6</v>
      </c>
      <c r="I298" s="5"/>
      <c r="L298" s="258"/>
      <c r="M298" s="262"/>
      <c r="N298" s="263"/>
      <c r="O298" s="263"/>
      <c r="P298" s="263"/>
      <c r="Q298" s="263"/>
      <c r="R298" s="263"/>
      <c r="S298" s="263"/>
      <c r="T298" s="264"/>
      <c r="AT298" s="259" t="s">
        <v>156</v>
      </c>
      <c r="AU298" s="259" t="s">
        <v>86</v>
      </c>
      <c r="AV298" s="257" t="s">
        <v>86</v>
      </c>
      <c r="AW298" s="257" t="s">
        <v>31</v>
      </c>
      <c r="AX298" s="257" t="s">
        <v>83</v>
      </c>
      <c r="AY298" s="259" t="s">
        <v>146</v>
      </c>
    </row>
    <row r="299" spans="1:65" s="144" customFormat="1" ht="24" customHeight="1">
      <c r="A299" s="141"/>
      <c r="B299" s="142"/>
      <c r="C299" s="237" t="s">
        <v>459</v>
      </c>
      <c r="D299" s="237" t="s">
        <v>149</v>
      </c>
      <c r="E299" s="238" t="s">
        <v>460</v>
      </c>
      <c r="F299" s="239" t="s">
        <v>461</v>
      </c>
      <c r="G299" s="240" t="s">
        <v>462</v>
      </c>
      <c r="H299" s="241">
        <v>1</v>
      </c>
      <c r="I299" s="3"/>
      <c r="J299" s="242">
        <f>ROUND(I299*H299,2)</f>
        <v>0</v>
      </c>
      <c r="K299" s="239" t="s">
        <v>153</v>
      </c>
      <c r="L299" s="142"/>
      <c r="M299" s="243" t="s">
        <v>1</v>
      </c>
      <c r="N299" s="244" t="s">
        <v>40</v>
      </c>
      <c r="O299" s="245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R299" s="248" t="s">
        <v>242</v>
      </c>
      <c r="AT299" s="248" t="s">
        <v>149</v>
      </c>
      <c r="AU299" s="248" t="s">
        <v>86</v>
      </c>
      <c r="AY299" s="132" t="s">
        <v>146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32" t="s">
        <v>83</v>
      </c>
      <c r="BK299" s="203">
        <f>ROUND(I299*H299,2)</f>
        <v>0</v>
      </c>
      <c r="BL299" s="132" t="s">
        <v>242</v>
      </c>
      <c r="BM299" s="248" t="s">
        <v>463</v>
      </c>
    </row>
    <row r="300" spans="1:65" s="144" customFormat="1" ht="36" customHeight="1">
      <c r="A300" s="141"/>
      <c r="B300" s="142"/>
      <c r="C300" s="237" t="s">
        <v>464</v>
      </c>
      <c r="D300" s="237" t="s">
        <v>149</v>
      </c>
      <c r="E300" s="238" t="s">
        <v>465</v>
      </c>
      <c r="F300" s="239" t="s">
        <v>466</v>
      </c>
      <c r="G300" s="240" t="s">
        <v>334</v>
      </c>
      <c r="H300" s="241">
        <v>10.6</v>
      </c>
      <c r="I300" s="3"/>
      <c r="J300" s="242">
        <f>ROUND(I300*H300,2)</f>
        <v>0</v>
      </c>
      <c r="K300" s="239" t="s">
        <v>153</v>
      </c>
      <c r="L300" s="142"/>
      <c r="M300" s="243" t="s">
        <v>1</v>
      </c>
      <c r="N300" s="244" t="s">
        <v>40</v>
      </c>
      <c r="O300" s="245"/>
      <c r="P300" s="246">
        <f>O300*H300</f>
        <v>0</v>
      </c>
      <c r="Q300" s="246">
        <v>4.0000000000000003E-5</v>
      </c>
      <c r="R300" s="246">
        <f>Q300*H300</f>
        <v>4.2400000000000001E-4</v>
      </c>
      <c r="S300" s="246">
        <v>0</v>
      </c>
      <c r="T300" s="247">
        <f>S300*H300</f>
        <v>0</v>
      </c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R300" s="248" t="s">
        <v>242</v>
      </c>
      <c r="AT300" s="248" t="s">
        <v>149</v>
      </c>
      <c r="AU300" s="248" t="s">
        <v>86</v>
      </c>
      <c r="AY300" s="132" t="s">
        <v>146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132" t="s">
        <v>83</v>
      </c>
      <c r="BK300" s="203">
        <f>ROUND(I300*H300,2)</f>
        <v>0</v>
      </c>
      <c r="BL300" s="132" t="s">
        <v>242</v>
      </c>
      <c r="BM300" s="248" t="s">
        <v>467</v>
      </c>
    </row>
    <row r="301" spans="1:65" s="144" customFormat="1" ht="16.5" customHeight="1">
      <c r="A301" s="141"/>
      <c r="B301" s="142"/>
      <c r="C301" s="237" t="s">
        <v>468</v>
      </c>
      <c r="D301" s="237" t="s">
        <v>149</v>
      </c>
      <c r="E301" s="238" t="s">
        <v>469</v>
      </c>
      <c r="F301" s="239" t="s">
        <v>470</v>
      </c>
      <c r="G301" s="240" t="s">
        <v>258</v>
      </c>
      <c r="H301" s="241">
        <v>6</v>
      </c>
      <c r="I301" s="3"/>
      <c r="J301" s="242">
        <f>ROUND(I301*H301,2)</f>
        <v>0</v>
      </c>
      <c r="K301" s="239" t="s">
        <v>153</v>
      </c>
      <c r="L301" s="142"/>
      <c r="M301" s="243" t="s">
        <v>1</v>
      </c>
      <c r="N301" s="244" t="s">
        <v>40</v>
      </c>
      <c r="O301" s="245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R301" s="248" t="s">
        <v>242</v>
      </c>
      <c r="AT301" s="248" t="s">
        <v>149</v>
      </c>
      <c r="AU301" s="248" t="s">
        <v>86</v>
      </c>
      <c r="AY301" s="132" t="s">
        <v>146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32" t="s">
        <v>83</v>
      </c>
      <c r="BK301" s="203">
        <f>ROUND(I301*H301,2)</f>
        <v>0</v>
      </c>
      <c r="BL301" s="132" t="s">
        <v>242</v>
      </c>
      <c r="BM301" s="248" t="s">
        <v>471</v>
      </c>
    </row>
    <row r="302" spans="1:65" s="257" customFormat="1" ht="12">
      <c r="B302" s="258"/>
      <c r="D302" s="251" t="s">
        <v>156</v>
      </c>
      <c r="E302" s="259" t="s">
        <v>1</v>
      </c>
      <c r="F302" s="260" t="s">
        <v>431</v>
      </c>
      <c r="H302" s="261">
        <v>6</v>
      </c>
      <c r="I302" s="5"/>
      <c r="L302" s="258"/>
      <c r="M302" s="262"/>
      <c r="N302" s="263"/>
      <c r="O302" s="263"/>
      <c r="P302" s="263"/>
      <c r="Q302" s="263"/>
      <c r="R302" s="263"/>
      <c r="S302" s="263"/>
      <c r="T302" s="264"/>
      <c r="AT302" s="259" t="s">
        <v>156</v>
      </c>
      <c r="AU302" s="259" t="s">
        <v>86</v>
      </c>
      <c r="AV302" s="257" t="s">
        <v>86</v>
      </c>
      <c r="AW302" s="257" t="s">
        <v>31</v>
      </c>
      <c r="AX302" s="257" t="s">
        <v>83</v>
      </c>
      <c r="AY302" s="259" t="s">
        <v>146</v>
      </c>
    </row>
    <row r="303" spans="1:65" s="144" customFormat="1" ht="24" customHeight="1">
      <c r="A303" s="141"/>
      <c r="B303" s="142"/>
      <c r="C303" s="237" t="s">
        <v>472</v>
      </c>
      <c r="D303" s="237" t="s">
        <v>149</v>
      </c>
      <c r="E303" s="238" t="s">
        <v>473</v>
      </c>
      <c r="F303" s="239" t="s">
        <v>474</v>
      </c>
      <c r="G303" s="240" t="s">
        <v>258</v>
      </c>
      <c r="H303" s="241">
        <v>4</v>
      </c>
      <c r="I303" s="3"/>
      <c r="J303" s="242">
        <f>ROUND(I303*H303,2)</f>
        <v>0</v>
      </c>
      <c r="K303" s="239" t="s">
        <v>153</v>
      </c>
      <c r="L303" s="142"/>
      <c r="M303" s="243" t="s">
        <v>1</v>
      </c>
      <c r="N303" s="244" t="s">
        <v>40</v>
      </c>
      <c r="O303" s="245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R303" s="248" t="s">
        <v>242</v>
      </c>
      <c r="AT303" s="248" t="s">
        <v>149</v>
      </c>
      <c r="AU303" s="248" t="s">
        <v>86</v>
      </c>
      <c r="AY303" s="132" t="s">
        <v>146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32" t="s">
        <v>83</v>
      </c>
      <c r="BK303" s="203">
        <f>ROUND(I303*H303,2)</f>
        <v>0</v>
      </c>
      <c r="BL303" s="132" t="s">
        <v>242</v>
      </c>
      <c r="BM303" s="248" t="s">
        <v>475</v>
      </c>
    </row>
    <row r="304" spans="1:65" s="144" customFormat="1" ht="16.5" customHeight="1">
      <c r="A304" s="141"/>
      <c r="B304" s="142"/>
      <c r="C304" s="237" t="s">
        <v>476</v>
      </c>
      <c r="D304" s="237" t="s">
        <v>149</v>
      </c>
      <c r="E304" s="238" t="s">
        <v>477</v>
      </c>
      <c r="F304" s="239" t="s">
        <v>478</v>
      </c>
      <c r="G304" s="240" t="s">
        <v>258</v>
      </c>
      <c r="H304" s="241">
        <v>6</v>
      </c>
      <c r="I304" s="3"/>
      <c r="J304" s="242">
        <f>ROUND(I304*H304,2)</f>
        <v>0</v>
      </c>
      <c r="K304" s="239" t="s">
        <v>153</v>
      </c>
      <c r="L304" s="142"/>
      <c r="M304" s="243" t="s">
        <v>1</v>
      </c>
      <c r="N304" s="244" t="s">
        <v>40</v>
      </c>
      <c r="O304" s="245"/>
      <c r="P304" s="246">
        <f>O304*H304</f>
        <v>0</v>
      </c>
      <c r="Q304" s="246">
        <v>2.3000000000000001E-4</v>
      </c>
      <c r="R304" s="246">
        <f>Q304*H304</f>
        <v>1.3800000000000002E-3</v>
      </c>
      <c r="S304" s="246">
        <v>0</v>
      </c>
      <c r="T304" s="247">
        <f>S304*H304</f>
        <v>0</v>
      </c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R304" s="248" t="s">
        <v>242</v>
      </c>
      <c r="AT304" s="248" t="s">
        <v>149</v>
      </c>
      <c r="AU304" s="248" t="s">
        <v>86</v>
      </c>
      <c r="AY304" s="132" t="s">
        <v>146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132" t="s">
        <v>83</v>
      </c>
      <c r="BK304" s="203">
        <f>ROUND(I304*H304,2)</f>
        <v>0</v>
      </c>
      <c r="BL304" s="132" t="s">
        <v>242</v>
      </c>
      <c r="BM304" s="248" t="s">
        <v>479</v>
      </c>
    </row>
    <row r="305" spans="1:65" s="257" customFormat="1" ht="12">
      <c r="B305" s="258"/>
      <c r="D305" s="251" t="s">
        <v>156</v>
      </c>
      <c r="E305" s="259" t="s">
        <v>1</v>
      </c>
      <c r="F305" s="260" t="s">
        <v>431</v>
      </c>
      <c r="H305" s="261">
        <v>6</v>
      </c>
      <c r="I305" s="5"/>
      <c r="L305" s="258"/>
      <c r="M305" s="262"/>
      <c r="N305" s="263"/>
      <c r="O305" s="263"/>
      <c r="P305" s="263"/>
      <c r="Q305" s="263"/>
      <c r="R305" s="263"/>
      <c r="S305" s="263"/>
      <c r="T305" s="264"/>
      <c r="AT305" s="259" t="s">
        <v>156</v>
      </c>
      <c r="AU305" s="259" t="s">
        <v>86</v>
      </c>
      <c r="AV305" s="257" t="s">
        <v>86</v>
      </c>
      <c r="AW305" s="257" t="s">
        <v>31</v>
      </c>
      <c r="AX305" s="257" t="s">
        <v>83</v>
      </c>
      <c r="AY305" s="259" t="s">
        <v>146</v>
      </c>
    </row>
    <row r="306" spans="1:65" s="144" customFormat="1" ht="24" customHeight="1">
      <c r="A306" s="141"/>
      <c r="B306" s="142"/>
      <c r="C306" s="237" t="s">
        <v>480</v>
      </c>
      <c r="D306" s="237" t="s">
        <v>149</v>
      </c>
      <c r="E306" s="238" t="s">
        <v>481</v>
      </c>
      <c r="F306" s="239" t="s">
        <v>482</v>
      </c>
      <c r="G306" s="240" t="s">
        <v>258</v>
      </c>
      <c r="H306" s="241">
        <v>2</v>
      </c>
      <c r="I306" s="3"/>
      <c r="J306" s="242">
        <f>ROUND(I306*H306,2)</f>
        <v>0</v>
      </c>
      <c r="K306" s="239" t="s">
        <v>153</v>
      </c>
      <c r="L306" s="142"/>
      <c r="M306" s="243" t="s">
        <v>1</v>
      </c>
      <c r="N306" s="244" t="s">
        <v>40</v>
      </c>
      <c r="O306" s="245"/>
      <c r="P306" s="246">
        <f>O306*H306</f>
        <v>0</v>
      </c>
      <c r="Q306" s="246">
        <v>1E-4</v>
      </c>
      <c r="R306" s="246">
        <f>Q306*H306</f>
        <v>2.0000000000000001E-4</v>
      </c>
      <c r="S306" s="246">
        <v>0</v>
      </c>
      <c r="T306" s="247">
        <f>S306*H306</f>
        <v>0</v>
      </c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R306" s="248" t="s">
        <v>242</v>
      </c>
      <c r="AT306" s="248" t="s">
        <v>149</v>
      </c>
      <c r="AU306" s="248" t="s">
        <v>86</v>
      </c>
      <c r="AY306" s="132" t="s">
        <v>146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132" t="s">
        <v>83</v>
      </c>
      <c r="BK306" s="203">
        <f>ROUND(I306*H306,2)</f>
        <v>0</v>
      </c>
      <c r="BL306" s="132" t="s">
        <v>242</v>
      </c>
      <c r="BM306" s="248" t="s">
        <v>483</v>
      </c>
    </row>
    <row r="307" spans="1:65" s="144" customFormat="1" ht="24" customHeight="1">
      <c r="A307" s="141"/>
      <c r="B307" s="142"/>
      <c r="C307" s="237" t="s">
        <v>484</v>
      </c>
      <c r="D307" s="237" t="s">
        <v>149</v>
      </c>
      <c r="E307" s="238" t="s">
        <v>485</v>
      </c>
      <c r="F307" s="239" t="s">
        <v>486</v>
      </c>
      <c r="G307" s="240" t="s">
        <v>334</v>
      </c>
      <c r="H307" s="241">
        <v>10.6</v>
      </c>
      <c r="I307" s="3"/>
      <c r="J307" s="242">
        <f>ROUND(I307*H307,2)</f>
        <v>0</v>
      </c>
      <c r="K307" s="239" t="s">
        <v>153</v>
      </c>
      <c r="L307" s="142"/>
      <c r="M307" s="243" t="s">
        <v>1</v>
      </c>
      <c r="N307" s="244" t="s">
        <v>40</v>
      </c>
      <c r="O307" s="245"/>
      <c r="P307" s="246">
        <f>O307*H307</f>
        <v>0</v>
      </c>
      <c r="Q307" s="246">
        <v>1.9000000000000001E-4</v>
      </c>
      <c r="R307" s="246">
        <f>Q307*H307</f>
        <v>2.0140000000000002E-3</v>
      </c>
      <c r="S307" s="246">
        <v>0</v>
      </c>
      <c r="T307" s="247">
        <f>S307*H307</f>
        <v>0</v>
      </c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R307" s="248" t="s">
        <v>242</v>
      </c>
      <c r="AT307" s="248" t="s">
        <v>149</v>
      </c>
      <c r="AU307" s="248" t="s">
        <v>86</v>
      </c>
      <c r="AY307" s="132" t="s">
        <v>146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132" t="s">
        <v>83</v>
      </c>
      <c r="BK307" s="203">
        <f>ROUND(I307*H307,2)</f>
        <v>0</v>
      </c>
      <c r="BL307" s="132" t="s">
        <v>242</v>
      </c>
      <c r="BM307" s="248" t="s">
        <v>487</v>
      </c>
    </row>
    <row r="308" spans="1:65" s="144" customFormat="1" ht="16.5" customHeight="1">
      <c r="A308" s="141"/>
      <c r="B308" s="142"/>
      <c r="C308" s="237" t="s">
        <v>488</v>
      </c>
      <c r="D308" s="237" t="s">
        <v>149</v>
      </c>
      <c r="E308" s="238" t="s">
        <v>489</v>
      </c>
      <c r="F308" s="239" t="s">
        <v>490</v>
      </c>
      <c r="G308" s="240" t="s">
        <v>334</v>
      </c>
      <c r="H308" s="241">
        <v>10.6</v>
      </c>
      <c r="I308" s="3"/>
      <c r="J308" s="242">
        <f>ROUND(I308*H308,2)</f>
        <v>0</v>
      </c>
      <c r="K308" s="239" t="s">
        <v>153</v>
      </c>
      <c r="L308" s="142"/>
      <c r="M308" s="243" t="s">
        <v>1</v>
      </c>
      <c r="N308" s="244" t="s">
        <v>40</v>
      </c>
      <c r="O308" s="245"/>
      <c r="P308" s="246">
        <f>O308*H308</f>
        <v>0</v>
      </c>
      <c r="Q308" s="246">
        <v>1.0000000000000001E-5</v>
      </c>
      <c r="R308" s="246">
        <f>Q308*H308</f>
        <v>1.06E-4</v>
      </c>
      <c r="S308" s="246">
        <v>0</v>
      </c>
      <c r="T308" s="247">
        <f>S308*H308</f>
        <v>0</v>
      </c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R308" s="248" t="s">
        <v>242</v>
      </c>
      <c r="AT308" s="248" t="s">
        <v>149</v>
      </c>
      <c r="AU308" s="248" t="s">
        <v>86</v>
      </c>
      <c r="AY308" s="132" t="s">
        <v>146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132" t="s">
        <v>83</v>
      </c>
      <c r="BK308" s="203">
        <f>ROUND(I308*H308,2)</f>
        <v>0</v>
      </c>
      <c r="BL308" s="132" t="s">
        <v>242</v>
      </c>
      <c r="BM308" s="248" t="s">
        <v>491</v>
      </c>
    </row>
    <row r="309" spans="1:65" s="144" customFormat="1" ht="24" customHeight="1">
      <c r="A309" s="141"/>
      <c r="B309" s="142"/>
      <c r="C309" s="237" t="s">
        <v>492</v>
      </c>
      <c r="D309" s="237" t="s">
        <v>149</v>
      </c>
      <c r="E309" s="238" t="s">
        <v>493</v>
      </c>
      <c r="F309" s="239" t="s">
        <v>494</v>
      </c>
      <c r="G309" s="240" t="s">
        <v>152</v>
      </c>
      <c r="H309" s="241">
        <v>1.4999999999999999E-2</v>
      </c>
      <c r="I309" s="3"/>
      <c r="J309" s="242">
        <f>ROUND(I309*H309,2)</f>
        <v>0</v>
      </c>
      <c r="K309" s="239" t="s">
        <v>153</v>
      </c>
      <c r="L309" s="142"/>
      <c r="M309" s="243" t="s">
        <v>1</v>
      </c>
      <c r="N309" s="244" t="s">
        <v>40</v>
      </c>
      <c r="O309" s="245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R309" s="248" t="s">
        <v>242</v>
      </c>
      <c r="AT309" s="248" t="s">
        <v>149</v>
      </c>
      <c r="AU309" s="248" t="s">
        <v>86</v>
      </c>
      <c r="AY309" s="132" t="s">
        <v>146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32" t="s">
        <v>83</v>
      </c>
      <c r="BK309" s="203">
        <f>ROUND(I309*H309,2)</f>
        <v>0</v>
      </c>
      <c r="BL309" s="132" t="s">
        <v>242</v>
      </c>
      <c r="BM309" s="248" t="s">
        <v>495</v>
      </c>
    </row>
    <row r="310" spans="1:65" s="144" customFormat="1" ht="24" customHeight="1">
      <c r="A310" s="141"/>
      <c r="B310" s="142"/>
      <c r="C310" s="237" t="s">
        <v>496</v>
      </c>
      <c r="D310" s="237" t="s">
        <v>149</v>
      </c>
      <c r="E310" s="238" t="s">
        <v>497</v>
      </c>
      <c r="F310" s="239" t="s">
        <v>498</v>
      </c>
      <c r="G310" s="240" t="s">
        <v>152</v>
      </c>
      <c r="H310" s="241">
        <v>1.4999999999999999E-2</v>
      </c>
      <c r="I310" s="3"/>
      <c r="J310" s="242">
        <f>ROUND(I310*H310,2)</f>
        <v>0</v>
      </c>
      <c r="K310" s="239" t="s">
        <v>153</v>
      </c>
      <c r="L310" s="142"/>
      <c r="M310" s="243" t="s">
        <v>1</v>
      </c>
      <c r="N310" s="244" t="s">
        <v>40</v>
      </c>
      <c r="O310" s="245"/>
      <c r="P310" s="246">
        <f>O310*H310</f>
        <v>0</v>
      </c>
      <c r="Q310" s="246">
        <v>0</v>
      </c>
      <c r="R310" s="246">
        <f>Q310*H310</f>
        <v>0</v>
      </c>
      <c r="S310" s="246">
        <v>0</v>
      </c>
      <c r="T310" s="247">
        <f>S310*H310</f>
        <v>0</v>
      </c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R310" s="248" t="s">
        <v>242</v>
      </c>
      <c r="AT310" s="248" t="s">
        <v>149</v>
      </c>
      <c r="AU310" s="248" t="s">
        <v>86</v>
      </c>
      <c r="AY310" s="132" t="s">
        <v>146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132" t="s">
        <v>83</v>
      </c>
      <c r="BK310" s="203">
        <f>ROUND(I310*H310,2)</f>
        <v>0</v>
      </c>
      <c r="BL310" s="132" t="s">
        <v>242</v>
      </c>
      <c r="BM310" s="248" t="s">
        <v>499</v>
      </c>
    </row>
    <row r="311" spans="1:65" s="224" customFormat="1" ht="23" customHeight="1">
      <c r="B311" s="225"/>
      <c r="D311" s="226" t="s">
        <v>74</v>
      </c>
      <c r="E311" s="235" t="s">
        <v>500</v>
      </c>
      <c r="F311" s="235" t="s">
        <v>501</v>
      </c>
      <c r="I311" s="2"/>
      <c r="J311" s="236">
        <f>BK311</f>
        <v>0</v>
      </c>
      <c r="L311" s="225"/>
      <c r="M311" s="229"/>
      <c r="N311" s="230"/>
      <c r="O311" s="230"/>
      <c r="P311" s="231">
        <f>SUM(P312:P322)</f>
        <v>0</v>
      </c>
      <c r="Q311" s="230"/>
      <c r="R311" s="231">
        <f>SUM(R312:R322)</f>
        <v>3.109E-2</v>
      </c>
      <c r="S311" s="230"/>
      <c r="T311" s="232">
        <f>SUM(T312:T322)</f>
        <v>9.3109999999999998E-2</v>
      </c>
      <c r="AR311" s="226" t="s">
        <v>86</v>
      </c>
      <c r="AT311" s="233" t="s">
        <v>74</v>
      </c>
      <c r="AU311" s="233" t="s">
        <v>83</v>
      </c>
      <c r="AY311" s="226" t="s">
        <v>146</v>
      </c>
      <c r="BK311" s="234">
        <f>SUM(BK312:BK322)</f>
        <v>0</v>
      </c>
    </row>
    <row r="312" spans="1:65" s="144" customFormat="1" ht="16.5" customHeight="1">
      <c r="A312" s="141"/>
      <c r="B312" s="142"/>
      <c r="C312" s="237" t="s">
        <v>502</v>
      </c>
      <c r="D312" s="237" t="s">
        <v>149</v>
      </c>
      <c r="E312" s="238" t="s">
        <v>503</v>
      </c>
      <c r="F312" s="239" t="s">
        <v>504</v>
      </c>
      <c r="G312" s="240" t="s">
        <v>462</v>
      </c>
      <c r="H312" s="241">
        <v>1</v>
      </c>
      <c r="I312" s="3"/>
      <c r="J312" s="242">
        <f t="shared" ref="J312:J322" si="5">ROUND(I312*H312,2)</f>
        <v>0</v>
      </c>
      <c r="K312" s="239" t="s">
        <v>153</v>
      </c>
      <c r="L312" s="142"/>
      <c r="M312" s="243" t="s">
        <v>1</v>
      </c>
      <c r="N312" s="244" t="s">
        <v>40</v>
      </c>
      <c r="O312" s="245"/>
      <c r="P312" s="246">
        <f t="shared" ref="P312:P322" si="6">O312*H312</f>
        <v>0</v>
      </c>
      <c r="Q312" s="246">
        <v>0</v>
      </c>
      <c r="R312" s="246">
        <f t="shared" ref="R312:R322" si="7">Q312*H312</f>
        <v>0</v>
      </c>
      <c r="S312" s="246">
        <v>1.9460000000000002E-2</v>
      </c>
      <c r="T312" s="247">
        <f t="shared" ref="T312:T322" si="8">S312*H312</f>
        <v>1.9460000000000002E-2</v>
      </c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R312" s="248" t="s">
        <v>242</v>
      </c>
      <c r="AT312" s="248" t="s">
        <v>149</v>
      </c>
      <c r="AU312" s="248" t="s">
        <v>86</v>
      </c>
      <c r="AY312" s="132" t="s">
        <v>146</v>
      </c>
      <c r="BE312" s="203">
        <f t="shared" ref="BE312:BE322" si="9">IF(N312="základní",J312,0)</f>
        <v>0</v>
      </c>
      <c r="BF312" s="203">
        <f t="shared" ref="BF312:BF322" si="10">IF(N312="snížená",J312,0)</f>
        <v>0</v>
      </c>
      <c r="BG312" s="203">
        <f t="shared" ref="BG312:BG322" si="11">IF(N312="zákl. přenesená",J312,0)</f>
        <v>0</v>
      </c>
      <c r="BH312" s="203">
        <f t="shared" ref="BH312:BH322" si="12">IF(N312="sníž. přenesená",J312,0)</f>
        <v>0</v>
      </c>
      <c r="BI312" s="203">
        <f t="shared" ref="BI312:BI322" si="13">IF(N312="nulová",J312,0)</f>
        <v>0</v>
      </c>
      <c r="BJ312" s="132" t="s">
        <v>83</v>
      </c>
      <c r="BK312" s="203">
        <f t="shared" ref="BK312:BK322" si="14">ROUND(I312*H312,2)</f>
        <v>0</v>
      </c>
      <c r="BL312" s="132" t="s">
        <v>242</v>
      </c>
      <c r="BM312" s="248" t="s">
        <v>505</v>
      </c>
    </row>
    <row r="313" spans="1:65" s="144" customFormat="1" ht="24" customHeight="1">
      <c r="A313" s="141"/>
      <c r="B313" s="142"/>
      <c r="C313" s="237" t="s">
        <v>506</v>
      </c>
      <c r="D313" s="237" t="s">
        <v>149</v>
      </c>
      <c r="E313" s="238" t="s">
        <v>507</v>
      </c>
      <c r="F313" s="239" t="s">
        <v>508</v>
      </c>
      <c r="G313" s="240" t="s">
        <v>462</v>
      </c>
      <c r="H313" s="241">
        <v>1</v>
      </c>
      <c r="I313" s="3"/>
      <c r="J313" s="242">
        <f t="shared" si="5"/>
        <v>0</v>
      </c>
      <c r="K313" s="239" t="s">
        <v>153</v>
      </c>
      <c r="L313" s="142"/>
      <c r="M313" s="243" t="s">
        <v>1</v>
      </c>
      <c r="N313" s="244" t="s">
        <v>40</v>
      </c>
      <c r="O313" s="245"/>
      <c r="P313" s="246">
        <f t="shared" si="6"/>
        <v>0</v>
      </c>
      <c r="Q313" s="246">
        <v>2.869E-2</v>
      </c>
      <c r="R313" s="246">
        <f t="shared" si="7"/>
        <v>2.869E-2</v>
      </c>
      <c r="S313" s="246">
        <v>0</v>
      </c>
      <c r="T313" s="247">
        <f t="shared" si="8"/>
        <v>0</v>
      </c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R313" s="248" t="s">
        <v>242</v>
      </c>
      <c r="AT313" s="248" t="s">
        <v>149</v>
      </c>
      <c r="AU313" s="248" t="s">
        <v>86</v>
      </c>
      <c r="AY313" s="132" t="s">
        <v>146</v>
      </c>
      <c r="BE313" s="203">
        <f t="shared" si="9"/>
        <v>0</v>
      </c>
      <c r="BF313" s="203">
        <f t="shared" si="10"/>
        <v>0</v>
      </c>
      <c r="BG313" s="203">
        <f t="shared" si="11"/>
        <v>0</v>
      </c>
      <c r="BH313" s="203">
        <f t="shared" si="12"/>
        <v>0</v>
      </c>
      <c r="BI313" s="203">
        <f t="shared" si="13"/>
        <v>0</v>
      </c>
      <c r="BJ313" s="132" t="s">
        <v>83</v>
      </c>
      <c r="BK313" s="203">
        <f t="shared" si="14"/>
        <v>0</v>
      </c>
      <c r="BL313" s="132" t="s">
        <v>242</v>
      </c>
      <c r="BM313" s="248" t="s">
        <v>509</v>
      </c>
    </row>
    <row r="314" spans="1:65" s="144" customFormat="1" ht="24" customHeight="1">
      <c r="A314" s="141"/>
      <c r="B314" s="142"/>
      <c r="C314" s="237" t="s">
        <v>510</v>
      </c>
      <c r="D314" s="237" t="s">
        <v>149</v>
      </c>
      <c r="E314" s="238" t="s">
        <v>511</v>
      </c>
      <c r="F314" s="239" t="s">
        <v>512</v>
      </c>
      <c r="G314" s="240" t="s">
        <v>462</v>
      </c>
      <c r="H314" s="241">
        <v>2</v>
      </c>
      <c r="I314" s="3"/>
      <c r="J314" s="242">
        <f t="shared" si="5"/>
        <v>0</v>
      </c>
      <c r="K314" s="239" t="s">
        <v>153</v>
      </c>
      <c r="L314" s="142"/>
      <c r="M314" s="243" t="s">
        <v>1</v>
      </c>
      <c r="N314" s="244" t="s">
        <v>40</v>
      </c>
      <c r="O314" s="245"/>
      <c r="P314" s="246">
        <f t="shared" si="6"/>
        <v>0</v>
      </c>
      <c r="Q314" s="246">
        <v>2.9999999999999997E-4</v>
      </c>
      <c r="R314" s="246">
        <f t="shared" si="7"/>
        <v>5.9999999999999995E-4</v>
      </c>
      <c r="S314" s="246">
        <v>0</v>
      </c>
      <c r="T314" s="247">
        <f t="shared" si="8"/>
        <v>0</v>
      </c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R314" s="248" t="s">
        <v>242</v>
      </c>
      <c r="AT314" s="248" t="s">
        <v>149</v>
      </c>
      <c r="AU314" s="248" t="s">
        <v>86</v>
      </c>
      <c r="AY314" s="132" t="s">
        <v>146</v>
      </c>
      <c r="BE314" s="203">
        <f t="shared" si="9"/>
        <v>0</v>
      </c>
      <c r="BF314" s="203">
        <f t="shared" si="10"/>
        <v>0</v>
      </c>
      <c r="BG314" s="203">
        <f t="shared" si="11"/>
        <v>0</v>
      </c>
      <c r="BH314" s="203">
        <f t="shared" si="12"/>
        <v>0</v>
      </c>
      <c r="BI314" s="203">
        <f t="shared" si="13"/>
        <v>0</v>
      </c>
      <c r="BJ314" s="132" t="s">
        <v>83</v>
      </c>
      <c r="BK314" s="203">
        <f t="shared" si="14"/>
        <v>0</v>
      </c>
      <c r="BL314" s="132" t="s">
        <v>242</v>
      </c>
      <c r="BM314" s="248" t="s">
        <v>513</v>
      </c>
    </row>
    <row r="315" spans="1:65" s="144" customFormat="1" ht="16.5" customHeight="1">
      <c r="A315" s="141"/>
      <c r="B315" s="142"/>
      <c r="C315" s="237" t="s">
        <v>514</v>
      </c>
      <c r="D315" s="237" t="s">
        <v>149</v>
      </c>
      <c r="E315" s="238" t="s">
        <v>515</v>
      </c>
      <c r="F315" s="239" t="s">
        <v>516</v>
      </c>
      <c r="G315" s="240" t="s">
        <v>462</v>
      </c>
      <c r="H315" s="241">
        <v>1</v>
      </c>
      <c r="I315" s="3"/>
      <c r="J315" s="242">
        <f t="shared" si="5"/>
        <v>0</v>
      </c>
      <c r="K315" s="239" t="s">
        <v>153</v>
      </c>
      <c r="L315" s="142"/>
      <c r="M315" s="243" t="s">
        <v>1</v>
      </c>
      <c r="N315" s="244" t="s">
        <v>40</v>
      </c>
      <c r="O315" s="245"/>
      <c r="P315" s="246">
        <f t="shared" si="6"/>
        <v>0</v>
      </c>
      <c r="Q315" s="246">
        <v>0</v>
      </c>
      <c r="R315" s="246">
        <f t="shared" si="7"/>
        <v>0</v>
      </c>
      <c r="S315" s="246">
        <v>1.56E-3</v>
      </c>
      <c r="T315" s="247">
        <f t="shared" si="8"/>
        <v>1.56E-3</v>
      </c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R315" s="248" t="s">
        <v>242</v>
      </c>
      <c r="AT315" s="248" t="s">
        <v>149</v>
      </c>
      <c r="AU315" s="248" t="s">
        <v>86</v>
      </c>
      <c r="AY315" s="132" t="s">
        <v>146</v>
      </c>
      <c r="BE315" s="203">
        <f t="shared" si="9"/>
        <v>0</v>
      </c>
      <c r="BF315" s="203">
        <f t="shared" si="10"/>
        <v>0</v>
      </c>
      <c r="BG315" s="203">
        <f t="shared" si="11"/>
        <v>0</v>
      </c>
      <c r="BH315" s="203">
        <f t="shared" si="12"/>
        <v>0</v>
      </c>
      <c r="BI315" s="203">
        <f t="shared" si="13"/>
        <v>0</v>
      </c>
      <c r="BJ315" s="132" t="s">
        <v>83</v>
      </c>
      <c r="BK315" s="203">
        <f t="shared" si="14"/>
        <v>0</v>
      </c>
      <c r="BL315" s="132" t="s">
        <v>242</v>
      </c>
      <c r="BM315" s="248" t="s">
        <v>517</v>
      </c>
    </row>
    <row r="316" spans="1:65" s="144" customFormat="1" ht="16.5" customHeight="1">
      <c r="A316" s="141"/>
      <c r="B316" s="142"/>
      <c r="C316" s="237" t="s">
        <v>518</v>
      </c>
      <c r="D316" s="237" t="s">
        <v>149</v>
      </c>
      <c r="E316" s="238" t="s">
        <v>519</v>
      </c>
      <c r="F316" s="239" t="s">
        <v>520</v>
      </c>
      <c r="G316" s="240" t="s">
        <v>462</v>
      </c>
      <c r="H316" s="241">
        <v>1</v>
      </c>
      <c r="I316" s="3"/>
      <c r="J316" s="242">
        <f t="shared" si="5"/>
        <v>0</v>
      </c>
      <c r="K316" s="239" t="s">
        <v>153</v>
      </c>
      <c r="L316" s="142"/>
      <c r="M316" s="243" t="s">
        <v>1</v>
      </c>
      <c r="N316" s="244" t="s">
        <v>40</v>
      </c>
      <c r="O316" s="245"/>
      <c r="P316" s="246">
        <f t="shared" si="6"/>
        <v>0</v>
      </c>
      <c r="Q316" s="246">
        <v>1.8E-3</v>
      </c>
      <c r="R316" s="246">
        <f t="shared" si="7"/>
        <v>1.8E-3</v>
      </c>
      <c r="S316" s="246">
        <v>0</v>
      </c>
      <c r="T316" s="247">
        <f t="shared" si="8"/>
        <v>0</v>
      </c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R316" s="248" t="s">
        <v>242</v>
      </c>
      <c r="AT316" s="248" t="s">
        <v>149</v>
      </c>
      <c r="AU316" s="248" t="s">
        <v>86</v>
      </c>
      <c r="AY316" s="132" t="s">
        <v>146</v>
      </c>
      <c r="BE316" s="203">
        <f t="shared" si="9"/>
        <v>0</v>
      </c>
      <c r="BF316" s="203">
        <f t="shared" si="10"/>
        <v>0</v>
      </c>
      <c r="BG316" s="203">
        <f t="shared" si="11"/>
        <v>0</v>
      </c>
      <c r="BH316" s="203">
        <f t="shared" si="12"/>
        <v>0</v>
      </c>
      <c r="BI316" s="203">
        <f t="shared" si="13"/>
        <v>0</v>
      </c>
      <c r="BJ316" s="132" t="s">
        <v>83</v>
      </c>
      <c r="BK316" s="203">
        <f t="shared" si="14"/>
        <v>0</v>
      </c>
      <c r="BL316" s="132" t="s">
        <v>242</v>
      </c>
      <c r="BM316" s="248" t="s">
        <v>521</v>
      </c>
    </row>
    <row r="317" spans="1:65" s="144" customFormat="1" ht="16.5" customHeight="1">
      <c r="A317" s="141"/>
      <c r="B317" s="142"/>
      <c r="C317" s="237" t="s">
        <v>522</v>
      </c>
      <c r="D317" s="237" t="s">
        <v>149</v>
      </c>
      <c r="E317" s="238" t="s">
        <v>523</v>
      </c>
      <c r="F317" s="239" t="s">
        <v>524</v>
      </c>
      <c r="G317" s="240" t="s">
        <v>258</v>
      </c>
      <c r="H317" s="241">
        <v>1</v>
      </c>
      <c r="I317" s="3"/>
      <c r="J317" s="242">
        <f t="shared" si="5"/>
        <v>0</v>
      </c>
      <c r="K317" s="239" t="s">
        <v>153</v>
      </c>
      <c r="L317" s="142"/>
      <c r="M317" s="243" t="s">
        <v>1</v>
      </c>
      <c r="N317" s="244" t="s">
        <v>40</v>
      </c>
      <c r="O317" s="245"/>
      <c r="P317" s="246">
        <f t="shared" si="6"/>
        <v>0</v>
      </c>
      <c r="Q317" s="246">
        <v>0</v>
      </c>
      <c r="R317" s="246">
        <f t="shared" si="7"/>
        <v>0</v>
      </c>
      <c r="S317" s="246">
        <v>8.4999999999999995E-4</v>
      </c>
      <c r="T317" s="247">
        <f t="shared" si="8"/>
        <v>8.4999999999999995E-4</v>
      </c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R317" s="248" t="s">
        <v>242</v>
      </c>
      <c r="AT317" s="248" t="s">
        <v>149</v>
      </c>
      <c r="AU317" s="248" t="s">
        <v>86</v>
      </c>
      <c r="AY317" s="132" t="s">
        <v>146</v>
      </c>
      <c r="BE317" s="203">
        <f t="shared" si="9"/>
        <v>0</v>
      </c>
      <c r="BF317" s="203">
        <f t="shared" si="10"/>
        <v>0</v>
      </c>
      <c r="BG317" s="203">
        <f t="shared" si="11"/>
        <v>0</v>
      </c>
      <c r="BH317" s="203">
        <f t="shared" si="12"/>
        <v>0</v>
      </c>
      <c r="BI317" s="203">
        <f t="shared" si="13"/>
        <v>0</v>
      </c>
      <c r="BJ317" s="132" t="s">
        <v>83</v>
      </c>
      <c r="BK317" s="203">
        <f t="shared" si="14"/>
        <v>0</v>
      </c>
      <c r="BL317" s="132" t="s">
        <v>242</v>
      </c>
      <c r="BM317" s="248" t="s">
        <v>525</v>
      </c>
    </row>
    <row r="318" spans="1:65" s="144" customFormat="1" ht="16.5" customHeight="1">
      <c r="A318" s="141"/>
      <c r="B318" s="142"/>
      <c r="C318" s="237" t="s">
        <v>526</v>
      </c>
      <c r="D318" s="237" t="s">
        <v>149</v>
      </c>
      <c r="E318" s="238" t="s">
        <v>527</v>
      </c>
      <c r="F318" s="239" t="s">
        <v>528</v>
      </c>
      <c r="G318" s="240" t="s">
        <v>258</v>
      </c>
      <c r="H318" s="241">
        <v>1</v>
      </c>
      <c r="I318" s="3"/>
      <c r="J318" s="242">
        <f t="shared" si="5"/>
        <v>0</v>
      </c>
      <c r="K318" s="239" t="s">
        <v>1</v>
      </c>
      <c r="L318" s="142"/>
      <c r="M318" s="243" t="s">
        <v>1</v>
      </c>
      <c r="N318" s="244" t="s">
        <v>40</v>
      </c>
      <c r="O318" s="245"/>
      <c r="P318" s="246">
        <f t="shared" si="6"/>
        <v>0</v>
      </c>
      <c r="Q318" s="246">
        <v>0</v>
      </c>
      <c r="R318" s="246">
        <f t="shared" si="7"/>
        <v>0</v>
      </c>
      <c r="S318" s="246">
        <v>1.24E-3</v>
      </c>
      <c r="T318" s="247">
        <f t="shared" si="8"/>
        <v>1.24E-3</v>
      </c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R318" s="248" t="s">
        <v>242</v>
      </c>
      <c r="AT318" s="248" t="s">
        <v>149</v>
      </c>
      <c r="AU318" s="248" t="s">
        <v>86</v>
      </c>
      <c r="AY318" s="132" t="s">
        <v>146</v>
      </c>
      <c r="BE318" s="203">
        <f t="shared" si="9"/>
        <v>0</v>
      </c>
      <c r="BF318" s="203">
        <f t="shared" si="10"/>
        <v>0</v>
      </c>
      <c r="BG318" s="203">
        <f t="shared" si="11"/>
        <v>0</v>
      </c>
      <c r="BH318" s="203">
        <f t="shared" si="12"/>
        <v>0</v>
      </c>
      <c r="BI318" s="203">
        <f t="shared" si="13"/>
        <v>0</v>
      </c>
      <c r="BJ318" s="132" t="s">
        <v>83</v>
      </c>
      <c r="BK318" s="203">
        <f t="shared" si="14"/>
        <v>0</v>
      </c>
      <c r="BL318" s="132" t="s">
        <v>242</v>
      </c>
      <c r="BM318" s="248" t="s">
        <v>529</v>
      </c>
    </row>
    <row r="319" spans="1:65" s="144" customFormat="1" ht="36" customHeight="1">
      <c r="A319" s="141"/>
      <c r="B319" s="142"/>
      <c r="C319" s="237" t="s">
        <v>530</v>
      </c>
      <c r="D319" s="237" t="s">
        <v>149</v>
      </c>
      <c r="E319" s="238" t="s">
        <v>531</v>
      </c>
      <c r="F319" s="239" t="s">
        <v>532</v>
      </c>
      <c r="G319" s="240" t="s">
        <v>462</v>
      </c>
      <c r="H319" s="241">
        <v>1</v>
      </c>
      <c r="I319" s="3"/>
      <c r="J319" s="242">
        <f t="shared" si="5"/>
        <v>0</v>
      </c>
      <c r="K319" s="239" t="s">
        <v>1</v>
      </c>
      <c r="L319" s="142"/>
      <c r="M319" s="243" t="s">
        <v>1</v>
      </c>
      <c r="N319" s="244" t="s">
        <v>40</v>
      </c>
      <c r="O319" s="245"/>
      <c r="P319" s="246">
        <f t="shared" si="6"/>
        <v>0</v>
      </c>
      <c r="Q319" s="246">
        <v>0</v>
      </c>
      <c r="R319" s="246">
        <f t="shared" si="7"/>
        <v>0</v>
      </c>
      <c r="S319" s="246">
        <v>0.06</v>
      </c>
      <c r="T319" s="247">
        <f t="shared" si="8"/>
        <v>0.06</v>
      </c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R319" s="248" t="s">
        <v>242</v>
      </c>
      <c r="AT319" s="248" t="s">
        <v>149</v>
      </c>
      <c r="AU319" s="248" t="s">
        <v>86</v>
      </c>
      <c r="AY319" s="132" t="s">
        <v>146</v>
      </c>
      <c r="BE319" s="203">
        <f t="shared" si="9"/>
        <v>0</v>
      </c>
      <c r="BF319" s="203">
        <f t="shared" si="10"/>
        <v>0</v>
      </c>
      <c r="BG319" s="203">
        <f t="shared" si="11"/>
        <v>0</v>
      </c>
      <c r="BH319" s="203">
        <f t="shared" si="12"/>
        <v>0</v>
      </c>
      <c r="BI319" s="203">
        <f t="shared" si="13"/>
        <v>0</v>
      </c>
      <c r="BJ319" s="132" t="s">
        <v>83</v>
      </c>
      <c r="BK319" s="203">
        <f t="shared" si="14"/>
        <v>0</v>
      </c>
      <c r="BL319" s="132" t="s">
        <v>242</v>
      </c>
      <c r="BM319" s="248" t="s">
        <v>533</v>
      </c>
    </row>
    <row r="320" spans="1:65" s="144" customFormat="1" ht="16.5" customHeight="1">
      <c r="A320" s="141"/>
      <c r="B320" s="142"/>
      <c r="C320" s="237" t="s">
        <v>534</v>
      </c>
      <c r="D320" s="237" t="s">
        <v>149</v>
      </c>
      <c r="E320" s="238" t="s">
        <v>535</v>
      </c>
      <c r="F320" s="239" t="s">
        <v>536</v>
      </c>
      <c r="G320" s="240" t="s">
        <v>258</v>
      </c>
      <c r="H320" s="241">
        <v>2</v>
      </c>
      <c r="I320" s="3"/>
      <c r="J320" s="242">
        <f t="shared" si="5"/>
        <v>0</v>
      </c>
      <c r="K320" s="239" t="s">
        <v>153</v>
      </c>
      <c r="L320" s="142"/>
      <c r="M320" s="243" t="s">
        <v>1</v>
      </c>
      <c r="N320" s="244" t="s">
        <v>40</v>
      </c>
      <c r="O320" s="245"/>
      <c r="P320" s="246">
        <f t="shared" si="6"/>
        <v>0</v>
      </c>
      <c r="Q320" s="246">
        <v>0</v>
      </c>
      <c r="R320" s="246">
        <f t="shared" si="7"/>
        <v>0</v>
      </c>
      <c r="S320" s="246">
        <v>5.0000000000000001E-3</v>
      </c>
      <c r="T320" s="247">
        <f t="shared" si="8"/>
        <v>0.01</v>
      </c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R320" s="248" t="s">
        <v>242</v>
      </c>
      <c r="AT320" s="248" t="s">
        <v>149</v>
      </c>
      <c r="AU320" s="248" t="s">
        <v>86</v>
      </c>
      <c r="AY320" s="132" t="s">
        <v>146</v>
      </c>
      <c r="BE320" s="203">
        <f t="shared" si="9"/>
        <v>0</v>
      </c>
      <c r="BF320" s="203">
        <f t="shared" si="10"/>
        <v>0</v>
      </c>
      <c r="BG320" s="203">
        <f t="shared" si="11"/>
        <v>0</v>
      </c>
      <c r="BH320" s="203">
        <f t="shared" si="12"/>
        <v>0</v>
      </c>
      <c r="BI320" s="203">
        <f t="shared" si="13"/>
        <v>0</v>
      </c>
      <c r="BJ320" s="132" t="s">
        <v>83</v>
      </c>
      <c r="BK320" s="203">
        <f t="shared" si="14"/>
        <v>0</v>
      </c>
      <c r="BL320" s="132" t="s">
        <v>242</v>
      </c>
      <c r="BM320" s="248" t="s">
        <v>537</v>
      </c>
    </row>
    <row r="321" spans="1:65" s="144" customFormat="1" ht="24" customHeight="1">
      <c r="A321" s="141"/>
      <c r="B321" s="142"/>
      <c r="C321" s="237" t="s">
        <v>538</v>
      </c>
      <c r="D321" s="237" t="s">
        <v>149</v>
      </c>
      <c r="E321" s="238" t="s">
        <v>539</v>
      </c>
      <c r="F321" s="239" t="s">
        <v>540</v>
      </c>
      <c r="G321" s="240" t="s">
        <v>152</v>
      </c>
      <c r="H321" s="241">
        <v>3.1E-2</v>
      </c>
      <c r="I321" s="3"/>
      <c r="J321" s="242">
        <f t="shared" si="5"/>
        <v>0</v>
      </c>
      <c r="K321" s="239" t="s">
        <v>153</v>
      </c>
      <c r="L321" s="142"/>
      <c r="M321" s="243" t="s">
        <v>1</v>
      </c>
      <c r="N321" s="244" t="s">
        <v>40</v>
      </c>
      <c r="O321" s="245"/>
      <c r="P321" s="246">
        <f t="shared" si="6"/>
        <v>0</v>
      </c>
      <c r="Q321" s="246">
        <v>0</v>
      </c>
      <c r="R321" s="246">
        <f t="shared" si="7"/>
        <v>0</v>
      </c>
      <c r="S321" s="246">
        <v>0</v>
      </c>
      <c r="T321" s="247">
        <f t="shared" si="8"/>
        <v>0</v>
      </c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R321" s="248" t="s">
        <v>242</v>
      </c>
      <c r="AT321" s="248" t="s">
        <v>149</v>
      </c>
      <c r="AU321" s="248" t="s">
        <v>86</v>
      </c>
      <c r="AY321" s="132" t="s">
        <v>146</v>
      </c>
      <c r="BE321" s="203">
        <f t="shared" si="9"/>
        <v>0</v>
      </c>
      <c r="BF321" s="203">
        <f t="shared" si="10"/>
        <v>0</v>
      </c>
      <c r="BG321" s="203">
        <f t="shared" si="11"/>
        <v>0</v>
      </c>
      <c r="BH321" s="203">
        <f t="shared" si="12"/>
        <v>0</v>
      </c>
      <c r="BI321" s="203">
        <f t="shared" si="13"/>
        <v>0</v>
      </c>
      <c r="BJ321" s="132" t="s">
        <v>83</v>
      </c>
      <c r="BK321" s="203">
        <f t="shared" si="14"/>
        <v>0</v>
      </c>
      <c r="BL321" s="132" t="s">
        <v>242</v>
      </c>
      <c r="BM321" s="248" t="s">
        <v>541</v>
      </c>
    </row>
    <row r="322" spans="1:65" s="144" customFormat="1" ht="24" customHeight="1">
      <c r="A322" s="141"/>
      <c r="B322" s="142"/>
      <c r="C322" s="237" t="s">
        <v>542</v>
      </c>
      <c r="D322" s="237" t="s">
        <v>149</v>
      </c>
      <c r="E322" s="238" t="s">
        <v>543</v>
      </c>
      <c r="F322" s="239" t="s">
        <v>544</v>
      </c>
      <c r="G322" s="240" t="s">
        <v>152</v>
      </c>
      <c r="H322" s="241">
        <v>3.1E-2</v>
      </c>
      <c r="I322" s="3"/>
      <c r="J322" s="242">
        <f t="shared" si="5"/>
        <v>0</v>
      </c>
      <c r="K322" s="239" t="s">
        <v>153</v>
      </c>
      <c r="L322" s="142"/>
      <c r="M322" s="243" t="s">
        <v>1</v>
      </c>
      <c r="N322" s="244" t="s">
        <v>40</v>
      </c>
      <c r="O322" s="245"/>
      <c r="P322" s="246">
        <f t="shared" si="6"/>
        <v>0</v>
      </c>
      <c r="Q322" s="246">
        <v>0</v>
      </c>
      <c r="R322" s="246">
        <f t="shared" si="7"/>
        <v>0</v>
      </c>
      <c r="S322" s="246">
        <v>0</v>
      </c>
      <c r="T322" s="247">
        <f t="shared" si="8"/>
        <v>0</v>
      </c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R322" s="248" t="s">
        <v>242</v>
      </c>
      <c r="AT322" s="248" t="s">
        <v>149</v>
      </c>
      <c r="AU322" s="248" t="s">
        <v>86</v>
      </c>
      <c r="AY322" s="132" t="s">
        <v>146</v>
      </c>
      <c r="BE322" s="203">
        <f t="shared" si="9"/>
        <v>0</v>
      </c>
      <c r="BF322" s="203">
        <f t="shared" si="10"/>
        <v>0</v>
      </c>
      <c r="BG322" s="203">
        <f t="shared" si="11"/>
        <v>0</v>
      </c>
      <c r="BH322" s="203">
        <f t="shared" si="12"/>
        <v>0</v>
      </c>
      <c r="BI322" s="203">
        <f t="shared" si="13"/>
        <v>0</v>
      </c>
      <c r="BJ322" s="132" t="s">
        <v>83</v>
      </c>
      <c r="BK322" s="203">
        <f t="shared" si="14"/>
        <v>0</v>
      </c>
      <c r="BL322" s="132" t="s">
        <v>242</v>
      </c>
      <c r="BM322" s="248" t="s">
        <v>545</v>
      </c>
    </row>
    <row r="323" spans="1:65" s="224" customFormat="1" ht="23" customHeight="1">
      <c r="B323" s="225"/>
      <c r="D323" s="226" t="s">
        <v>74</v>
      </c>
      <c r="E323" s="235" t="s">
        <v>546</v>
      </c>
      <c r="F323" s="235" t="s">
        <v>547</v>
      </c>
      <c r="I323" s="2"/>
      <c r="J323" s="236">
        <f>BK323</f>
        <v>0</v>
      </c>
      <c r="L323" s="225"/>
      <c r="M323" s="229"/>
      <c r="N323" s="230"/>
      <c r="O323" s="230"/>
      <c r="P323" s="231">
        <f>SUM(P324:P329)</f>
        <v>0</v>
      </c>
      <c r="Q323" s="230"/>
      <c r="R323" s="231">
        <f>SUM(R324:R329)</f>
        <v>1.8000000000000002E-3</v>
      </c>
      <c r="S323" s="230"/>
      <c r="T323" s="232">
        <f>SUM(T324:T329)</f>
        <v>6.6E-3</v>
      </c>
      <c r="AR323" s="226" t="s">
        <v>86</v>
      </c>
      <c r="AT323" s="233" t="s">
        <v>74</v>
      </c>
      <c r="AU323" s="233" t="s">
        <v>83</v>
      </c>
      <c r="AY323" s="226" t="s">
        <v>146</v>
      </c>
      <c r="BK323" s="234">
        <f>SUM(BK324:BK329)</f>
        <v>0</v>
      </c>
    </row>
    <row r="324" spans="1:65" s="144" customFormat="1" ht="16.5" customHeight="1">
      <c r="A324" s="141"/>
      <c r="B324" s="142"/>
      <c r="C324" s="237" t="s">
        <v>548</v>
      </c>
      <c r="D324" s="237" t="s">
        <v>149</v>
      </c>
      <c r="E324" s="238" t="s">
        <v>549</v>
      </c>
      <c r="F324" s="239" t="s">
        <v>550</v>
      </c>
      <c r="G324" s="240" t="s">
        <v>258</v>
      </c>
      <c r="H324" s="241">
        <v>6</v>
      </c>
      <c r="I324" s="3"/>
      <c r="J324" s="242">
        <f t="shared" ref="J324:J329" si="15">ROUND(I324*H324,2)</f>
        <v>0</v>
      </c>
      <c r="K324" s="239" t="s">
        <v>153</v>
      </c>
      <c r="L324" s="142"/>
      <c r="M324" s="243" t="s">
        <v>1</v>
      </c>
      <c r="N324" s="244" t="s">
        <v>40</v>
      </c>
      <c r="O324" s="245"/>
      <c r="P324" s="246">
        <f t="shared" ref="P324:P329" si="16">O324*H324</f>
        <v>0</v>
      </c>
      <c r="Q324" s="246">
        <v>6.0000000000000002E-5</v>
      </c>
      <c r="R324" s="246">
        <f t="shared" ref="R324:R329" si="17">Q324*H324</f>
        <v>3.6000000000000002E-4</v>
      </c>
      <c r="S324" s="246">
        <v>1.1000000000000001E-3</v>
      </c>
      <c r="T324" s="247">
        <f t="shared" ref="T324:T329" si="18">S324*H324</f>
        <v>6.6E-3</v>
      </c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R324" s="248" t="s">
        <v>242</v>
      </c>
      <c r="AT324" s="248" t="s">
        <v>149</v>
      </c>
      <c r="AU324" s="248" t="s">
        <v>86</v>
      </c>
      <c r="AY324" s="132" t="s">
        <v>146</v>
      </c>
      <c r="BE324" s="203">
        <f t="shared" ref="BE324:BE329" si="19">IF(N324="základní",J324,0)</f>
        <v>0</v>
      </c>
      <c r="BF324" s="203">
        <f t="shared" ref="BF324:BF329" si="20">IF(N324="snížená",J324,0)</f>
        <v>0</v>
      </c>
      <c r="BG324" s="203">
        <f t="shared" ref="BG324:BG329" si="21">IF(N324="zákl. přenesená",J324,0)</f>
        <v>0</v>
      </c>
      <c r="BH324" s="203">
        <f t="shared" ref="BH324:BH329" si="22">IF(N324="sníž. přenesená",J324,0)</f>
        <v>0</v>
      </c>
      <c r="BI324" s="203">
        <f t="shared" ref="BI324:BI329" si="23">IF(N324="nulová",J324,0)</f>
        <v>0</v>
      </c>
      <c r="BJ324" s="132" t="s">
        <v>83</v>
      </c>
      <c r="BK324" s="203">
        <f t="shared" ref="BK324:BK329" si="24">ROUND(I324*H324,2)</f>
        <v>0</v>
      </c>
      <c r="BL324" s="132" t="s">
        <v>242</v>
      </c>
      <c r="BM324" s="248" t="s">
        <v>551</v>
      </c>
    </row>
    <row r="325" spans="1:65" s="144" customFormat="1" ht="24" customHeight="1">
      <c r="A325" s="141"/>
      <c r="B325" s="142"/>
      <c r="C325" s="237" t="s">
        <v>552</v>
      </c>
      <c r="D325" s="237" t="s">
        <v>149</v>
      </c>
      <c r="E325" s="238" t="s">
        <v>553</v>
      </c>
      <c r="F325" s="239" t="s">
        <v>554</v>
      </c>
      <c r="G325" s="240" t="s">
        <v>258</v>
      </c>
      <c r="H325" s="241">
        <v>6</v>
      </c>
      <c r="I325" s="3"/>
      <c r="J325" s="242">
        <f t="shared" si="15"/>
        <v>0</v>
      </c>
      <c r="K325" s="239" t="s">
        <v>153</v>
      </c>
      <c r="L325" s="142"/>
      <c r="M325" s="243" t="s">
        <v>1</v>
      </c>
      <c r="N325" s="244" t="s">
        <v>40</v>
      </c>
      <c r="O325" s="245"/>
      <c r="P325" s="246">
        <f t="shared" si="16"/>
        <v>0</v>
      </c>
      <c r="Q325" s="246">
        <v>6.0000000000000002E-5</v>
      </c>
      <c r="R325" s="246">
        <f t="shared" si="17"/>
        <v>3.6000000000000002E-4</v>
      </c>
      <c r="S325" s="246">
        <v>0</v>
      </c>
      <c r="T325" s="247">
        <f t="shared" si="18"/>
        <v>0</v>
      </c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R325" s="248" t="s">
        <v>242</v>
      </c>
      <c r="AT325" s="248" t="s">
        <v>149</v>
      </c>
      <c r="AU325" s="248" t="s">
        <v>86</v>
      </c>
      <c r="AY325" s="132" t="s">
        <v>146</v>
      </c>
      <c r="BE325" s="203">
        <f t="shared" si="19"/>
        <v>0</v>
      </c>
      <c r="BF325" s="203">
        <f t="shared" si="20"/>
        <v>0</v>
      </c>
      <c r="BG325" s="203">
        <f t="shared" si="21"/>
        <v>0</v>
      </c>
      <c r="BH325" s="203">
        <f t="shared" si="22"/>
        <v>0</v>
      </c>
      <c r="BI325" s="203">
        <f t="shared" si="23"/>
        <v>0</v>
      </c>
      <c r="BJ325" s="132" t="s">
        <v>83</v>
      </c>
      <c r="BK325" s="203">
        <f t="shared" si="24"/>
        <v>0</v>
      </c>
      <c r="BL325" s="132" t="s">
        <v>242</v>
      </c>
      <c r="BM325" s="248" t="s">
        <v>555</v>
      </c>
    </row>
    <row r="326" spans="1:65" s="144" customFormat="1" ht="16.5" customHeight="1">
      <c r="A326" s="141"/>
      <c r="B326" s="142"/>
      <c r="C326" s="237" t="s">
        <v>556</v>
      </c>
      <c r="D326" s="237" t="s">
        <v>149</v>
      </c>
      <c r="E326" s="238" t="s">
        <v>557</v>
      </c>
      <c r="F326" s="239" t="s">
        <v>558</v>
      </c>
      <c r="G326" s="240" t="s">
        <v>258</v>
      </c>
      <c r="H326" s="241">
        <v>12</v>
      </c>
      <c r="I326" s="3"/>
      <c r="J326" s="242">
        <f t="shared" si="15"/>
        <v>0</v>
      </c>
      <c r="K326" s="239" t="s">
        <v>153</v>
      </c>
      <c r="L326" s="142"/>
      <c r="M326" s="243" t="s">
        <v>1</v>
      </c>
      <c r="N326" s="244" t="s">
        <v>40</v>
      </c>
      <c r="O326" s="245"/>
      <c r="P326" s="246">
        <f t="shared" si="16"/>
        <v>0</v>
      </c>
      <c r="Q326" s="246">
        <v>6.0000000000000002E-5</v>
      </c>
      <c r="R326" s="246">
        <f t="shared" si="17"/>
        <v>7.2000000000000005E-4</v>
      </c>
      <c r="S326" s="246">
        <v>0</v>
      </c>
      <c r="T326" s="247">
        <f t="shared" si="18"/>
        <v>0</v>
      </c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R326" s="248" t="s">
        <v>242</v>
      </c>
      <c r="AT326" s="248" t="s">
        <v>149</v>
      </c>
      <c r="AU326" s="248" t="s">
        <v>86</v>
      </c>
      <c r="AY326" s="132" t="s">
        <v>146</v>
      </c>
      <c r="BE326" s="203">
        <f t="shared" si="19"/>
        <v>0</v>
      </c>
      <c r="BF326" s="203">
        <f t="shared" si="20"/>
        <v>0</v>
      </c>
      <c r="BG326" s="203">
        <f t="shared" si="21"/>
        <v>0</v>
      </c>
      <c r="BH326" s="203">
        <f t="shared" si="22"/>
        <v>0</v>
      </c>
      <c r="BI326" s="203">
        <f t="shared" si="23"/>
        <v>0</v>
      </c>
      <c r="BJ326" s="132" t="s">
        <v>83</v>
      </c>
      <c r="BK326" s="203">
        <f t="shared" si="24"/>
        <v>0</v>
      </c>
      <c r="BL326" s="132" t="s">
        <v>242</v>
      </c>
      <c r="BM326" s="248" t="s">
        <v>559</v>
      </c>
    </row>
    <row r="327" spans="1:65" s="144" customFormat="1" ht="24" customHeight="1">
      <c r="A327" s="141"/>
      <c r="B327" s="142"/>
      <c r="C327" s="237" t="s">
        <v>560</v>
      </c>
      <c r="D327" s="237" t="s">
        <v>149</v>
      </c>
      <c r="E327" s="238" t="s">
        <v>561</v>
      </c>
      <c r="F327" s="239" t="s">
        <v>562</v>
      </c>
      <c r="G327" s="240" t="s">
        <v>258</v>
      </c>
      <c r="H327" s="241">
        <v>6</v>
      </c>
      <c r="I327" s="3"/>
      <c r="J327" s="242">
        <f t="shared" si="15"/>
        <v>0</v>
      </c>
      <c r="K327" s="239" t="s">
        <v>153</v>
      </c>
      <c r="L327" s="142"/>
      <c r="M327" s="243" t="s">
        <v>1</v>
      </c>
      <c r="N327" s="244" t="s">
        <v>40</v>
      </c>
      <c r="O327" s="245"/>
      <c r="P327" s="246">
        <f t="shared" si="16"/>
        <v>0</v>
      </c>
      <c r="Q327" s="246">
        <v>6.0000000000000002E-5</v>
      </c>
      <c r="R327" s="246">
        <f t="shared" si="17"/>
        <v>3.6000000000000002E-4</v>
      </c>
      <c r="S327" s="246">
        <v>0</v>
      </c>
      <c r="T327" s="247">
        <f t="shared" si="18"/>
        <v>0</v>
      </c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R327" s="248" t="s">
        <v>242</v>
      </c>
      <c r="AT327" s="248" t="s">
        <v>149</v>
      </c>
      <c r="AU327" s="248" t="s">
        <v>86</v>
      </c>
      <c r="AY327" s="132" t="s">
        <v>146</v>
      </c>
      <c r="BE327" s="203">
        <f t="shared" si="19"/>
        <v>0</v>
      </c>
      <c r="BF327" s="203">
        <f t="shared" si="20"/>
        <v>0</v>
      </c>
      <c r="BG327" s="203">
        <f t="shared" si="21"/>
        <v>0</v>
      </c>
      <c r="BH327" s="203">
        <f t="shared" si="22"/>
        <v>0</v>
      </c>
      <c r="BI327" s="203">
        <f t="shared" si="23"/>
        <v>0</v>
      </c>
      <c r="BJ327" s="132" t="s">
        <v>83</v>
      </c>
      <c r="BK327" s="203">
        <f t="shared" si="24"/>
        <v>0</v>
      </c>
      <c r="BL327" s="132" t="s">
        <v>242</v>
      </c>
      <c r="BM327" s="248" t="s">
        <v>563</v>
      </c>
    </row>
    <row r="328" spans="1:65" s="144" customFormat="1" ht="24" customHeight="1">
      <c r="A328" s="141"/>
      <c r="B328" s="142"/>
      <c r="C328" s="237" t="s">
        <v>564</v>
      </c>
      <c r="D328" s="237" t="s">
        <v>149</v>
      </c>
      <c r="E328" s="238" t="s">
        <v>565</v>
      </c>
      <c r="F328" s="239" t="s">
        <v>566</v>
      </c>
      <c r="G328" s="240" t="s">
        <v>152</v>
      </c>
      <c r="H328" s="241">
        <v>2E-3</v>
      </c>
      <c r="I328" s="3"/>
      <c r="J328" s="242">
        <f t="shared" si="15"/>
        <v>0</v>
      </c>
      <c r="K328" s="239" t="s">
        <v>153</v>
      </c>
      <c r="L328" s="142"/>
      <c r="M328" s="243" t="s">
        <v>1</v>
      </c>
      <c r="N328" s="244" t="s">
        <v>40</v>
      </c>
      <c r="O328" s="245"/>
      <c r="P328" s="246">
        <f t="shared" si="16"/>
        <v>0</v>
      </c>
      <c r="Q328" s="246">
        <v>0</v>
      </c>
      <c r="R328" s="246">
        <f t="shared" si="17"/>
        <v>0</v>
      </c>
      <c r="S328" s="246">
        <v>0</v>
      </c>
      <c r="T328" s="247">
        <f t="shared" si="18"/>
        <v>0</v>
      </c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R328" s="248" t="s">
        <v>242</v>
      </c>
      <c r="AT328" s="248" t="s">
        <v>149</v>
      </c>
      <c r="AU328" s="248" t="s">
        <v>86</v>
      </c>
      <c r="AY328" s="132" t="s">
        <v>146</v>
      </c>
      <c r="BE328" s="203">
        <f t="shared" si="19"/>
        <v>0</v>
      </c>
      <c r="BF328" s="203">
        <f t="shared" si="20"/>
        <v>0</v>
      </c>
      <c r="BG328" s="203">
        <f t="shared" si="21"/>
        <v>0</v>
      </c>
      <c r="BH328" s="203">
        <f t="shared" si="22"/>
        <v>0</v>
      </c>
      <c r="BI328" s="203">
        <f t="shared" si="23"/>
        <v>0</v>
      </c>
      <c r="BJ328" s="132" t="s">
        <v>83</v>
      </c>
      <c r="BK328" s="203">
        <f t="shared" si="24"/>
        <v>0</v>
      </c>
      <c r="BL328" s="132" t="s">
        <v>242</v>
      </c>
      <c r="BM328" s="248" t="s">
        <v>567</v>
      </c>
    </row>
    <row r="329" spans="1:65" s="144" customFormat="1" ht="24" customHeight="1">
      <c r="A329" s="141"/>
      <c r="B329" s="142"/>
      <c r="C329" s="237" t="s">
        <v>568</v>
      </c>
      <c r="D329" s="237" t="s">
        <v>149</v>
      </c>
      <c r="E329" s="238" t="s">
        <v>569</v>
      </c>
      <c r="F329" s="239" t="s">
        <v>570</v>
      </c>
      <c r="G329" s="240" t="s">
        <v>152</v>
      </c>
      <c r="H329" s="241">
        <v>2E-3</v>
      </c>
      <c r="I329" s="3"/>
      <c r="J329" s="242">
        <f t="shared" si="15"/>
        <v>0</v>
      </c>
      <c r="K329" s="239" t="s">
        <v>153</v>
      </c>
      <c r="L329" s="142"/>
      <c r="M329" s="243" t="s">
        <v>1</v>
      </c>
      <c r="N329" s="244" t="s">
        <v>40</v>
      </c>
      <c r="O329" s="245"/>
      <c r="P329" s="246">
        <f t="shared" si="16"/>
        <v>0</v>
      </c>
      <c r="Q329" s="246">
        <v>0</v>
      </c>
      <c r="R329" s="246">
        <f t="shared" si="17"/>
        <v>0</v>
      </c>
      <c r="S329" s="246">
        <v>0</v>
      </c>
      <c r="T329" s="247">
        <f t="shared" si="18"/>
        <v>0</v>
      </c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R329" s="248" t="s">
        <v>242</v>
      </c>
      <c r="AT329" s="248" t="s">
        <v>149</v>
      </c>
      <c r="AU329" s="248" t="s">
        <v>86</v>
      </c>
      <c r="AY329" s="132" t="s">
        <v>146</v>
      </c>
      <c r="BE329" s="203">
        <f t="shared" si="19"/>
        <v>0</v>
      </c>
      <c r="BF329" s="203">
        <f t="shared" si="20"/>
        <v>0</v>
      </c>
      <c r="BG329" s="203">
        <f t="shared" si="21"/>
        <v>0</v>
      </c>
      <c r="BH329" s="203">
        <f t="shared" si="22"/>
        <v>0</v>
      </c>
      <c r="BI329" s="203">
        <f t="shared" si="23"/>
        <v>0</v>
      </c>
      <c r="BJ329" s="132" t="s">
        <v>83</v>
      </c>
      <c r="BK329" s="203">
        <f t="shared" si="24"/>
        <v>0</v>
      </c>
      <c r="BL329" s="132" t="s">
        <v>242</v>
      </c>
      <c r="BM329" s="248" t="s">
        <v>571</v>
      </c>
    </row>
    <row r="330" spans="1:65" s="224" customFormat="1" ht="23" customHeight="1">
      <c r="B330" s="225"/>
      <c r="D330" s="226" t="s">
        <v>74</v>
      </c>
      <c r="E330" s="235" t="s">
        <v>572</v>
      </c>
      <c r="F330" s="235" t="s">
        <v>573</v>
      </c>
      <c r="I330" s="2"/>
      <c r="J330" s="236">
        <f>BK330</f>
        <v>0</v>
      </c>
      <c r="L330" s="225"/>
      <c r="M330" s="229"/>
      <c r="N330" s="230"/>
      <c r="O330" s="230"/>
      <c r="P330" s="231">
        <f>SUM(P331:P342)</f>
        <v>0</v>
      </c>
      <c r="Q330" s="230"/>
      <c r="R330" s="231">
        <f>SUM(R331:R342)</f>
        <v>7.1999999999999994E-4</v>
      </c>
      <c r="S330" s="230"/>
      <c r="T330" s="232">
        <f>SUM(T331:T342)</f>
        <v>4.5753000000000002E-2</v>
      </c>
      <c r="AR330" s="226" t="s">
        <v>86</v>
      </c>
      <c r="AT330" s="233" t="s">
        <v>74</v>
      </c>
      <c r="AU330" s="233" t="s">
        <v>83</v>
      </c>
      <c r="AY330" s="226" t="s">
        <v>146</v>
      </c>
      <c r="BK330" s="234">
        <f>SUM(BK331:BK342)</f>
        <v>0</v>
      </c>
    </row>
    <row r="331" spans="1:65" s="144" customFormat="1" ht="24" customHeight="1">
      <c r="A331" s="141"/>
      <c r="B331" s="142"/>
      <c r="C331" s="237" t="s">
        <v>574</v>
      </c>
      <c r="D331" s="237" t="s">
        <v>149</v>
      </c>
      <c r="E331" s="238" t="s">
        <v>575</v>
      </c>
      <c r="F331" s="239" t="s">
        <v>576</v>
      </c>
      <c r="G331" s="240" t="s">
        <v>258</v>
      </c>
      <c r="H331" s="241">
        <v>6</v>
      </c>
      <c r="I331" s="3"/>
      <c r="J331" s="242">
        <f>ROUND(I331*H331,2)</f>
        <v>0</v>
      </c>
      <c r="K331" s="239" t="s">
        <v>153</v>
      </c>
      <c r="L331" s="142"/>
      <c r="M331" s="243" t="s">
        <v>1</v>
      </c>
      <c r="N331" s="244" t="s">
        <v>40</v>
      </c>
      <c r="O331" s="245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R331" s="248" t="s">
        <v>242</v>
      </c>
      <c r="AT331" s="248" t="s">
        <v>149</v>
      </c>
      <c r="AU331" s="248" t="s">
        <v>86</v>
      </c>
      <c r="AY331" s="132" t="s">
        <v>146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32" t="s">
        <v>83</v>
      </c>
      <c r="BK331" s="203">
        <f>ROUND(I331*H331,2)</f>
        <v>0</v>
      </c>
      <c r="BL331" s="132" t="s">
        <v>242</v>
      </c>
      <c r="BM331" s="248" t="s">
        <v>577</v>
      </c>
    </row>
    <row r="332" spans="1:65" s="144" customFormat="1" ht="24" customHeight="1">
      <c r="A332" s="141"/>
      <c r="B332" s="142"/>
      <c r="C332" s="237" t="s">
        <v>578</v>
      </c>
      <c r="D332" s="237" t="s">
        <v>149</v>
      </c>
      <c r="E332" s="238" t="s">
        <v>579</v>
      </c>
      <c r="F332" s="239" t="s">
        <v>580</v>
      </c>
      <c r="G332" s="240" t="s">
        <v>258</v>
      </c>
      <c r="H332" s="241">
        <v>6</v>
      </c>
      <c r="I332" s="3"/>
      <c r="J332" s="242">
        <f>ROUND(I332*H332,2)</f>
        <v>0</v>
      </c>
      <c r="K332" s="239" t="s">
        <v>153</v>
      </c>
      <c r="L332" s="142"/>
      <c r="M332" s="243" t="s">
        <v>1</v>
      </c>
      <c r="N332" s="244" t="s">
        <v>40</v>
      </c>
      <c r="O332" s="245"/>
      <c r="P332" s="246">
        <f>O332*H332</f>
        <v>0</v>
      </c>
      <c r="Q332" s="246">
        <v>6.9999999999999994E-5</v>
      </c>
      <c r="R332" s="246">
        <f>Q332*H332</f>
        <v>4.1999999999999996E-4</v>
      </c>
      <c r="S332" s="246">
        <v>0</v>
      </c>
      <c r="T332" s="247">
        <f>S332*H332</f>
        <v>0</v>
      </c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R332" s="248" t="s">
        <v>242</v>
      </c>
      <c r="AT332" s="248" t="s">
        <v>149</v>
      </c>
      <c r="AU332" s="248" t="s">
        <v>86</v>
      </c>
      <c r="AY332" s="132" t="s">
        <v>146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132" t="s">
        <v>83</v>
      </c>
      <c r="BK332" s="203">
        <f>ROUND(I332*H332,2)</f>
        <v>0</v>
      </c>
      <c r="BL332" s="132" t="s">
        <v>242</v>
      </c>
      <c r="BM332" s="248" t="s">
        <v>581</v>
      </c>
    </row>
    <row r="333" spans="1:65" s="144" customFormat="1" ht="16.5" customHeight="1">
      <c r="A333" s="141"/>
      <c r="B333" s="142"/>
      <c r="C333" s="237" t="s">
        <v>582</v>
      </c>
      <c r="D333" s="237" t="s">
        <v>149</v>
      </c>
      <c r="E333" s="238" t="s">
        <v>583</v>
      </c>
      <c r="F333" s="239" t="s">
        <v>584</v>
      </c>
      <c r="G333" s="240" t="s">
        <v>258</v>
      </c>
      <c r="H333" s="241">
        <v>6</v>
      </c>
      <c r="I333" s="3"/>
      <c r="J333" s="242">
        <f>ROUND(I333*H333,2)</f>
        <v>0</v>
      </c>
      <c r="K333" s="239" t="s">
        <v>153</v>
      </c>
      <c r="L333" s="142"/>
      <c r="M333" s="243" t="s">
        <v>1</v>
      </c>
      <c r="N333" s="244" t="s">
        <v>40</v>
      </c>
      <c r="O333" s="245"/>
      <c r="P333" s="246">
        <f>O333*H333</f>
        <v>0</v>
      </c>
      <c r="Q333" s="246">
        <v>5.0000000000000002E-5</v>
      </c>
      <c r="R333" s="246">
        <f>Q333*H333</f>
        <v>3.0000000000000003E-4</v>
      </c>
      <c r="S333" s="246">
        <v>0</v>
      </c>
      <c r="T333" s="247">
        <f>S333*H333</f>
        <v>0</v>
      </c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R333" s="248" t="s">
        <v>242</v>
      </c>
      <c r="AT333" s="248" t="s">
        <v>149</v>
      </c>
      <c r="AU333" s="248" t="s">
        <v>86</v>
      </c>
      <c r="AY333" s="132" t="s">
        <v>146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132" t="s">
        <v>83</v>
      </c>
      <c r="BK333" s="203">
        <f>ROUND(I333*H333,2)</f>
        <v>0</v>
      </c>
      <c r="BL333" s="132" t="s">
        <v>242</v>
      </c>
      <c r="BM333" s="248" t="s">
        <v>585</v>
      </c>
    </row>
    <row r="334" spans="1:65" s="144" customFormat="1" ht="24" customHeight="1">
      <c r="A334" s="141"/>
      <c r="B334" s="142"/>
      <c r="C334" s="237" t="s">
        <v>586</v>
      </c>
      <c r="D334" s="237" t="s">
        <v>149</v>
      </c>
      <c r="E334" s="238" t="s">
        <v>587</v>
      </c>
      <c r="F334" s="239" t="s">
        <v>588</v>
      </c>
      <c r="G334" s="240" t="s">
        <v>161</v>
      </c>
      <c r="H334" s="241">
        <v>45.753</v>
      </c>
      <c r="I334" s="3"/>
      <c r="J334" s="242">
        <f>ROUND(I334*H334,2)</f>
        <v>0</v>
      </c>
      <c r="K334" s="239" t="s">
        <v>1</v>
      </c>
      <c r="L334" s="142"/>
      <c r="M334" s="243" t="s">
        <v>1</v>
      </c>
      <c r="N334" s="244" t="s">
        <v>40</v>
      </c>
      <c r="O334" s="245"/>
      <c r="P334" s="246">
        <f>O334*H334</f>
        <v>0</v>
      </c>
      <c r="Q334" s="246">
        <v>0</v>
      </c>
      <c r="R334" s="246">
        <f>Q334*H334</f>
        <v>0</v>
      </c>
      <c r="S334" s="246">
        <v>1E-3</v>
      </c>
      <c r="T334" s="247">
        <f>S334*H334</f>
        <v>4.5753000000000002E-2</v>
      </c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R334" s="248" t="s">
        <v>242</v>
      </c>
      <c r="AT334" s="248" t="s">
        <v>149</v>
      </c>
      <c r="AU334" s="248" t="s">
        <v>86</v>
      </c>
      <c r="AY334" s="132" t="s">
        <v>146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32" t="s">
        <v>83</v>
      </c>
      <c r="BK334" s="203">
        <f>ROUND(I334*H334,2)</f>
        <v>0</v>
      </c>
      <c r="BL334" s="132" t="s">
        <v>242</v>
      </c>
      <c r="BM334" s="248" t="s">
        <v>589</v>
      </c>
    </row>
    <row r="335" spans="1:65" s="257" customFormat="1" ht="12">
      <c r="B335" s="258"/>
      <c r="D335" s="251" t="s">
        <v>156</v>
      </c>
      <c r="E335" s="259" t="s">
        <v>1</v>
      </c>
      <c r="F335" s="260" t="s">
        <v>590</v>
      </c>
      <c r="H335" s="261">
        <v>45.753</v>
      </c>
      <c r="I335" s="5"/>
      <c r="L335" s="258"/>
      <c r="M335" s="262"/>
      <c r="N335" s="263"/>
      <c r="O335" s="263"/>
      <c r="P335" s="263"/>
      <c r="Q335" s="263"/>
      <c r="R335" s="263"/>
      <c r="S335" s="263"/>
      <c r="T335" s="264"/>
      <c r="AT335" s="259" t="s">
        <v>156</v>
      </c>
      <c r="AU335" s="259" t="s">
        <v>86</v>
      </c>
      <c r="AV335" s="257" t="s">
        <v>86</v>
      </c>
      <c r="AW335" s="257" t="s">
        <v>31</v>
      </c>
      <c r="AX335" s="257" t="s">
        <v>83</v>
      </c>
      <c r="AY335" s="259" t="s">
        <v>146</v>
      </c>
    </row>
    <row r="336" spans="1:65" s="144" customFormat="1" ht="16.5" customHeight="1">
      <c r="A336" s="141"/>
      <c r="B336" s="142"/>
      <c r="C336" s="237" t="s">
        <v>591</v>
      </c>
      <c r="D336" s="237" t="s">
        <v>149</v>
      </c>
      <c r="E336" s="238" t="s">
        <v>592</v>
      </c>
      <c r="F336" s="239" t="s">
        <v>593</v>
      </c>
      <c r="G336" s="240" t="s">
        <v>161</v>
      </c>
      <c r="H336" s="241">
        <v>45.753</v>
      </c>
      <c r="I336" s="3"/>
      <c r="J336" s="242">
        <f>ROUND(I336*H336,2)</f>
        <v>0</v>
      </c>
      <c r="K336" s="239" t="s">
        <v>153</v>
      </c>
      <c r="L336" s="142"/>
      <c r="M336" s="243" t="s">
        <v>1</v>
      </c>
      <c r="N336" s="244" t="s">
        <v>40</v>
      </c>
      <c r="O336" s="245"/>
      <c r="P336" s="246">
        <f>O336*H336</f>
        <v>0</v>
      </c>
      <c r="Q336" s="246">
        <v>0</v>
      </c>
      <c r="R336" s="246">
        <f>Q336*H336</f>
        <v>0</v>
      </c>
      <c r="S336" s="246">
        <v>0</v>
      </c>
      <c r="T336" s="247">
        <f>S336*H336</f>
        <v>0</v>
      </c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R336" s="248" t="s">
        <v>242</v>
      </c>
      <c r="AT336" s="248" t="s">
        <v>149</v>
      </c>
      <c r="AU336" s="248" t="s">
        <v>86</v>
      </c>
      <c r="AY336" s="132" t="s">
        <v>146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132" t="s">
        <v>83</v>
      </c>
      <c r="BK336" s="203">
        <f>ROUND(I336*H336,2)</f>
        <v>0</v>
      </c>
      <c r="BL336" s="132" t="s">
        <v>242</v>
      </c>
      <c r="BM336" s="248" t="s">
        <v>594</v>
      </c>
    </row>
    <row r="337" spans="1:65" s="144" customFormat="1" ht="16.5" customHeight="1">
      <c r="A337" s="141"/>
      <c r="B337" s="142"/>
      <c r="C337" s="237" t="s">
        <v>595</v>
      </c>
      <c r="D337" s="237" t="s">
        <v>149</v>
      </c>
      <c r="E337" s="238" t="s">
        <v>596</v>
      </c>
      <c r="F337" s="239" t="s">
        <v>597</v>
      </c>
      <c r="G337" s="240" t="s">
        <v>161</v>
      </c>
      <c r="H337" s="241">
        <v>45.753</v>
      </c>
      <c r="I337" s="3"/>
      <c r="J337" s="242">
        <f>ROUND(I337*H337,2)</f>
        <v>0</v>
      </c>
      <c r="K337" s="239" t="s">
        <v>153</v>
      </c>
      <c r="L337" s="142"/>
      <c r="M337" s="243" t="s">
        <v>1</v>
      </c>
      <c r="N337" s="244" t="s">
        <v>40</v>
      </c>
      <c r="O337" s="245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R337" s="248" t="s">
        <v>242</v>
      </c>
      <c r="AT337" s="248" t="s">
        <v>149</v>
      </c>
      <c r="AU337" s="248" t="s">
        <v>86</v>
      </c>
      <c r="AY337" s="132" t="s">
        <v>146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32" t="s">
        <v>83</v>
      </c>
      <c r="BK337" s="203">
        <f>ROUND(I337*H337,2)</f>
        <v>0</v>
      </c>
      <c r="BL337" s="132" t="s">
        <v>242</v>
      </c>
      <c r="BM337" s="248" t="s">
        <v>598</v>
      </c>
    </row>
    <row r="338" spans="1:65" s="144" customFormat="1" ht="16.5" customHeight="1">
      <c r="A338" s="141"/>
      <c r="B338" s="142"/>
      <c r="C338" s="237" t="s">
        <v>599</v>
      </c>
      <c r="D338" s="237" t="s">
        <v>149</v>
      </c>
      <c r="E338" s="238" t="s">
        <v>600</v>
      </c>
      <c r="F338" s="239" t="s">
        <v>601</v>
      </c>
      <c r="G338" s="240" t="s">
        <v>258</v>
      </c>
      <c r="H338" s="241">
        <v>6</v>
      </c>
      <c r="I338" s="3"/>
      <c r="J338" s="242">
        <f>ROUND(I338*H338,2)</f>
        <v>0</v>
      </c>
      <c r="K338" s="239" t="s">
        <v>153</v>
      </c>
      <c r="L338" s="142"/>
      <c r="M338" s="243" t="s">
        <v>1</v>
      </c>
      <c r="N338" s="244" t="s">
        <v>40</v>
      </c>
      <c r="O338" s="245"/>
      <c r="P338" s="246">
        <f>O338*H338</f>
        <v>0</v>
      </c>
      <c r="Q338" s="246">
        <v>0</v>
      </c>
      <c r="R338" s="246">
        <f>Q338*H338</f>
        <v>0</v>
      </c>
      <c r="S338" s="246">
        <v>0</v>
      </c>
      <c r="T338" s="247">
        <f>S338*H338</f>
        <v>0</v>
      </c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R338" s="248" t="s">
        <v>242</v>
      </c>
      <c r="AT338" s="248" t="s">
        <v>149</v>
      </c>
      <c r="AU338" s="248" t="s">
        <v>86</v>
      </c>
      <c r="AY338" s="132" t="s">
        <v>146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132" t="s">
        <v>83</v>
      </c>
      <c r="BK338" s="203">
        <f>ROUND(I338*H338,2)</f>
        <v>0</v>
      </c>
      <c r="BL338" s="132" t="s">
        <v>242</v>
      </c>
      <c r="BM338" s="248" t="s">
        <v>602</v>
      </c>
    </row>
    <row r="339" spans="1:65" s="144" customFormat="1" ht="16.5" customHeight="1">
      <c r="A339" s="141"/>
      <c r="B339" s="142"/>
      <c r="C339" s="237" t="s">
        <v>603</v>
      </c>
      <c r="D339" s="237" t="s">
        <v>149</v>
      </c>
      <c r="E339" s="238" t="s">
        <v>604</v>
      </c>
      <c r="F339" s="239" t="s">
        <v>605</v>
      </c>
      <c r="G339" s="240" t="s">
        <v>161</v>
      </c>
      <c r="H339" s="241">
        <v>65</v>
      </c>
      <c r="I339" s="3"/>
      <c r="J339" s="242">
        <f>ROUND(I339*H339,2)</f>
        <v>0</v>
      </c>
      <c r="K339" s="239" t="s">
        <v>153</v>
      </c>
      <c r="L339" s="142"/>
      <c r="M339" s="243" t="s">
        <v>1</v>
      </c>
      <c r="N339" s="244" t="s">
        <v>40</v>
      </c>
      <c r="O339" s="245"/>
      <c r="P339" s="246">
        <f>O339*H339</f>
        <v>0</v>
      </c>
      <c r="Q339" s="246">
        <v>0</v>
      </c>
      <c r="R339" s="246">
        <f>Q339*H339</f>
        <v>0</v>
      </c>
      <c r="S339" s="246">
        <v>0</v>
      </c>
      <c r="T339" s="247">
        <f>S339*H339</f>
        <v>0</v>
      </c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R339" s="248" t="s">
        <v>242</v>
      </c>
      <c r="AT339" s="248" t="s">
        <v>149</v>
      </c>
      <c r="AU339" s="248" t="s">
        <v>86</v>
      </c>
      <c r="AY339" s="132" t="s">
        <v>146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132" t="s">
        <v>83</v>
      </c>
      <c r="BK339" s="203">
        <f>ROUND(I339*H339,2)</f>
        <v>0</v>
      </c>
      <c r="BL339" s="132" t="s">
        <v>242</v>
      </c>
      <c r="BM339" s="248" t="s">
        <v>606</v>
      </c>
    </row>
    <row r="340" spans="1:65" s="144" customFormat="1" ht="16.5" customHeight="1">
      <c r="A340" s="141"/>
      <c r="B340" s="142"/>
      <c r="C340" s="237" t="s">
        <v>607</v>
      </c>
      <c r="D340" s="237" t="s">
        <v>149</v>
      </c>
      <c r="E340" s="238" t="s">
        <v>608</v>
      </c>
      <c r="F340" s="239" t="s">
        <v>609</v>
      </c>
      <c r="G340" s="240" t="s">
        <v>161</v>
      </c>
      <c r="H340" s="241">
        <v>45.753</v>
      </c>
      <c r="I340" s="3"/>
      <c r="J340" s="242">
        <f>ROUND(I340*H340,2)</f>
        <v>0</v>
      </c>
      <c r="K340" s="239" t="s">
        <v>153</v>
      </c>
      <c r="L340" s="142"/>
      <c r="M340" s="243" t="s">
        <v>1</v>
      </c>
      <c r="N340" s="244" t="s">
        <v>40</v>
      </c>
      <c r="O340" s="245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R340" s="248" t="s">
        <v>242</v>
      </c>
      <c r="AT340" s="248" t="s">
        <v>149</v>
      </c>
      <c r="AU340" s="248" t="s">
        <v>86</v>
      </c>
      <c r="AY340" s="132" t="s">
        <v>146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32" t="s">
        <v>83</v>
      </c>
      <c r="BK340" s="203">
        <f>ROUND(I340*H340,2)</f>
        <v>0</v>
      </c>
      <c r="BL340" s="132" t="s">
        <v>242</v>
      </c>
      <c r="BM340" s="248" t="s">
        <v>610</v>
      </c>
    </row>
    <row r="341" spans="1:65" s="257" customFormat="1" ht="12">
      <c r="B341" s="258"/>
      <c r="D341" s="251" t="s">
        <v>156</v>
      </c>
      <c r="E341" s="259" t="s">
        <v>1</v>
      </c>
      <c r="F341" s="260" t="s">
        <v>611</v>
      </c>
      <c r="H341" s="261">
        <v>45.753</v>
      </c>
      <c r="I341" s="5"/>
      <c r="L341" s="258"/>
      <c r="M341" s="262"/>
      <c r="N341" s="263"/>
      <c r="O341" s="263"/>
      <c r="P341" s="263"/>
      <c r="Q341" s="263"/>
      <c r="R341" s="263"/>
      <c r="S341" s="263"/>
      <c r="T341" s="264"/>
      <c r="AT341" s="259" t="s">
        <v>156</v>
      </c>
      <c r="AU341" s="259" t="s">
        <v>86</v>
      </c>
      <c r="AV341" s="257" t="s">
        <v>86</v>
      </c>
      <c r="AW341" s="257" t="s">
        <v>31</v>
      </c>
      <c r="AX341" s="257" t="s">
        <v>83</v>
      </c>
      <c r="AY341" s="259" t="s">
        <v>146</v>
      </c>
    </row>
    <row r="342" spans="1:65" s="144" customFormat="1" ht="16.5" customHeight="1">
      <c r="A342" s="141"/>
      <c r="B342" s="142"/>
      <c r="C342" s="237" t="s">
        <v>612</v>
      </c>
      <c r="D342" s="237" t="s">
        <v>149</v>
      </c>
      <c r="E342" s="238" t="s">
        <v>613</v>
      </c>
      <c r="F342" s="239" t="s">
        <v>614</v>
      </c>
      <c r="G342" s="240" t="s">
        <v>161</v>
      </c>
      <c r="H342" s="241">
        <v>30</v>
      </c>
      <c r="I342" s="3"/>
      <c r="J342" s="242">
        <f>ROUND(I342*H342,2)</f>
        <v>0</v>
      </c>
      <c r="K342" s="239" t="s">
        <v>153</v>
      </c>
      <c r="L342" s="142"/>
      <c r="M342" s="243" t="s">
        <v>1</v>
      </c>
      <c r="N342" s="244" t="s">
        <v>40</v>
      </c>
      <c r="O342" s="245"/>
      <c r="P342" s="246">
        <f>O342*H342</f>
        <v>0</v>
      </c>
      <c r="Q342" s="246">
        <v>0</v>
      </c>
      <c r="R342" s="246">
        <f>Q342*H342</f>
        <v>0</v>
      </c>
      <c r="S342" s="246">
        <v>0</v>
      </c>
      <c r="T342" s="247">
        <f>S342*H342</f>
        <v>0</v>
      </c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R342" s="248" t="s">
        <v>242</v>
      </c>
      <c r="AT342" s="248" t="s">
        <v>149</v>
      </c>
      <c r="AU342" s="248" t="s">
        <v>86</v>
      </c>
      <c r="AY342" s="132" t="s">
        <v>146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132" t="s">
        <v>83</v>
      </c>
      <c r="BK342" s="203">
        <f>ROUND(I342*H342,2)</f>
        <v>0</v>
      </c>
      <c r="BL342" s="132" t="s">
        <v>242</v>
      </c>
      <c r="BM342" s="248" t="s">
        <v>615</v>
      </c>
    </row>
    <row r="343" spans="1:65" s="224" customFormat="1" ht="23" customHeight="1">
      <c r="B343" s="225"/>
      <c r="D343" s="226" t="s">
        <v>74</v>
      </c>
      <c r="E343" s="235" t="s">
        <v>616</v>
      </c>
      <c r="F343" s="235" t="s">
        <v>617</v>
      </c>
      <c r="I343" s="2"/>
      <c r="J343" s="236">
        <f>BK343</f>
        <v>0</v>
      </c>
      <c r="L343" s="225"/>
      <c r="M343" s="229"/>
      <c r="N343" s="230"/>
      <c r="O343" s="230"/>
      <c r="P343" s="231">
        <f>SUM(P344:P351)</f>
        <v>0</v>
      </c>
      <c r="Q343" s="230"/>
      <c r="R343" s="231">
        <f>SUM(R344:R351)</f>
        <v>7.2000000000000008E-2</v>
      </c>
      <c r="S343" s="230"/>
      <c r="T343" s="232">
        <f>SUM(T344:T351)</f>
        <v>7.2000000000000008E-2</v>
      </c>
      <c r="AR343" s="226" t="s">
        <v>86</v>
      </c>
      <c r="AT343" s="233" t="s">
        <v>74</v>
      </c>
      <c r="AU343" s="233" t="s">
        <v>83</v>
      </c>
      <c r="AY343" s="226" t="s">
        <v>146</v>
      </c>
      <c r="BK343" s="234">
        <f>SUM(BK344:BK351)</f>
        <v>0</v>
      </c>
    </row>
    <row r="344" spans="1:65" s="144" customFormat="1" ht="24" customHeight="1">
      <c r="A344" s="141"/>
      <c r="B344" s="142"/>
      <c r="C344" s="237" t="s">
        <v>618</v>
      </c>
      <c r="D344" s="237" t="s">
        <v>149</v>
      </c>
      <c r="E344" s="238" t="s">
        <v>619</v>
      </c>
      <c r="F344" s="239" t="s">
        <v>620</v>
      </c>
      <c r="G344" s="240" t="s">
        <v>258</v>
      </c>
      <c r="H344" s="241">
        <v>1</v>
      </c>
      <c r="I344" s="3"/>
      <c r="J344" s="242">
        <f>ROUND(I344*H344,2)</f>
        <v>0</v>
      </c>
      <c r="K344" s="239" t="s">
        <v>153</v>
      </c>
      <c r="L344" s="142"/>
      <c r="M344" s="243" t="s">
        <v>1</v>
      </c>
      <c r="N344" s="244" t="s">
        <v>40</v>
      </c>
      <c r="O344" s="245"/>
      <c r="P344" s="246">
        <f>O344*H344</f>
        <v>0</v>
      </c>
      <c r="Q344" s="246">
        <v>0</v>
      </c>
      <c r="R344" s="246">
        <f>Q344*H344</f>
        <v>0</v>
      </c>
      <c r="S344" s="246">
        <v>0</v>
      </c>
      <c r="T344" s="247">
        <f>S344*H344</f>
        <v>0</v>
      </c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R344" s="248" t="s">
        <v>242</v>
      </c>
      <c r="AT344" s="248" t="s">
        <v>149</v>
      </c>
      <c r="AU344" s="248" t="s">
        <v>86</v>
      </c>
      <c r="AY344" s="132" t="s">
        <v>146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132" t="s">
        <v>83</v>
      </c>
      <c r="BK344" s="203">
        <f>ROUND(I344*H344,2)</f>
        <v>0</v>
      </c>
      <c r="BL344" s="132" t="s">
        <v>242</v>
      </c>
      <c r="BM344" s="248" t="s">
        <v>621</v>
      </c>
    </row>
    <row r="345" spans="1:65" s="257" customFormat="1" ht="12">
      <c r="B345" s="258"/>
      <c r="D345" s="251" t="s">
        <v>156</v>
      </c>
      <c r="E345" s="259" t="s">
        <v>1</v>
      </c>
      <c r="F345" s="260" t="s">
        <v>622</v>
      </c>
      <c r="H345" s="261">
        <v>1</v>
      </c>
      <c r="I345" s="5"/>
      <c r="L345" s="258"/>
      <c r="M345" s="262"/>
      <c r="N345" s="263"/>
      <c r="O345" s="263"/>
      <c r="P345" s="263"/>
      <c r="Q345" s="263"/>
      <c r="R345" s="263"/>
      <c r="S345" s="263"/>
      <c r="T345" s="264"/>
      <c r="AT345" s="259" t="s">
        <v>156</v>
      </c>
      <c r="AU345" s="259" t="s">
        <v>86</v>
      </c>
      <c r="AV345" s="257" t="s">
        <v>86</v>
      </c>
      <c r="AW345" s="257" t="s">
        <v>31</v>
      </c>
      <c r="AX345" s="257" t="s">
        <v>83</v>
      </c>
      <c r="AY345" s="259" t="s">
        <v>146</v>
      </c>
    </row>
    <row r="346" spans="1:65" s="144" customFormat="1" ht="24" customHeight="1">
      <c r="A346" s="141"/>
      <c r="B346" s="142"/>
      <c r="C346" s="237" t="s">
        <v>623</v>
      </c>
      <c r="D346" s="237" t="s">
        <v>149</v>
      </c>
      <c r="E346" s="238" t="s">
        <v>624</v>
      </c>
      <c r="F346" s="239" t="s">
        <v>625</v>
      </c>
      <c r="G346" s="240" t="s">
        <v>258</v>
      </c>
      <c r="H346" s="241">
        <v>2</v>
      </c>
      <c r="I346" s="3"/>
      <c r="J346" s="242">
        <f>ROUND(I346*H346,2)</f>
        <v>0</v>
      </c>
      <c r="K346" s="239" t="s">
        <v>153</v>
      </c>
      <c r="L346" s="142"/>
      <c r="M346" s="243" t="s">
        <v>1</v>
      </c>
      <c r="N346" s="244" t="s">
        <v>40</v>
      </c>
      <c r="O346" s="245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R346" s="248" t="s">
        <v>242</v>
      </c>
      <c r="AT346" s="248" t="s">
        <v>149</v>
      </c>
      <c r="AU346" s="248" t="s">
        <v>86</v>
      </c>
      <c r="AY346" s="132" t="s">
        <v>146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132" t="s">
        <v>83</v>
      </c>
      <c r="BK346" s="203">
        <f>ROUND(I346*H346,2)</f>
        <v>0</v>
      </c>
      <c r="BL346" s="132" t="s">
        <v>242</v>
      </c>
      <c r="BM346" s="248" t="s">
        <v>626</v>
      </c>
    </row>
    <row r="347" spans="1:65" s="257" customFormat="1" ht="12">
      <c r="B347" s="258"/>
      <c r="D347" s="251" t="s">
        <v>156</v>
      </c>
      <c r="E347" s="259" t="s">
        <v>1</v>
      </c>
      <c r="F347" s="260" t="s">
        <v>627</v>
      </c>
      <c r="H347" s="261">
        <v>2</v>
      </c>
      <c r="I347" s="5"/>
      <c r="L347" s="258"/>
      <c r="M347" s="262"/>
      <c r="N347" s="263"/>
      <c r="O347" s="263"/>
      <c r="P347" s="263"/>
      <c r="Q347" s="263"/>
      <c r="R347" s="263"/>
      <c r="S347" s="263"/>
      <c r="T347" s="264"/>
      <c r="AT347" s="259" t="s">
        <v>156</v>
      </c>
      <c r="AU347" s="259" t="s">
        <v>86</v>
      </c>
      <c r="AV347" s="257" t="s">
        <v>86</v>
      </c>
      <c r="AW347" s="257" t="s">
        <v>31</v>
      </c>
      <c r="AX347" s="257" t="s">
        <v>83</v>
      </c>
      <c r="AY347" s="259" t="s">
        <v>146</v>
      </c>
    </row>
    <row r="348" spans="1:65" s="144" customFormat="1" ht="24" customHeight="1">
      <c r="A348" s="141"/>
      <c r="B348" s="142"/>
      <c r="C348" s="281" t="s">
        <v>628</v>
      </c>
      <c r="D348" s="281" t="s">
        <v>298</v>
      </c>
      <c r="E348" s="282" t="s">
        <v>629</v>
      </c>
      <c r="F348" s="283" t="s">
        <v>630</v>
      </c>
      <c r="G348" s="284" t="s">
        <v>258</v>
      </c>
      <c r="H348" s="285">
        <v>3</v>
      </c>
      <c r="I348" s="8"/>
      <c r="J348" s="286">
        <f>ROUND(I348*H348,2)</f>
        <v>0</v>
      </c>
      <c r="K348" s="283" t="s">
        <v>1</v>
      </c>
      <c r="L348" s="287"/>
      <c r="M348" s="288" t="s">
        <v>1</v>
      </c>
      <c r="N348" s="289" t="s">
        <v>40</v>
      </c>
      <c r="O348" s="245"/>
      <c r="P348" s="246">
        <f>O348*H348</f>
        <v>0</v>
      </c>
      <c r="Q348" s="246">
        <v>2.4E-2</v>
      </c>
      <c r="R348" s="246">
        <f>Q348*H348</f>
        <v>7.2000000000000008E-2</v>
      </c>
      <c r="S348" s="246">
        <v>0</v>
      </c>
      <c r="T348" s="247">
        <f>S348*H348</f>
        <v>0</v>
      </c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R348" s="248" t="s">
        <v>331</v>
      </c>
      <c r="AT348" s="248" t="s">
        <v>298</v>
      </c>
      <c r="AU348" s="248" t="s">
        <v>86</v>
      </c>
      <c r="AY348" s="132" t="s">
        <v>146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32" t="s">
        <v>83</v>
      </c>
      <c r="BK348" s="203">
        <f>ROUND(I348*H348,2)</f>
        <v>0</v>
      </c>
      <c r="BL348" s="132" t="s">
        <v>242</v>
      </c>
      <c r="BM348" s="248" t="s">
        <v>631</v>
      </c>
    </row>
    <row r="349" spans="1:65" s="144" customFormat="1" ht="24" customHeight="1">
      <c r="A349" s="141"/>
      <c r="B349" s="142"/>
      <c r="C349" s="237" t="s">
        <v>632</v>
      </c>
      <c r="D349" s="237" t="s">
        <v>149</v>
      </c>
      <c r="E349" s="238" t="s">
        <v>633</v>
      </c>
      <c r="F349" s="239" t="s">
        <v>634</v>
      </c>
      <c r="G349" s="240" t="s">
        <v>258</v>
      </c>
      <c r="H349" s="241">
        <v>3</v>
      </c>
      <c r="I349" s="3"/>
      <c r="J349" s="242">
        <f>ROUND(I349*H349,2)</f>
        <v>0</v>
      </c>
      <c r="K349" s="239" t="s">
        <v>153</v>
      </c>
      <c r="L349" s="142"/>
      <c r="M349" s="243" t="s">
        <v>1</v>
      </c>
      <c r="N349" s="244" t="s">
        <v>40</v>
      </c>
      <c r="O349" s="245"/>
      <c r="P349" s="246">
        <f>O349*H349</f>
        <v>0</v>
      </c>
      <c r="Q349" s="246">
        <v>0</v>
      </c>
      <c r="R349" s="246">
        <f>Q349*H349</f>
        <v>0</v>
      </c>
      <c r="S349" s="246">
        <v>2.4E-2</v>
      </c>
      <c r="T349" s="247">
        <f>S349*H349</f>
        <v>7.2000000000000008E-2</v>
      </c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R349" s="248" t="s">
        <v>242</v>
      </c>
      <c r="AT349" s="248" t="s">
        <v>149</v>
      </c>
      <c r="AU349" s="248" t="s">
        <v>86</v>
      </c>
      <c r="AY349" s="132" t="s">
        <v>146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132" t="s">
        <v>83</v>
      </c>
      <c r="BK349" s="203">
        <f>ROUND(I349*H349,2)</f>
        <v>0</v>
      </c>
      <c r="BL349" s="132" t="s">
        <v>242</v>
      </c>
      <c r="BM349" s="248" t="s">
        <v>635</v>
      </c>
    </row>
    <row r="350" spans="1:65" s="144" customFormat="1" ht="24" customHeight="1">
      <c r="A350" s="141"/>
      <c r="B350" s="142"/>
      <c r="C350" s="237" t="s">
        <v>369</v>
      </c>
      <c r="D350" s="237" t="s">
        <v>149</v>
      </c>
      <c r="E350" s="238" t="s">
        <v>636</v>
      </c>
      <c r="F350" s="239" t="s">
        <v>637</v>
      </c>
      <c r="G350" s="240" t="s">
        <v>152</v>
      </c>
      <c r="H350" s="241">
        <v>7.1999999999999995E-2</v>
      </c>
      <c r="I350" s="3"/>
      <c r="J350" s="242">
        <f>ROUND(I350*H350,2)</f>
        <v>0</v>
      </c>
      <c r="K350" s="239" t="s">
        <v>153</v>
      </c>
      <c r="L350" s="142"/>
      <c r="M350" s="243" t="s">
        <v>1</v>
      </c>
      <c r="N350" s="244" t="s">
        <v>40</v>
      </c>
      <c r="O350" s="245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R350" s="248" t="s">
        <v>242</v>
      </c>
      <c r="AT350" s="248" t="s">
        <v>149</v>
      </c>
      <c r="AU350" s="248" t="s">
        <v>86</v>
      </c>
      <c r="AY350" s="132" t="s">
        <v>146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132" t="s">
        <v>83</v>
      </c>
      <c r="BK350" s="203">
        <f>ROUND(I350*H350,2)</f>
        <v>0</v>
      </c>
      <c r="BL350" s="132" t="s">
        <v>242</v>
      </c>
      <c r="BM350" s="248" t="s">
        <v>638</v>
      </c>
    </row>
    <row r="351" spans="1:65" s="144" customFormat="1" ht="24" customHeight="1">
      <c r="A351" s="141"/>
      <c r="B351" s="142"/>
      <c r="C351" s="237" t="s">
        <v>639</v>
      </c>
      <c r="D351" s="237" t="s">
        <v>149</v>
      </c>
      <c r="E351" s="238" t="s">
        <v>640</v>
      </c>
      <c r="F351" s="239" t="s">
        <v>641</v>
      </c>
      <c r="G351" s="240" t="s">
        <v>152</v>
      </c>
      <c r="H351" s="241">
        <v>7.1999999999999995E-2</v>
      </c>
      <c r="I351" s="3"/>
      <c r="J351" s="242">
        <f>ROUND(I351*H351,2)</f>
        <v>0</v>
      </c>
      <c r="K351" s="239" t="s">
        <v>153</v>
      </c>
      <c r="L351" s="142"/>
      <c r="M351" s="243" t="s">
        <v>1</v>
      </c>
      <c r="N351" s="244" t="s">
        <v>40</v>
      </c>
      <c r="O351" s="245"/>
      <c r="P351" s="246">
        <f>O351*H351</f>
        <v>0</v>
      </c>
      <c r="Q351" s="246">
        <v>0</v>
      </c>
      <c r="R351" s="246">
        <f>Q351*H351</f>
        <v>0</v>
      </c>
      <c r="S351" s="246">
        <v>0</v>
      </c>
      <c r="T351" s="247">
        <f>S351*H351</f>
        <v>0</v>
      </c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R351" s="248" t="s">
        <v>242</v>
      </c>
      <c r="AT351" s="248" t="s">
        <v>149</v>
      </c>
      <c r="AU351" s="248" t="s">
        <v>86</v>
      </c>
      <c r="AY351" s="132" t="s">
        <v>146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132" t="s">
        <v>83</v>
      </c>
      <c r="BK351" s="203">
        <f>ROUND(I351*H351,2)</f>
        <v>0</v>
      </c>
      <c r="BL351" s="132" t="s">
        <v>242</v>
      </c>
      <c r="BM351" s="248" t="s">
        <v>642</v>
      </c>
    </row>
    <row r="352" spans="1:65" s="224" customFormat="1" ht="23" customHeight="1">
      <c r="B352" s="225"/>
      <c r="D352" s="226" t="s">
        <v>74</v>
      </c>
      <c r="E352" s="235" t="s">
        <v>643</v>
      </c>
      <c r="F352" s="235" t="s">
        <v>644</v>
      </c>
      <c r="I352" s="2"/>
      <c r="J352" s="236">
        <f>BK352</f>
        <v>0</v>
      </c>
      <c r="L352" s="225"/>
      <c r="M352" s="229"/>
      <c r="N352" s="230"/>
      <c r="O352" s="230"/>
      <c r="P352" s="231">
        <f>SUM(P353:P387)</f>
        <v>0</v>
      </c>
      <c r="Q352" s="230"/>
      <c r="R352" s="231">
        <f>SUM(R353:R387)</f>
        <v>2.0962460699999999</v>
      </c>
      <c r="S352" s="230"/>
      <c r="T352" s="232">
        <f>SUM(T353:T387)</f>
        <v>6.93E-2</v>
      </c>
      <c r="AR352" s="226" t="s">
        <v>86</v>
      </c>
      <c r="AT352" s="233" t="s">
        <v>74</v>
      </c>
      <c r="AU352" s="233" t="s">
        <v>83</v>
      </c>
      <c r="AY352" s="226" t="s">
        <v>146</v>
      </c>
      <c r="BK352" s="234">
        <f>SUM(BK353:BK387)</f>
        <v>0</v>
      </c>
    </row>
    <row r="353" spans="1:65" s="144" customFormat="1" ht="16.5" customHeight="1">
      <c r="A353" s="141"/>
      <c r="B353" s="142"/>
      <c r="C353" s="237" t="s">
        <v>645</v>
      </c>
      <c r="D353" s="237" t="s">
        <v>149</v>
      </c>
      <c r="E353" s="238" t="s">
        <v>646</v>
      </c>
      <c r="F353" s="239" t="s">
        <v>647</v>
      </c>
      <c r="G353" s="240" t="s">
        <v>161</v>
      </c>
      <c r="H353" s="241">
        <v>102.9</v>
      </c>
      <c r="I353" s="3"/>
      <c r="J353" s="242">
        <f>ROUND(I353*H353,2)</f>
        <v>0</v>
      </c>
      <c r="K353" s="239" t="s">
        <v>153</v>
      </c>
      <c r="L353" s="142"/>
      <c r="M353" s="243" t="s">
        <v>1</v>
      </c>
      <c r="N353" s="244" t="s">
        <v>40</v>
      </c>
      <c r="O353" s="245"/>
      <c r="P353" s="246">
        <f>O353*H353</f>
        <v>0</v>
      </c>
      <c r="Q353" s="246">
        <v>0</v>
      </c>
      <c r="R353" s="246">
        <f>Q353*H353</f>
        <v>0</v>
      </c>
      <c r="S353" s="246">
        <v>0</v>
      </c>
      <c r="T353" s="247">
        <f>S353*H353</f>
        <v>0</v>
      </c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R353" s="248" t="s">
        <v>242</v>
      </c>
      <c r="AT353" s="248" t="s">
        <v>149</v>
      </c>
      <c r="AU353" s="248" t="s">
        <v>86</v>
      </c>
      <c r="AY353" s="132" t="s">
        <v>146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132" t="s">
        <v>83</v>
      </c>
      <c r="BK353" s="203">
        <f>ROUND(I353*H353,2)</f>
        <v>0</v>
      </c>
      <c r="BL353" s="132" t="s">
        <v>242</v>
      </c>
      <c r="BM353" s="248" t="s">
        <v>648</v>
      </c>
    </row>
    <row r="354" spans="1:65" s="249" customFormat="1" ht="12">
      <c r="B354" s="250"/>
      <c r="D354" s="251" t="s">
        <v>156</v>
      </c>
      <c r="E354" s="252" t="s">
        <v>1</v>
      </c>
      <c r="F354" s="253" t="s">
        <v>649</v>
      </c>
      <c r="H354" s="252" t="s">
        <v>1</v>
      </c>
      <c r="I354" s="4"/>
      <c r="L354" s="250"/>
      <c r="M354" s="254"/>
      <c r="N354" s="255"/>
      <c r="O354" s="255"/>
      <c r="P354" s="255"/>
      <c r="Q354" s="255"/>
      <c r="R354" s="255"/>
      <c r="S354" s="255"/>
      <c r="T354" s="256"/>
      <c r="AT354" s="252" t="s">
        <v>156</v>
      </c>
      <c r="AU354" s="252" t="s">
        <v>86</v>
      </c>
      <c r="AV354" s="249" t="s">
        <v>83</v>
      </c>
      <c r="AW354" s="249" t="s">
        <v>31</v>
      </c>
      <c r="AX354" s="249" t="s">
        <v>75</v>
      </c>
      <c r="AY354" s="252" t="s">
        <v>146</v>
      </c>
    </row>
    <row r="355" spans="1:65" s="257" customFormat="1" ht="12">
      <c r="B355" s="258"/>
      <c r="D355" s="251" t="s">
        <v>156</v>
      </c>
      <c r="E355" s="259" t="s">
        <v>1</v>
      </c>
      <c r="F355" s="260" t="s">
        <v>175</v>
      </c>
      <c r="H355" s="261">
        <v>102.9</v>
      </c>
      <c r="I355" s="5"/>
      <c r="L355" s="258"/>
      <c r="M355" s="262"/>
      <c r="N355" s="263"/>
      <c r="O355" s="263"/>
      <c r="P355" s="263"/>
      <c r="Q355" s="263"/>
      <c r="R355" s="263"/>
      <c r="S355" s="263"/>
      <c r="T355" s="264"/>
      <c r="AT355" s="259" t="s">
        <v>156</v>
      </c>
      <c r="AU355" s="259" t="s">
        <v>86</v>
      </c>
      <c r="AV355" s="257" t="s">
        <v>86</v>
      </c>
      <c r="AW355" s="257" t="s">
        <v>31</v>
      </c>
      <c r="AX355" s="257" t="s">
        <v>83</v>
      </c>
      <c r="AY355" s="259" t="s">
        <v>146</v>
      </c>
    </row>
    <row r="356" spans="1:65" s="144" customFormat="1" ht="24" customHeight="1">
      <c r="A356" s="141"/>
      <c r="B356" s="142"/>
      <c r="C356" s="237" t="s">
        <v>650</v>
      </c>
      <c r="D356" s="237" t="s">
        <v>149</v>
      </c>
      <c r="E356" s="238" t="s">
        <v>651</v>
      </c>
      <c r="F356" s="239" t="s">
        <v>652</v>
      </c>
      <c r="G356" s="240" t="s">
        <v>161</v>
      </c>
      <c r="H356" s="241">
        <v>102.9</v>
      </c>
      <c r="I356" s="3"/>
      <c r="J356" s="242">
        <f>ROUND(I356*H356,2)</f>
        <v>0</v>
      </c>
      <c r="K356" s="239" t="s">
        <v>153</v>
      </c>
      <c r="L356" s="142"/>
      <c r="M356" s="243" t="s">
        <v>1</v>
      </c>
      <c r="N356" s="244" t="s">
        <v>40</v>
      </c>
      <c r="O356" s="245"/>
      <c r="P356" s="246">
        <f>O356*H356</f>
        <v>0</v>
      </c>
      <c r="Q356" s="246">
        <v>3.0000000000000001E-5</v>
      </c>
      <c r="R356" s="246">
        <f>Q356*H356</f>
        <v>3.0870000000000003E-3</v>
      </c>
      <c r="S356" s="246">
        <v>0</v>
      </c>
      <c r="T356" s="247">
        <f>S356*H356</f>
        <v>0</v>
      </c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R356" s="248" t="s">
        <v>242</v>
      </c>
      <c r="AT356" s="248" t="s">
        <v>149</v>
      </c>
      <c r="AU356" s="248" t="s">
        <v>86</v>
      </c>
      <c r="AY356" s="132" t="s">
        <v>146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132" t="s">
        <v>83</v>
      </c>
      <c r="BK356" s="203">
        <f>ROUND(I356*H356,2)</f>
        <v>0</v>
      </c>
      <c r="BL356" s="132" t="s">
        <v>242</v>
      </c>
      <c r="BM356" s="248" t="s">
        <v>653</v>
      </c>
    </row>
    <row r="357" spans="1:65" s="144" customFormat="1" ht="24" customHeight="1">
      <c r="A357" s="141"/>
      <c r="B357" s="142"/>
      <c r="C357" s="237" t="s">
        <v>654</v>
      </c>
      <c r="D357" s="237" t="s">
        <v>149</v>
      </c>
      <c r="E357" s="238" t="s">
        <v>655</v>
      </c>
      <c r="F357" s="239" t="s">
        <v>656</v>
      </c>
      <c r="G357" s="240" t="s">
        <v>161</v>
      </c>
      <c r="H357" s="241">
        <v>102.9</v>
      </c>
      <c r="I357" s="3"/>
      <c r="J357" s="242">
        <f>ROUND(I357*H357,2)</f>
        <v>0</v>
      </c>
      <c r="K357" s="239" t="s">
        <v>153</v>
      </c>
      <c r="L357" s="142"/>
      <c r="M357" s="243" t="s">
        <v>1</v>
      </c>
      <c r="N357" s="244" t="s">
        <v>40</v>
      </c>
      <c r="O357" s="245"/>
      <c r="P357" s="246">
        <f>O357*H357</f>
        <v>0</v>
      </c>
      <c r="Q357" s="246">
        <v>1.4999999999999999E-2</v>
      </c>
      <c r="R357" s="246">
        <f>Q357*H357</f>
        <v>1.5435000000000001</v>
      </c>
      <c r="S357" s="246">
        <v>0</v>
      </c>
      <c r="T357" s="247">
        <f>S357*H357</f>
        <v>0</v>
      </c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R357" s="248" t="s">
        <v>242</v>
      </c>
      <c r="AT357" s="248" t="s">
        <v>149</v>
      </c>
      <c r="AU357" s="248" t="s">
        <v>86</v>
      </c>
      <c r="AY357" s="132" t="s">
        <v>146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132" t="s">
        <v>83</v>
      </c>
      <c r="BK357" s="203">
        <f>ROUND(I357*H357,2)</f>
        <v>0</v>
      </c>
      <c r="BL357" s="132" t="s">
        <v>242</v>
      </c>
      <c r="BM357" s="248" t="s">
        <v>657</v>
      </c>
    </row>
    <row r="358" spans="1:65" s="144" customFormat="1" ht="24" customHeight="1">
      <c r="A358" s="141"/>
      <c r="B358" s="142"/>
      <c r="C358" s="237" t="s">
        <v>658</v>
      </c>
      <c r="D358" s="237" t="s">
        <v>149</v>
      </c>
      <c r="E358" s="238" t="s">
        <v>659</v>
      </c>
      <c r="F358" s="239" t="s">
        <v>660</v>
      </c>
      <c r="G358" s="240" t="s">
        <v>161</v>
      </c>
      <c r="H358" s="241">
        <v>20.7</v>
      </c>
      <c r="I358" s="3"/>
      <c r="J358" s="242">
        <f>ROUND(I358*H358,2)</f>
        <v>0</v>
      </c>
      <c r="K358" s="239" t="s">
        <v>153</v>
      </c>
      <c r="L358" s="142"/>
      <c r="M358" s="243" t="s">
        <v>1</v>
      </c>
      <c r="N358" s="244" t="s">
        <v>40</v>
      </c>
      <c r="O358" s="245"/>
      <c r="P358" s="246">
        <f>O358*H358</f>
        <v>0</v>
      </c>
      <c r="Q358" s="246">
        <v>0</v>
      </c>
      <c r="R358" s="246">
        <f>Q358*H358</f>
        <v>0</v>
      </c>
      <c r="S358" s="246">
        <v>3.0000000000000001E-3</v>
      </c>
      <c r="T358" s="247">
        <f>S358*H358</f>
        <v>6.2100000000000002E-2</v>
      </c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R358" s="248" t="s">
        <v>242</v>
      </c>
      <c r="AT358" s="248" t="s">
        <v>149</v>
      </c>
      <c r="AU358" s="248" t="s">
        <v>86</v>
      </c>
      <c r="AY358" s="132" t="s">
        <v>146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32" t="s">
        <v>83</v>
      </c>
      <c r="BK358" s="203">
        <f>ROUND(I358*H358,2)</f>
        <v>0</v>
      </c>
      <c r="BL358" s="132" t="s">
        <v>242</v>
      </c>
      <c r="BM358" s="248" t="s">
        <v>661</v>
      </c>
    </row>
    <row r="359" spans="1:65" s="249" customFormat="1" ht="12">
      <c r="B359" s="250"/>
      <c r="D359" s="251" t="s">
        <v>156</v>
      </c>
      <c r="E359" s="252" t="s">
        <v>1</v>
      </c>
      <c r="F359" s="253" t="s">
        <v>662</v>
      </c>
      <c r="H359" s="252" t="s">
        <v>1</v>
      </c>
      <c r="I359" s="4"/>
      <c r="L359" s="250"/>
      <c r="M359" s="254"/>
      <c r="N359" s="255"/>
      <c r="O359" s="255"/>
      <c r="P359" s="255"/>
      <c r="Q359" s="255"/>
      <c r="R359" s="255"/>
      <c r="S359" s="255"/>
      <c r="T359" s="256"/>
      <c r="AT359" s="252" t="s">
        <v>156</v>
      </c>
      <c r="AU359" s="252" t="s">
        <v>86</v>
      </c>
      <c r="AV359" s="249" t="s">
        <v>83</v>
      </c>
      <c r="AW359" s="249" t="s">
        <v>31</v>
      </c>
      <c r="AX359" s="249" t="s">
        <v>75</v>
      </c>
      <c r="AY359" s="252" t="s">
        <v>146</v>
      </c>
    </row>
    <row r="360" spans="1:65" s="257" customFormat="1" ht="12">
      <c r="B360" s="258"/>
      <c r="D360" s="251" t="s">
        <v>156</v>
      </c>
      <c r="E360" s="259" t="s">
        <v>1</v>
      </c>
      <c r="F360" s="260" t="s">
        <v>663</v>
      </c>
      <c r="H360" s="261">
        <v>20.7</v>
      </c>
      <c r="I360" s="5"/>
      <c r="L360" s="258"/>
      <c r="M360" s="262"/>
      <c r="N360" s="263"/>
      <c r="O360" s="263"/>
      <c r="P360" s="263"/>
      <c r="Q360" s="263"/>
      <c r="R360" s="263"/>
      <c r="S360" s="263"/>
      <c r="T360" s="264"/>
      <c r="AT360" s="259" t="s">
        <v>156</v>
      </c>
      <c r="AU360" s="259" t="s">
        <v>86</v>
      </c>
      <c r="AV360" s="257" t="s">
        <v>86</v>
      </c>
      <c r="AW360" s="257" t="s">
        <v>31</v>
      </c>
      <c r="AX360" s="257" t="s">
        <v>83</v>
      </c>
      <c r="AY360" s="259" t="s">
        <v>146</v>
      </c>
    </row>
    <row r="361" spans="1:65" s="144" customFormat="1" ht="16.5" customHeight="1">
      <c r="A361" s="141"/>
      <c r="B361" s="142"/>
      <c r="C361" s="237" t="s">
        <v>664</v>
      </c>
      <c r="D361" s="237" t="s">
        <v>149</v>
      </c>
      <c r="E361" s="238" t="s">
        <v>665</v>
      </c>
      <c r="F361" s="239" t="s">
        <v>666</v>
      </c>
      <c r="G361" s="240" t="s">
        <v>161</v>
      </c>
      <c r="H361" s="241">
        <v>102.9</v>
      </c>
      <c r="I361" s="3"/>
      <c r="J361" s="242">
        <f>ROUND(I361*H361,2)</f>
        <v>0</v>
      </c>
      <c r="K361" s="239" t="s">
        <v>153</v>
      </c>
      <c r="L361" s="142"/>
      <c r="M361" s="243" t="s">
        <v>1</v>
      </c>
      <c r="N361" s="244" t="s">
        <v>40</v>
      </c>
      <c r="O361" s="245"/>
      <c r="P361" s="246">
        <f>O361*H361</f>
        <v>0</v>
      </c>
      <c r="Q361" s="246">
        <v>2.9999999999999997E-4</v>
      </c>
      <c r="R361" s="246">
        <f>Q361*H361</f>
        <v>3.0869999999999998E-2</v>
      </c>
      <c r="S361" s="246">
        <v>0</v>
      </c>
      <c r="T361" s="247">
        <f>S361*H361</f>
        <v>0</v>
      </c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R361" s="248" t="s">
        <v>242</v>
      </c>
      <c r="AT361" s="248" t="s">
        <v>149</v>
      </c>
      <c r="AU361" s="248" t="s">
        <v>86</v>
      </c>
      <c r="AY361" s="132" t="s">
        <v>146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132" t="s">
        <v>83</v>
      </c>
      <c r="BK361" s="203">
        <f>ROUND(I361*H361,2)</f>
        <v>0</v>
      </c>
      <c r="BL361" s="132" t="s">
        <v>242</v>
      </c>
      <c r="BM361" s="248" t="s">
        <v>667</v>
      </c>
    </row>
    <row r="362" spans="1:65" s="249" customFormat="1" ht="12">
      <c r="B362" s="250"/>
      <c r="D362" s="251" t="s">
        <v>156</v>
      </c>
      <c r="E362" s="252" t="s">
        <v>1</v>
      </c>
      <c r="F362" s="253" t="s">
        <v>649</v>
      </c>
      <c r="H362" s="252" t="s">
        <v>1</v>
      </c>
      <c r="I362" s="4"/>
      <c r="L362" s="250"/>
      <c r="M362" s="254"/>
      <c r="N362" s="255"/>
      <c r="O362" s="255"/>
      <c r="P362" s="255"/>
      <c r="Q362" s="255"/>
      <c r="R362" s="255"/>
      <c r="S362" s="255"/>
      <c r="T362" s="256"/>
      <c r="AT362" s="252" t="s">
        <v>156</v>
      </c>
      <c r="AU362" s="252" t="s">
        <v>86</v>
      </c>
      <c r="AV362" s="249" t="s">
        <v>83</v>
      </c>
      <c r="AW362" s="249" t="s">
        <v>31</v>
      </c>
      <c r="AX362" s="249" t="s">
        <v>75</v>
      </c>
      <c r="AY362" s="252" t="s">
        <v>146</v>
      </c>
    </row>
    <row r="363" spans="1:65" s="257" customFormat="1" ht="12">
      <c r="B363" s="258"/>
      <c r="D363" s="251" t="s">
        <v>156</v>
      </c>
      <c r="E363" s="259" t="s">
        <v>1</v>
      </c>
      <c r="F363" s="260" t="s">
        <v>175</v>
      </c>
      <c r="H363" s="261">
        <v>102.9</v>
      </c>
      <c r="I363" s="5"/>
      <c r="L363" s="258"/>
      <c r="M363" s="262"/>
      <c r="N363" s="263"/>
      <c r="O363" s="263"/>
      <c r="P363" s="263"/>
      <c r="Q363" s="263"/>
      <c r="R363" s="263"/>
      <c r="S363" s="263"/>
      <c r="T363" s="264"/>
      <c r="AT363" s="259" t="s">
        <v>156</v>
      </c>
      <c r="AU363" s="259" t="s">
        <v>86</v>
      </c>
      <c r="AV363" s="257" t="s">
        <v>86</v>
      </c>
      <c r="AW363" s="257" t="s">
        <v>31</v>
      </c>
      <c r="AX363" s="257" t="s">
        <v>83</v>
      </c>
      <c r="AY363" s="259" t="s">
        <v>146</v>
      </c>
    </row>
    <row r="364" spans="1:65" s="144" customFormat="1" ht="16.5" customHeight="1">
      <c r="A364" s="141"/>
      <c r="B364" s="142"/>
      <c r="C364" s="281" t="s">
        <v>668</v>
      </c>
      <c r="D364" s="281" t="s">
        <v>298</v>
      </c>
      <c r="E364" s="282" t="s">
        <v>669</v>
      </c>
      <c r="F364" s="283" t="s">
        <v>670</v>
      </c>
      <c r="G364" s="284" t="s">
        <v>161</v>
      </c>
      <c r="H364" s="285">
        <v>113.19</v>
      </c>
      <c r="I364" s="8"/>
      <c r="J364" s="286">
        <f>ROUND(I364*H364,2)</f>
        <v>0</v>
      </c>
      <c r="K364" s="283" t="s">
        <v>1</v>
      </c>
      <c r="L364" s="287"/>
      <c r="M364" s="288" t="s">
        <v>1</v>
      </c>
      <c r="N364" s="289" t="s">
        <v>40</v>
      </c>
      <c r="O364" s="245"/>
      <c r="P364" s="246">
        <f>O364*H364</f>
        <v>0</v>
      </c>
      <c r="Q364" s="246">
        <v>2.8300000000000001E-3</v>
      </c>
      <c r="R364" s="246">
        <f>Q364*H364</f>
        <v>0.32032769999999999</v>
      </c>
      <c r="S364" s="246">
        <v>0</v>
      </c>
      <c r="T364" s="247">
        <f>S364*H364</f>
        <v>0</v>
      </c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R364" s="248" t="s">
        <v>331</v>
      </c>
      <c r="AT364" s="248" t="s">
        <v>298</v>
      </c>
      <c r="AU364" s="248" t="s">
        <v>86</v>
      </c>
      <c r="AY364" s="132" t="s">
        <v>146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132" t="s">
        <v>83</v>
      </c>
      <c r="BK364" s="203">
        <f>ROUND(I364*H364,2)</f>
        <v>0</v>
      </c>
      <c r="BL364" s="132" t="s">
        <v>242</v>
      </c>
      <c r="BM364" s="248" t="s">
        <v>671</v>
      </c>
    </row>
    <row r="365" spans="1:65" s="257" customFormat="1" ht="12">
      <c r="B365" s="258"/>
      <c r="D365" s="251" t="s">
        <v>156</v>
      </c>
      <c r="F365" s="260" t="s">
        <v>672</v>
      </c>
      <c r="H365" s="261">
        <v>113.19</v>
      </c>
      <c r="I365" s="5"/>
      <c r="L365" s="258"/>
      <c r="M365" s="262"/>
      <c r="N365" s="263"/>
      <c r="O365" s="263"/>
      <c r="P365" s="263"/>
      <c r="Q365" s="263"/>
      <c r="R365" s="263"/>
      <c r="S365" s="263"/>
      <c r="T365" s="264"/>
      <c r="AT365" s="259" t="s">
        <v>156</v>
      </c>
      <c r="AU365" s="259" t="s">
        <v>86</v>
      </c>
      <c r="AV365" s="257" t="s">
        <v>86</v>
      </c>
      <c r="AW365" s="257" t="s">
        <v>3</v>
      </c>
      <c r="AX365" s="257" t="s">
        <v>83</v>
      </c>
      <c r="AY365" s="259" t="s">
        <v>146</v>
      </c>
    </row>
    <row r="366" spans="1:65" s="144" customFormat="1" ht="24" customHeight="1">
      <c r="A366" s="141"/>
      <c r="B366" s="142"/>
      <c r="C366" s="237" t="s">
        <v>673</v>
      </c>
      <c r="D366" s="237" t="s">
        <v>149</v>
      </c>
      <c r="E366" s="238" t="s">
        <v>674</v>
      </c>
      <c r="F366" s="239" t="s">
        <v>675</v>
      </c>
      <c r="G366" s="240" t="s">
        <v>334</v>
      </c>
      <c r="H366" s="241">
        <v>112</v>
      </c>
      <c r="I366" s="3"/>
      <c r="J366" s="242">
        <f>ROUND(I366*H366,2)</f>
        <v>0</v>
      </c>
      <c r="K366" s="239" t="s">
        <v>153</v>
      </c>
      <c r="L366" s="142"/>
      <c r="M366" s="243" t="s">
        <v>1</v>
      </c>
      <c r="N366" s="244" t="s">
        <v>40</v>
      </c>
      <c r="O366" s="245"/>
      <c r="P366" s="246">
        <f>O366*H366</f>
        <v>0</v>
      </c>
      <c r="Q366" s="246">
        <v>0</v>
      </c>
      <c r="R366" s="246">
        <f>Q366*H366</f>
        <v>0</v>
      </c>
      <c r="S366" s="246">
        <v>0</v>
      </c>
      <c r="T366" s="247">
        <f>S366*H366</f>
        <v>0</v>
      </c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R366" s="248" t="s">
        <v>242</v>
      </c>
      <c r="AT366" s="248" t="s">
        <v>149</v>
      </c>
      <c r="AU366" s="248" t="s">
        <v>86</v>
      </c>
      <c r="AY366" s="132" t="s">
        <v>146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32" t="s">
        <v>83</v>
      </c>
      <c r="BK366" s="203">
        <f>ROUND(I366*H366,2)</f>
        <v>0</v>
      </c>
      <c r="BL366" s="132" t="s">
        <v>242</v>
      </c>
      <c r="BM366" s="248" t="s">
        <v>676</v>
      </c>
    </row>
    <row r="367" spans="1:65" s="144" customFormat="1" ht="16.5" customHeight="1">
      <c r="A367" s="141"/>
      <c r="B367" s="142"/>
      <c r="C367" s="237" t="s">
        <v>677</v>
      </c>
      <c r="D367" s="237" t="s">
        <v>149</v>
      </c>
      <c r="E367" s="238" t="s">
        <v>678</v>
      </c>
      <c r="F367" s="239" t="s">
        <v>679</v>
      </c>
      <c r="G367" s="240" t="s">
        <v>334</v>
      </c>
      <c r="H367" s="241">
        <v>24</v>
      </c>
      <c r="I367" s="3"/>
      <c r="J367" s="242">
        <f>ROUND(I367*H367,2)</f>
        <v>0</v>
      </c>
      <c r="K367" s="239" t="s">
        <v>153</v>
      </c>
      <c r="L367" s="142"/>
      <c r="M367" s="243" t="s">
        <v>1</v>
      </c>
      <c r="N367" s="244" t="s">
        <v>40</v>
      </c>
      <c r="O367" s="245"/>
      <c r="P367" s="246">
        <f>O367*H367</f>
        <v>0</v>
      </c>
      <c r="Q367" s="246">
        <v>0</v>
      </c>
      <c r="R367" s="246">
        <f>Q367*H367</f>
        <v>0</v>
      </c>
      <c r="S367" s="246">
        <v>2.9999999999999997E-4</v>
      </c>
      <c r="T367" s="247">
        <f>S367*H367</f>
        <v>7.1999999999999998E-3</v>
      </c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R367" s="248" t="s">
        <v>242</v>
      </c>
      <c r="AT367" s="248" t="s">
        <v>149</v>
      </c>
      <c r="AU367" s="248" t="s">
        <v>86</v>
      </c>
      <c r="AY367" s="132" t="s">
        <v>146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132" t="s">
        <v>83</v>
      </c>
      <c r="BK367" s="203">
        <f>ROUND(I367*H367,2)</f>
        <v>0</v>
      </c>
      <c r="BL367" s="132" t="s">
        <v>242</v>
      </c>
      <c r="BM367" s="248" t="s">
        <v>680</v>
      </c>
    </row>
    <row r="368" spans="1:65" s="249" customFormat="1" ht="12">
      <c r="B368" s="250"/>
      <c r="D368" s="251" t="s">
        <v>156</v>
      </c>
      <c r="E368" s="252" t="s">
        <v>1</v>
      </c>
      <c r="F368" s="253" t="s">
        <v>662</v>
      </c>
      <c r="H368" s="252" t="s">
        <v>1</v>
      </c>
      <c r="I368" s="4"/>
      <c r="L368" s="250"/>
      <c r="M368" s="254"/>
      <c r="N368" s="255"/>
      <c r="O368" s="255"/>
      <c r="P368" s="255"/>
      <c r="Q368" s="255"/>
      <c r="R368" s="255"/>
      <c r="S368" s="255"/>
      <c r="T368" s="256"/>
      <c r="AT368" s="252" t="s">
        <v>156</v>
      </c>
      <c r="AU368" s="252" t="s">
        <v>86</v>
      </c>
      <c r="AV368" s="249" t="s">
        <v>83</v>
      </c>
      <c r="AW368" s="249" t="s">
        <v>31</v>
      </c>
      <c r="AX368" s="249" t="s">
        <v>75</v>
      </c>
      <c r="AY368" s="252" t="s">
        <v>146</v>
      </c>
    </row>
    <row r="369" spans="1:65" s="257" customFormat="1" ht="12">
      <c r="B369" s="258"/>
      <c r="D369" s="251" t="s">
        <v>156</v>
      </c>
      <c r="E369" s="259" t="s">
        <v>1</v>
      </c>
      <c r="F369" s="260" t="s">
        <v>681</v>
      </c>
      <c r="H369" s="261">
        <v>24</v>
      </c>
      <c r="I369" s="5"/>
      <c r="L369" s="258"/>
      <c r="M369" s="262"/>
      <c r="N369" s="263"/>
      <c r="O369" s="263"/>
      <c r="P369" s="263"/>
      <c r="Q369" s="263"/>
      <c r="R369" s="263"/>
      <c r="S369" s="263"/>
      <c r="T369" s="264"/>
      <c r="AT369" s="259" t="s">
        <v>156</v>
      </c>
      <c r="AU369" s="259" t="s">
        <v>86</v>
      </c>
      <c r="AV369" s="257" t="s">
        <v>86</v>
      </c>
      <c r="AW369" s="257" t="s">
        <v>31</v>
      </c>
      <c r="AX369" s="257" t="s">
        <v>83</v>
      </c>
      <c r="AY369" s="259" t="s">
        <v>146</v>
      </c>
    </row>
    <row r="370" spans="1:65" s="144" customFormat="1" ht="16.5" customHeight="1">
      <c r="A370" s="141"/>
      <c r="B370" s="142"/>
      <c r="C370" s="237" t="s">
        <v>682</v>
      </c>
      <c r="D370" s="237" t="s">
        <v>149</v>
      </c>
      <c r="E370" s="238" t="s">
        <v>683</v>
      </c>
      <c r="F370" s="239" t="s">
        <v>684</v>
      </c>
      <c r="G370" s="240" t="s">
        <v>334</v>
      </c>
      <c r="H370" s="241">
        <v>60.19</v>
      </c>
      <c r="I370" s="3"/>
      <c r="J370" s="242">
        <f>ROUND(I370*H370,2)</f>
        <v>0</v>
      </c>
      <c r="K370" s="239" t="s">
        <v>153</v>
      </c>
      <c r="L370" s="142"/>
      <c r="M370" s="243" t="s">
        <v>1</v>
      </c>
      <c r="N370" s="244" t="s">
        <v>40</v>
      </c>
      <c r="O370" s="245"/>
      <c r="P370" s="246">
        <f>O370*H370</f>
        <v>0</v>
      </c>
      <c r="Q370" s="246">
        <v>1.0000000000000001E-5</v>
      </c>
      <c r="R370" s="246">
        <f>Q370*H370</f>
        <v>6.0190000000000005E-4</v>
      </c>
      <c r="S370" s="246">
        <v>0</v>
      </c>
      <c r="T370" s="247">
        <f>S370*H370</f>
        <v>0</v>
      </c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R370" s="248" t="s">
        <v>242</v>
      </c>
      <c r="AT370" s="248" t="s">
        <v>149</v>
      </c>
      <c r="AU370" s="248" t="s">
        <v>86</v>
      </c>
      <c r="AY370" s="132" t="s">
        <v>146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132" t="s">
        <v>83</v>
      </c>
      <c r="BK370" s="203">
        <f>ROUND(I370*H370,2)</f>
        <v>0</v>
      </c>
      <c r="BL370" s="132" t="s">
        <v>242</v>
      </c>
      <c r="BM370" s="248" t="s">
        <v>685</v>
      </c>
    </row>
    <row r="371" spans="1:65" s="249" customFormat="1" ht="12">
      <c r="B371" s="250"/>
      <c r="D371" s="251" t="s">
        <v>156</v>
      </c>
      <c r="E371" s="252" t="s">
        <v>1</v>
      </c>
      <c r="F371" s="253" t="s">
        <v>686</v>
      </c>
      <c r="H371" s="252" t="s">
        <v>1</v>
      </c>
      <c r="I371" s="4"/>
      <c r="L371" s="250"/>
      <c r="M371" s="254"/>
      <c r="N371" s="255"/>
      <c r="O371" s="255"/>
      <c r="P371" s="255"/>
      <c r="Q371" s="255"/>
      <c r="R371" s="255"/>
      <c r="S371" s="255"/>
      <c r="T371" s="256"/>
      <c r="AT371" s="252" t="s">
        <v>156</v>
      </c>
      <c r="AU371" s="252" t="s">
        <v>86</v>
      </c>
      <c r="AV371" s="249" t="s">
        <v>83</v>
      </c>
      <c r="AW371" s="249" t="s">
        <v>31</v>
      </c>
      <c r="AX371" s="249" t="s">
        <v>75</v>
      </c>
      <c r="AY371" s="252" t="s">
        <v>146</v>
      </c>
    </row>
    <row r="372" spans="1:65" s="257" customFormat="1" ht="12">
      <c r="B372" s="258"/>
      <c r="D372" s="251" t="s">
        <v>156</v>
      </c>
      <c r="E372" s="259" t="s">
        <v>1</v>
      </c>
      <c r="F372" s="260" t="s">
        <v>337</v>
      </c>
      <c r="H372" s="261">
        <v>36.19</v>
      </c>
      <c r="I372" s="5"/>
      <c r="L372" s="258"/>
      <c r="M372" s="262"/>
      <c r="N372" s="263"/>
      <c r="O372" s="263"/>
      <c r="P372" s="263"/>
      <c r="Q372" s="263"/>
      <c r="R372" s="263"/>
      <c r="S372" s="263"/>
      <c r="T372" s="264"/>
      <c r="AT372" s="259" t="s">
        <v>156</v>
      </c>
      <c r="AU372" s="259" t="s">
        <v>86</v>
      </c>
      <c r="AV372" s="257" t="s">
        <v>86</v>
      </c>
      <c r="AW372" s="257" t="s">
        <v>31</v>
      </c>
      <c r="AX372" s="257" t="s">
        <v>75</v>
      </c>
      <c r="AY372" s="259" t="s">
        <v>146</v>
      </c>
    </row>
    <row r="373" spans="1:65" s="257" customFormat="1" ht="12">
      <c r="B373" s="258"/>
      <c r="D373" s="251" t="s">
        <v>156</v>
      </c>
      <c r="E373" s="259" t="s">
        <v>1</v>
      </c>
      <c r="F373" s="260" t="s">
        <v>681</v>
      </c>
      <c r="H373" s="261">
        <v>24</v>
      </c>
      <c r="I373" s="5"/>
      <c r="L373" s="258"/>
      <c r="M373" s="262"/>
      <c r="N373" s="263"/>
      <c r="O373" s="263"/>
      <c r="P373" s="263"/>
      <c r="Q373" s="263"/>
      <c r="R373" s="263"/>
      <c r="S373" s="263"/>
      <c r="T373" s="264"/>
      <c r="AT373" s="259" t="s">
        <v>156</v>
      </c>
      <c r="AU373" s="259" t="s">
        <v>86</v>
      </c>
      <c r="AV373" s="257" t="s">
        <v>86</v>
      </c>
      <c r="AW373" s="257" t="s">
        <v>31</v>
      </c>
      <c r="AX373" s="257" t="s">
        <v>75</v>
      </c>
      <c r="AY373" s="259" t="s">
        <v>146</v>
      </c>
    </row>
    <row r="374" spans="1:65" s="265" customFormat="1" ht="12">
      <c r="B374" s="266"/>
      <c r="D374" s="251" t="s">
        <v>156</v>
      </c>
      <c r="E374" s="267" t="s">
        <v>1</v>
      </c>
      <c r="F374" s="268" t="s">
        <v>209</v>
      </c>
      <c r="H374" s="269">
        <v>60.19</v>
      </c>
      <c r="I374" s="6"/>
      <c r="L374" s="266"/>
      <c r="M374" s="270"/>
      <c r="N374" s="271"/>
      <c r="O374" s="271"/>
      <c r="P374" s="271"/>
      <c r="Q374" s="271"/>
      <c r="R374" s="271"/>
      <c r="S374" s="271"/>
      <c r="T374" s="272"/>
      <c r="AT374" s="267" t="s">
        <v>156</v>
      </c>
      <c r="AU374" s="267" t="s">
        <v>86</v>
      </c>
      <c r="AV374" s="265" t="s">
        <v>154</v>
      </c>
      <c r="AW374" s="265" t="s">
        <v>31</v>
      </c>
      <c r="AX374" s="265" t="s">
        <v>83</v>
      </c>
      <c r="AY374" s="267" t="s">
        <v>146</v>
      </c>
    </row>
    <row r="375" spans="1:65" s="144" customFormat="1" ht="24" customHeight="1">
      <c r="A375" s="141"/>
      <c r="B375" s="142"/>
      <c r="C375" s="281" t="s">
        <v>687</v>
      </c>
      <c r="D375" s="281" t="s">
        <v>298</v>
      </c>
      <c r="E375" s="282" t="s">
        <v>688</v>
      </c>
      <c r="F375" s="283" t="s">
        <v>689</v>
      </c>
      <c r="G375" s="284" t="s">
        <v>334</v>
      </c>
      <c r="H375" s="285">
        <v>61.393999999999998</v>
      </c>
      <c r="I375" s="8"/>
      <c r="J375" s="286">
        <f>ROUND(I375*H375,2)</f>
        <v>0</v>
      </c>
      <c r="K375" s="283" t="s">
        <v>153</v>
      </c>
      <c r="L375" s="287"/>
      <c r="M375" s="288" t="s">
        <v>1</v>
      </c>
      <c r="N375" s="289" t="s">
        <v>40</v>
      </c>
      <c r="O375" s="245"/>
      <c r="P375" s="246">
        <f>O375*H375</f>
        <v>0</v>
      </c>
      <c r="Q375" s="246">
        <v>2.7999999999999998E-4</v>
      </c>
      <c r="R375" s="246">
        <f>Q375*H375</f>
        <v>1.7190319999999999E-2</v>
      </c>
      <c r="S375" s="246">
        <v>0</v>
      </c>
      <c r="T375" s="247">
        <f>S375*H375</f>
        <v>0</v>
      </c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R375" s="248" t="s">
        <v>331</v>
      </c>
      <c r="AT375" s="248" t="s">
        <v>298</v>
      </c>
      <c r="AU375" s="248" t="s">
        <v>86</v>
      </c>
      <c r="AY375" s="132" t="s">
        <v>146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132" t="s">
        <v>83</v>
      </c>
      <c r="BK375" s="203">
        <f>ROUND(I375*H375,2)</f>
        <v>0</v>
      </c>
      <c r="BL375" s="132" t="s">
        <v>242</v>
      </c>
      <c r="BM375" s="248" t="s">
        <v>690</v>
      </c>
    </row>
    <row r="376" spans="1:65" s="257" customFormat="1" ht="12">
      <c r="B376" s="258"/>
      <c r="D376" s="251" t="s">
        <v>156</v>
      </c>
      <c r="F376" s="260" t="s">
        <v>691</v>
      </c>
      <c r="H376" s="261">
        <v>61.393999999999998</v>
      </c>
      <c r="I376" s="5"/>
      <c r="L376" s="258"/>
      <c r="M376" s="262"/>
      <c r="N376" s="263"/>
      <c r="O376" s="263"/>
      <c r="P376" s="263"/>
      <c r="Q376" s="263"/>
      <c r="R376" s="263"/>
      <c r="S376" s="263"/>
      <c r="T376" s="264"/>
      <c r="AT376" s="259" t="s">
        <v>156</v>
      </c>
      <c r="AU376" s="259" t="s">
        <v>86</v>
      </c>
      <c r="AV376" s="257" t="s">
        <v>86</v>
      </c>
      <c r="AW376" s="257" t="s">
        <v>3</v>
      </c>
      <c r="AX376" s="257" t="s">
        <v>83</v>
      </c>
      <c r="AY376" s="259" t="s">
        <v>146</v>
      </c>
    </row>
    <row r="377" spans="1:65" s="144" customFormat="1" ht="24" customHeight="1">
      <c r="A377" s="141"/>
      <c r="B377" s="142"/>
      <c r="C377" s="237" t="s">
        <v>692</v>
      </c>
      <c r="D377" s="237" t="s">
        <v>149</v>
      </c>
      <c r="E377" s="238" t="s">
        <v>693</v>
      </c>
      <c r="F377" s="239" t="s">
        <v>694</v>
      </c>
      <c r="G377" s="240" t="s">
        <v>161</v>
      </c>
      <c r="H377" s="241">
        <v>48.243000000000002</v>
      </c>
      <c r="I377" s="3"/>
      <c r="J377" s="242">
        <f>ROUND(I377*H377,2)</f>
        <v>0</v>
      </c>
      <c r="K377" s="239" t="s">
        <v>1</v>
      </c>
      <c r="L377" s="142"/>
      <c r="M377" s="243" t="s">
        <v>1</v>
      </c>
      <c r="N377" s="244" t="s">
        <v>40</v>
      </c>
      <c r="O377" s="245"/>
      <c r="P377" s="246">
        <f>O377*H377</f>
        <v>0</v>
      </c>
      <c r="Q377" s="246">
        <v>5.0000000000000001E-4</v>
      </c>
      <c r="R377" s="246">
        <f>Q377*H377</f>
        <v>2.4121500000000001E-2</v>
      </c>
      <c r="S377" s="246">
        <v>0</v>
      </c>
      <c r="T377" s="247">
        <f>S377*H377</f>
        <v>0</v>
      </c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R377" s="248" t="s">
        <v>242</v>
      </c>
      <c r="AT377" s="248" t="s">
        <v>149</v>
      </c>
      <c r="AU377" s="248" t="s">
        <v>86</v>
      </c>
      <c r="AY377" s="132" t="s">
        <v>146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32" t="s">
        <v>83</v>
      </c>
      <c r="BK377" s="203">
        <f>ROUND(I377*H377,2)</f>
        <v>0</v>
      </c>
      <c r="BL377" s="132" t="s">
        <v>242</v>
      </c>
      <c r="BM377" s="248" t="s">
        <v>695</v>
      </c>
    </row>
    <row r="378" spans="1:65" s="249" customFormat="1" ht="12">
      <c r="B378" s="250"/>
      <c r="D378" s="251" t="s">
        <v>156</v>
      </c>
      <c r="E378" s="252" t="s">
        <v>1</v>
      </c>
      <c r="F378" s="253" t="s">
        <v>696</v>
      </c>
      <c r="H378" s="252" t="s">
        <v>1</v>
      </c>
      <c r="I378" s="4"/>
      <c r="L378" s="250"/>
      <c r="M378" s="254"/>
      <c r="N378" s="255"/>
      <c r="O378" s="255"/>
      <c r="P378" s="255"/>
      <c r="Q378" s="255"/>
      <c r="R378" s="255"/>
      <c r="S378" s="255"/>
      <c r="T378" s="256"/>
      <c r="AT378" s="252" t="s">
        <v>156</v>
      </c>
      <c r="AU378" s="252" t="s">
        <v>86</v>
      </c>
      <c r="AV378" s="249" t="s">
        <v>83</v>
      </c>
      <c r="AW378" s="249" t="s">
        <v>31</v>
      </c>
      <c r="AX378" s="249" t="s">
        <v>75</v>
      </c>
      <c r="AY378" s="252" t="s">
        <v>146</v>
      </c>
    </row>
    <row r="379" spans="1:65" s="257" customFormat="1" ht="24">
      <c r="B379" s="258"/>
      <c r="D379" s="251" t="s">
        <v>156</v>
      </c>
      <c r="E379" s="259" t="s">
        <v>1</v>
      </c>
      <c r="F379" s="260" t="s">
        <v>697</v>
      </c>
      <c r="H379" s="261">
        <v>54.284999999999997</v>
      </c>
      <c r="I379" s="5"/>
      <c r="L379" s="258"/>
      <c r="M379" s="262"/>
      <c r="N379" s="263"/>
      <c r="O379" s="263"/>
      <c r="P379" s="263"/>
      <c r="Q379" s="263"/>
      <c r="R379" s="263"/>
      <c r="S379" s="263"/>
      <c r="T379" s="264"/>
      <c r="AT379" s="259" t="s">
        <v>156</v>
      </c>
      <c r="AU379" s="259" t="s">
        <v>86</v>
      </c>
      <c r="AV379" s="257" t="s">
        <v>86</v>
      </c>
      <c r="AW379" s="257" t="s">
        <v>31</v>
      </c>
      <c r="AX379" s="257" t="s">
        <v>75</v>
      </c>
      <c r="AY379" s="259" t="s">
        <v>146</v>
      </c>
    </row>
    <row r="380" spans="1:65" s="257" customFormat="1" ht="12">
      <c r="B380" s="258"/>
      <c r="D380" s="251" t="s">
        <v>156</v>
      </c>
      <c r="E380" s="259" t="s">
        <v>1</v>
      </c>
      <c r="F380" s="260" t="s">
        <v>698</v>
      </c>
      <c r="H380" s="261">
        <v>-6.4740000000000002</v>
      </c>
      <c r="I380" s="5"/>
      <c r="L380" s="258"/>
      <c r="M380" s="262"/>
      <c r="N380" s="263"/>
      <c r="O380" s="263"/>
      <c r="P380" s="263"/>
      <c r="Q380" s="263"/>
      <c r="R380" s="263"/>
      <c r="S380" s="263"/>
      <c r="T380" s="264"/>
      <c r="AT380" s="259" t="s">
        <v>156</v>
      </c>
      <c r="AU380" s="259" t="s">
        <v>86</v>
      </c>
      <c r="AV380" s="257" t="s">
        <v>86</v>
      </c>
      <c r="AW380" s="257" t="s">
        <v>31</v>
      </c>
      <c r="AX380" s="257" t="s">
        <v>75</v>
      </c>
      <c r="AY380" s="259" t="s">
        <v>146</v>
      </c>
    </row>
    <row r="381" spans="1:65" s="257" customFormat="1" ht="12">
      <c r="B381" s="258"/>
      <c r="D381" s="251" t="s">
        <v>156</v>
      </c>
      <c r="E381" s="259" t="s">
        <v>1</v>
      </c>
      <c r="F381" s="260" t="s">
        <v>699</v>
      </c>
      <c r="H381" s="261">
        <v>0.432</v>
      </c>
      <c r="I381" s="5"/>
      <c r="L381" s="258"/>
      <c r="M381" s="262"/>
      <c r="N381" s="263"/>
      <c r="O381" s="263"/>
      <c r="P381" s="263"/>
      <c r="Q381" s="263"/>
      <c r="R381" s="263"/>
      <c r="S381" s="263"/>
      <c r="T381" s="264"/>
      <c r="AT381" s="259" t="s">
        <v>156</v>
      </c>
      <c r="AU381" s="259" t="s">
        <v>86</v>
      </c>
      <c r="AV381" s="257" t="s">
        <v>86</v>
      </c>
      <c r="AW381" s="257" t="s">
        <v>31</v>
      </c>
      <c r="AX381" s="257" t="s">
        <v>75</v>
      </c>
      <c r="AY381" s="259" t="s">
        <v>146</v>
      </c>
    </row>
    <row r="382" spans="1:65" s="265" customFormat="1" ht="12">
      <c r="B382" s="266"/>
      <c r="D382" s="251" t="s">
        <v>156</v>
      </c>
      <c r="E382" s="267" t="s">
        <v>1</v>
      </c>
      <c r="F382" s="268" t="s">
        <v>209</v>
      </c>
      <c r="H382" s="269">
        <v>48.243000000000002</v>
      </c>
      <c r="I382" s="6"/>
      <c r="L382" s="266"/>
      <c r="M382" s="270"/>
      <c r="N382" s="271"/>
      <c r="O382" s="271"/>
      <c r="P382" s="271"/>
      <c r="Q382" s="271"/>
      <c r="R382" s="271"/>
      <c r="S382" s="271"/>
      <c r="T382" s="272"/>
      <c r="AT382" s="267" t="s">
        <v>156</v>
      </c>
      <c r="AU382" s="267" t="s">
        <v>86</v>
      </c>
      <c r="AV382" s="265" t="s">
        <v>154</v>
      </c>
      <c r="AW382" s="265" t="s">
        <v>31</v>
      </c>
      <c r="AX382" s="265" t="s">
        <v>83</v>
      </c>
      <c r="AY382" s="267" t="s">
        <v>146</v>
      </c>
    </row>
    <row r="383" spans="1:65" s="144" customFormat="1" ht="16.5" customHeight="1">
      <c r="A383" s="141"/>
      <c r="B383" s="142"/>
      <c r="C383" s="281" t="s">
        <v>700</v>
      </c>
      <c r="D383" s="281" t="s">
        <v>298</v>
      </c>
      <c r="E383" s="282" t="s">
        <v>701</v>
      </c>
      <c r="F383" s="283" t="s">
        <v>702</v>
      </c>
      <c r="G383" s="284" t="s">
        <v>161</v>
      </c>
      <c r="H383" s="285">
        <v>53.067</v>
      </c>
      <c r="I383" s="8"/>
      <c r="J383" s="286">
        <f>ROUND(I383*H383,2)</f>
        <v>0</v>
      </c>
      <c r="K383" s="283" t="s">
        <v>1</v>
      </c>
      <c r="L383" s="287"/>
      <c r="M383" s="288" t="s">
        <v>1</v>
      </c>
      <c r="N383" s="289" t="s">
        <v>40</v>
      </c>
      <c r="O383" s="245"/>
      <c r="P383" s="246">
        <f>O383*H383</f>
        <v>0</v>
      </c>
      <c r="Q383" s="246">
        <v>2.9499999999999999E-3</v>
      </c>
      <c r="R383" s="246">
        <f>Q383*H383</f>
        <v>0.15654765000000001</v>
      </c>
      <c r="S383" s="246">
        <v>0</v>
      </c>
      <c r="T383" s="247">
        <f>S383*H383</f>
        <v>0</v>
      </c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R383" s="248" t="s">
        <v>331</v>
      </c>
      <c r="AT383" s="248" t="s">
        <v>298</v>
      </c>
      <c r="AU383" s="248" t="s">
        <v>86</v>
      </c>
      <c r="AY383" s="132" t="s">
        <v>146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132" t="s">
        <v>83</v>
      </c>
      <c r="BK383" s="203">
        <f>ROUND(I383*H383,2)</f>
        <v>0</v>
      </c>
      <c r="BL383" s="132" t="s">
        <v>242</v>
      </c>
      <c r="BM383" s="248" t="s">
        <v>703</v>
      </c>
    </row>
    <row r="384" spans="1:65" s="257" customFormat="1" ht="12">
      <c r="B384" s="258"/>
      <c r="D384" s="251" t="s">
        <v>156</v>
      </c>
      <c r="F384" s="260" t="s">
        <v>704</v>
      </c>
      <c r="H384" s="261">
        <v>53.067</v>
      </c>
      <c r="I384" s="5"/>
      <c r="L384" s="258"/>
      <c r="M384" s="262"/>
      <c r="N384" s="263"/>
      <c r="O384" s="263"/>
      <c r="P384" s="263"/>
      <c r="Q384" s="263"/>
      <c r="R384" s="263"/>
      <c r="S384" s="263"/>
      <c r="T384" s="264"/>
      <c r="AT384" s="259" t="s">
        <v>156</v>
      </c>
      <c r="AU384" s="259" t="s">
        <v>86</v>
      </c>
      <c r="AV384" s="257" t="s">
        <v>86</v>
      </c>
      <c r="AW384" s="257" t="s">
        <v>3</v>
      </c>
      <c r="AX384" s="257" t="s">
        <v>83</v>
      </c>
      <c r="AY384" s="259" t="s">
        <v>146</v>
      </c>
    </row>
    <row r="385" spans="1:65" s="144" customFormat="1" ht="16.5" customHeight="1">
      <c r="A385" s="141"/>
      <c r="B385" s="142"/>
      <c r="C385" s="237" t="s">
        <v>705</v>
      </c>
      <c r="D385" s="237" t="s">
        <v>149</v>
      </c>
      <c r="E385" s="238" t="s">
        <v>706</v>
      </c>
      <c r="F385" s="239" t="s">
        <v>707</v>
      </c>
      <c r="G385" s="240" t="s">
        <v>161</v>
      </c>
      <c r="H385" s="241">
        <v>20.7</v>
      </c>
      <c r="I385" s="3"/>
      <c r="J385" s="242">
        <f>ROUND(I385*H385,2)</f>
        <v>0</v>
      </c>
      <c r="K385" s="239" t="s">
        <v>153</v>
      </c>
      <c r="L385" s="142"/>
      <c r="M385" s="243" t="s">
        <v>1</v>
      </c>
      <c r="N385" s="244" t="s">
        <v>40</v>
      </c>
      <c r="O385" s="245"/>
      <c r="P385" s="246">
        <f>O385*H385</f>
        <v>0</v>
      </c>
      <c r="Q385" s="246">
        <v>0</v>
      </c>
      <c r="R385" s="246">
        <f>Q385*H385</f>
        <v>0</v>
      </c>
      <c r="S385" s="246">
        <v>0</v>
      </c>
      <c r="T385" s="247">
        <f>S385*H385</f>
        <v>0</v>
      </c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R385" s="248" t="s">
        <v>242</v>
      </c>
      <c r="AT385" s="248" t="s">
        <v>149</v>
      </c>
      <c r="AU385" s="248" t="s">
        <v>86</v>
      </c>
      <c r="AY385" s="132" t="s">
        <v>146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32" t="s">
        <v>83</v>
      </c>
      <c r="BK385" s="203">
        <f>ROUND(I385*H385,2)</f>
        <v>0</v>
      </c>
      <c r="BL385" s="132" t="s">
        <v>242</v>
      </c>
      <c r="BM385" s="248" t="s">
        <v>708</v>
      </c>
    </row>
    <row r="386" spans="1:65" s="144" customFormat="1" ht="24" customHeight="1">
      <c r="A386" s="141"/>
      <c r="B386" s="142"/>
      <c r="C386" s="237" t="s">
        <v>709</v>
      </c>
      <c r="D386" s="237" t="s">
        <v>149</v>
      </c>
      <c r="E386" s="238" t="s">
        <v>710</v>
      </c>
      <c r="F386" s="239" t="s">
        <v>711</v>
      </c>
      <c r="G386" s="240" t="s">
        <v>152</v>
      </c>
      <c r="H386" s="241">
        <v>2.0960000000000001</v>
      </c>
      <c r="I386" s="3"/>
      <c r="J386" s="242">
        <f>ROUND(I386*H386,2)</f>
        <v>0</v>
      </c>
      <c r="K386" s="239" t="s">
        <v>153</v>
      </c>
      <c r="L386" s="142"/>
      <c r="M386" s="243" t="s">
        <v>1</v>
      </c>
      <c r="N386" s="244" t="s">
        <v>40</v>
      </c>
      <c r="O386" s="245"/>
      <c r="P386" s="246">
        <f>O386*H386</f>
        <v>0</v>
      </c>
      <c r="Q386" s="246">
        <v>0</v>
      </c>
      <c r="R386" s="246">
        <f>Q386*H386</f>
        <v>0</v>
      </c>
      <c r="S386" s="246">
        <v>0</v>
      </c>
      <c r="T386" s="247">
        <f>S386*H386</f>
        <v>0</v>
      </c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R386" s="248" t="s">
        <v>242</v>
      </c>
      <c r="AT386" s="248" t="s">
        <v>149</v>
      </c>
      <c r="AU386" s="248" t="s">
        <v>86</v>
      </c>
      <c r="AY386" s="132" t="s">
        <v>146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132" t="s">
        <v>83</v>
      </c>
      <c r="BK386" s="203">
        <f>ROUND(I386*H386,2)</f>
        <v>0</v>
      </c>
      <c r="BL386" s="132" t="s">
        <v>242</v>
      </c>
      <c r="BM386" s="248" t="s">
        <v>712</v>
      </c>
    </row>
    <row r="387" spans="1:65" s="144" customFormat="1" ht="24" customHeight="1">
      <c r="A387" s="141"/>
      <c r="B387" s="142"/>
      <c r="C387" s="237" t="s">
        <v>713</v>
      </c>
      <c r="D387" s="237" t="s">
        <v>149</v>
      </c>
      <c r="E387" s="238" t="s">
        <v>714</v>
      </c>
      <c r="F387" s="239" t="s">
        <v>715</v>
      </c>
      <c r="G387" s="240" t="s">
        <v>152</v>
      </c>
      <c r="H387" s="241">
        <v>2.0960000000000001</v>
      </c>
      <c r="I387" s="3"/>
      <c r="J387" s="242">
        <f>ROUND(I387*H387,2)</f>
        <v>0</v>
      </c>
      <c r="K387" s="239" t="s">
        <v>153</v>
      </c>
      <c r="L387" s="142"/>
      <c r="M387" s="243" t="s">
        <v>1</v>
      </c>
      <c r="N387" s="244" t="s">
        <v>40</v>
      </c>
      <c r="O387" s="245"/>
      <c r="P387" s="246">
        <f>O387*H387</f>
        <v>0</v>
      </c>
      <c r="Q387" s="246">
        <v>0</v>
      </c>
      <c r="R387" s="246">
        <f>Q387*H387</f>
        <v>0</v>
      </c>
      <c r="S387" s="246">
        <v>0</v>
      </c>
      <c r="T387" s="247">
        <f>S387*H387</f>
        <v>0</v>
      </c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R387" s="248" t="s">
        <v>242</v>
      </c>
      <c r="AT387" s="248" t="s">
        <v>149</v>
      </c>
      <c r="AU387" s="248" t="s">
        <v>86</v>
      </c>
      <c r="AY387" s="132" t="s">
        <v>146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132" t="s">
        <v>83</v>
      </c>
      <c r="BK387" s="203">
        <f>ROUND(I387*H387,2)</f>
        <v>0</v>
      </c>
      <c r="BL387" s="132" t="s">
        <v>242</v>
      </c>
      <c r="BM387" s="248" t="s">
        <v>716</v>
      </c>
    </row>
    <row r="388" spans="1:65" s="224" customFormat="1" ht="23" customHeight="1">
      <c r="B388" s="225"/>
      <c r="D388" s="226" t="s">
        <v>74</v>
      </c>
      <c r="E388" s="235" t="s">
        <v>717</v>
      </c>
      <c r="F388" s="235" t="s">
        <v>718</v>
      </c>
      <c r="I388" s="2"/>
      <c r="J388" s="236">
        <f>BK388</f>
        <v>0</v>
      </c>
      <c r="L388" s="225"/>
      <c r="M388" s="229"/>
      <c r="N388" s="230"/>
      <c r="O388" s="230"/>
      <c r="P388" s="231">
        <f>SUM(P389:P412)</f>
        <v>0</v>
      </c>
      <c r="Q388" s="230"/>
      <c r="R388" s="231">
        <f>SUM(R389:R412)</f>
        <v>3.625043E-2</v>
      </c>
      <c r="S388" s="230"/>
      <c r="T388" s="232">
        <f>SUM(T389:T412)</f>
        <v>0</v>
      </c>
      <c r="AR388" s="226" t="s">
        <v>86</v>
      </c>
      <c r="AT388" s="233" t="s">
        <v>74</v>
      </c>
      <c r="AU388" s="233" t="s">
        <v>83</v>
      </c>
      <c r="AY388" s="226" t="s">
        <v>146</v>
      </c>
      <c r="BK388" s="234">
        <f>SUM(BK389:BK412)</f>
        <v>0</v>
      </c>
    </row>
    <row r="389" spans="1:65" s="144" customFormat="1" ht="24" customHeight="1">
      <c r="A389" s="141"/>
      <c r="B389" s="142"/>
      <c r="C389" s="237" t="s">
        <v>719</v>
      </c>
      <c r="D389" s="237" t="s">
        <v>149</v>
      </c>
      <c r="E389" s="238" t="s">
        <v>720</v>
      </c>
      <c r="F389" s="239" t="s">
        <v>721</v>
      </c>
      <c r="G389" s="240" t="s">
        <v>161</v>
      </c>
      <c r="H389" s="241">
        <v>3.2410000000000001</v>
      </c>
      <c r="I389" s="3"/>
      <c r="J389" s="242">
        <f>ROUND(I389*H389,2)</f>
        <v>0</v>
      </c>
      <c r="K389" s="239" t="s">
        <v>153</v>
      </c>
      <c r="L389" s="142"/>
      <c r="M389" s="243" t="s">
        <v>1</v>
      </c>
      <c r="N389" s="244" t="s">
        <v>40</v>
      </c>
      <c r="O389" s="245"/>
      <c r="P389" s="246">
        <f>O389*H389</f>
        <v>0</v>
      </c>
      <c r="Q389" s="246">
        <v>6.9999999999999994E-5</v>
      </c>
      <c r="R389" s="246">
        <f>Q389*H389</f>
        <v>2.2686999999999997E-4</v>
      </c>
      <c r="S389" s="246">
        <v>0</v>
      </c>
      <c r="T389" s="247">
        <f>S389*H389</f>
        <v>0</v>
      </c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R389" s="248" t="s">
        <v>242</v>
      </c>
      <c r="AT389" s="248" t="s">
        <v>149</v>
      </c>
      <c r="AU389" s="248" t="s">
        <v>86</v>
      </c>
      <c r="AY389" s="132" t="s">
        <v>146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132" t="s">
        <v>83</v>
      </c>
      <c r="BK389" s="203">
        <f>ROUND(I389*H389,2)</f>
        <v>0</v>
      </c>
      <c r="BL389" s="132" t="s">
        <v>242</v>
      </c>
      <c r="BM389" s="248" t="s">
        <v>722</v>
      </c>
    </row>
    <row r="390" spans="1:65" s="249" customFormat="1" ht="12">
      <c r="B390" s="250"/>
      <c r="D390" s="251" t="s">
        <v>156</v>
      </c>
      <c r="E390" s="252" t="s">
        <v>1</v>
      </c>
      <c r="F390" s="253" t="s">
        <v>723</v>
      </c>
      <c r="H390" s="252" t="s">
        <v>1</v>
      </c>
      <c r="I390" s="4"/>
      <c r="L390" s="250"/>
      <c r="M390" s="254"/>
      <c r="N390" s="255"/>
      <c r="O390" s="255"/>
      <c r="P390" s="255"/>
      <c r="Q390" s="255"/>
      <c r="R390" s="255"/>
      <c r="S390" s="255"/>
      <c r="T390" s="256"/>
      <c r="AT390" s="252" t="s">
        <v>156</v>
      </c>
      <c r="AU390" s="252" t="s">
        <v>86</v>
      </c>
      <c r="AV390" s="249" t="s">
        <v>83</v>
      </c>
      <c r="AW390" s="249" t="s">
        <v>31</v>
      </c>
      <c r="AX390" s="249" t="s">
        <v>75</v>
      </c>
      <c r="AY390" s="252" t="s">
        <v>146</v>
      </c>
    </row>
    <row r="391" spans="1:65" s="257" customFormat="1" ht="12">
      <c r="B391" s="258"/>
      <c r="D391" s="251" t="s">
        <v>156</v>
      </c>
      <c r="E391" s="259" t="s">
        <v>1</v>
      </c>
      <c r="F391" s="260" t="s">
        <v>724</v>
      </c>
      <c r="H391" s="261">
        <v>0.98299999999999998</v>
      </c>
      <c r="I391" s="5"/>
      <c r="L391" s="258"/>
      <c r="M391" s="262"/>
      <c r="N391" s="263"/>
      <c r="O391" s="263"/>
      <c r="P391" s="263"/>
      <c r="Q391" s="263"/>
      <c r="R391" s="263"/>
      <c r="S391" s="263"/>
      <c r="T391" s="264"/>
      <c r="AT391" s="259" t="s">
        <v>156</v>
      </c>
      <c r="AU391" s="259" t="s">
        <v>86</v>
      </c>
      <c r="AV391" s="257" t="s">
        <v>86</v>
      </c>
      <c r="AW391" s="257" t="s">
        <v>31</v>
      </c>
      <c r="AX391" s="257" t="s">
        <v>75</v>
      </c>
      <c r="AY391" s="259" t="s">
        <v>146</v>
      </c>
    </row>
    <row r="392" spans="1:65" s="257" customFormat="1" ht="12">
      <c r="B392" s="258"/>
      <c r="D392" s="251" t="s">
        <v>156</v>
      </c>
      <c r="E392" s="259" t="s">
        <v>1</v>
      </c>
      <c r="F392" s="260" t="s">
        <v>725</v>
      </c>
      <c r="H392" s="261">
        <v>1.258</v>
      </c>
      <c r="I392" s="5"/>
      <c r="L392" s="258"/>
      <c r="M392" s="262"/>
      <c r="N392" s="263"/>
      <c r="O392" s="263"/>
      <c r="P392" s="263"/>
      <c r="Q392" s="263"/>
      <c r="R392" s="263"/>
      <c r="S392" s="263"/>
      <c r="T392" s="264"/>
      <c r="AT392" s="259" t="s">
        <v>156</v>
      </c>
      <c r="AU392" s="259" t="s">
        <v>86</v>
      </c>
      <c r="AV392" s="257" t="s">
        <v>86</v>
      </c>
      <c r="AW392" s="257" t="s">
        <v>31</v>
      </c>
      <c r="AX392" s="257" t="s">
        <v>75</v>
      </c>
      <c r="AY392" s="259" t="s">
        <v>146</v>
      </c>
    </row>
    <row r="393" spans="1:65" s="257" customFormat="1" ht="12">
      <c r="B393" s="258"/>
      <c r="D393" s="251" t="s">
        <v>156</v>
      </c>
      <c r="E393" s="259" t="s">
        <v>1</v>
      </c>
      <c r="F393" s="260" t="s">
        <v>726</v>
      </c>
      <c r="H393" s="261">
        <v>1</v>
      </c>
      <c r="I393" s="5"/>
      <c r="L393" s="258"/>
      <c r="M393" s="262"/>
      <c r="N393" s="263"/>
      <c r="O393" s="263"/>
      <c r="P393" s="263"/>
      <c r="Q393" s="263"/>
      <c r="R393" s="263"/>
      <c r="S393" s="263"/>
      <c r="T393" s="264"/>
      <c r="AT393" s="259" t="s">
        <v>156</v>
      </c>
      <c r="AU393" s="259" t="s">
        <v>86</v>
      </c>
      <c r="AV393" s="257" t="s">
        <v>86</v>
      </c>
      <c r="AW393" s="257" t="s">
        <v>31</v>
      </c>
      <c r="AX393" s="257" t="s">
        <v>75</v>
      </c>
      <c r="AY393" s="259" t="s">
        <v>146</v>
      </c>
    </row>
    <row r="394" spans="1:65" s="265" customFormat="1" ht="12">
      <c r="B394" s="266"/>
      <c r="D394" s="251" t="s">
        <v>156</v>
      </c>
      <c r="E394" s="267" t="s">
        <v>1</v>
      </c>
      <c r="F394" s="268" t="s">
        <v>209</v>
      </c>
      <c r="H394" s="269">
        <v>3.2410000000000001</v>
      </c>
      <c r="I394" s="6"/>
      <c r="L394" s="266"/>
      <c r="M394" s="270"/>
      <c r="N394" s="271"/>
      <c r="O394" s="271"/>
      <c r="P394" s="271"/>
      <c r="Q394" s="271"/>
      <c r="R394" s="271"/>
      <c r="S394" s="271"/>
      <c r="T394" s="272"/>
      <c r="AT394" s="267" t="s">
        <v>156</v>
      </c>
      <c r="AU394" s="267" t="s">
        <v>86</v>
      </c>
      <c r="AV394" s="265" t="s">
        <v>154</v>
      </c>
      <c r="AW394" s="265" t="s">
        <v>31</v>
      </c>
      <c r="AX394" s="265" t="s">
        <v>83</v>
      </c>
      <c r="AY394" s="267" t="s">
        <v>146</v>
      </c>
    </row>
    <row r="395" spans="1:65" s="144" customFormat="1" ht="24" customHeight="1">
      <c r="A395" s="141"/>
      <c r="B395" s="142"/>
      <c r="C395" s="237" t="s">
        <v>727</v>
      </c>
      <c r="D395" s="237" t="s">
        <v>149</v>
      </c>
      <c r="E395" s="238" t="s">
        <v>728</v>
      </c>
      <c r="F395" s="239" t="s">
        <v>729</v>
      </c>
      <c r="G395" s="240" t="s">
        <v>161</v>
      </c>
      <c r="H395" s="241">
        <v>6.4820000000000002</v>
      </c>
      <c r="I395" s="3"/>
      <c r="J395" s="242">
        <f>ROUND(I395*H395,2)</f>
        <v>0</v>
      </c>
      <c r="K395" s="239" t="s">
        <v>153</v>
      </c>
      <c r="L395" s="142"/>
      <c r="M395" s="243" t="s">
        <v>1</v>
      </c>
      <c r="N395" s="244" t="s">
        <v>40</v>
      </c>
      <c r="O395" s="245"/>
      <c r="P395" s="246">
        <f>O395*H395</f>
        <v>0</v>
      </c>
      <c r="Q395" s="246">
        <v>1.2E-4</v>
      </c>
      <c r="R395" s="246">
        <f>Q395*H395</f>
        <v>7.7784000000000002E-4</v>
      </c>
      <c r="S395" s="246">
        <v>0</v>
      </c>
      <c r="T395" s="247">
        <f>S395*H395</f>
        <v>0</v>
      </c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R395" s="248" t="s">
        <v>242</v>
      </c>
      <c r="AT395" s="248" t="s">
        <v>149</v>
      </c>
      <c r="AU395" s="248" t="s">
        <v>86</v>
      </c>
      <c r="AY395" s="132" t="s">
        <v>146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132" t="s">
        <v>83</v>
      </c>
      <c r="BK395" s="203">
        <f>ROUND(I395*H395,2)</f>
        <v>0</v>
      </c>
      <c r="BL395" s="132" t="s">
        <v>242</v>
      </c>
      <c r="BM395" s="248" t="s">
        <v>730</v>
      </c>
    </row>
    <row r="396" spans="1:65" s="257" customFormat="1" ht="12">
      <c r="B396" s="258"/>
      <c r="D396" s="251" t="s">
        <v>156</v>
      </c>
      <c r="F396" s="260" t="s">
        <v>731</v>
      </c>
      <c r="H396" s="261">
        <v>6.4820000000000002</v>
      </c>
      <c r="I396" s="5"/>
      <c r="L396" s="258"/>
      <c r="M396" s="262"/>
      <c r="N396" s="263"/>
      <c r="O396" s="263"/>
      <c r="P396" s="263"/>
      <c r="Q396" s="263"/>
      <c r="R396" s="263"/>
      <c r="S396" s="263"/>
      <c r="T396" s="264"/>
      <c r="AT396" s="259" t="s">
        <v>156</v>
      </c>
      <c r="AU396" s="259" t="s">
        <v>86</v>
      </c>
      <c r="AV396" s="257" t="s">
        <v>86</v>
      </c>
      <c r="AW396" s="257" t="s">
        <v>3</v>
      </c>
      <c r="AX396" s="257" t="s">
        <v>83</v>
      </c>
      <c r="AY396" s="259" t="s">
        <v>146</v>
      </c>
    </row>
    <row r="397" spans="1:65" s="144" customFormat="1" ht="24" customHeight="1">
      <c r="A397" s="141"/>
      <c r="B397" s="142"/>
      <c r="C397" s="237" t="s">
        <v>732</v>
      </c>
      <c r="D397" s="237" t="s">
        <v>149</v>
      </c>
      <c r="E397" s="238" t="s">
        <v>733</v>
      </c>
      <c r="F397" s="239" t="s">
        <v>734</v>
      </c>
      <c r="G397" s="240" t="s">
        <v>161</v>
      </c>
      <c r="H397" s="241">
        <v>3.2410000000000001</v>
      </c>
      <c r="I397" s="3"/>
      <c r="J397" s="242">
        <f>ROUND(I397*H397,2)</f>
        <v>0</v>
      </c>
      <c r="K397" s="239" t="s">
        <v>153</v>
      </c>
      <c r="L397" s="142"/>
      <c r="M397" s="243" t="s">
        <v>1</v>
      </c>
      <c r="N397" s="244" t="s">
        <v>40</v>
      </c>
      <c r="O397" s="245"/>
      <c r="P397" s="246">
        <f>O397*H397</f>
        <v>0</v>
      </c>
      <c r="Q397" s="246">
        <v>1.2E-4</v>
      </c>
      <c r="R397" s="246">
        <f>Q397*H397</f>
        <v>3.8892000000000001E-4</v>
      </c>
      <c r="S397" s="246">
        <v>0</v>
      </c>
      <c r="T397" s="247">
        <f>S397*H397</f>
        <v>0</v>
      </c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R397" s="248" t="s">
        <v>242</v>
      </c>
      <c r="AT397" s="248" t="s">
        <v>149</v>
      </c>
      <c r="AU397" s="248" t="s">
        <v>86</v>
      </c>
      <c r="AY397" s="132" t="s">
        <v>146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132" t="s">
        <v>83</v>
      </c>
      <c r="BK397" s="203">
        <f>ROUND(I397*H397,2)</f>
        <v>0</v>
      </c>
      <c r="BL397" s="132" t="s">
        <v>242</v>
      </c>
      <c r="BM397" s="248" t="s">
        <v>735</v>
      </c>
    </row>
    <row r="398" spans="1:65" s="144" customFormat="1" ht="24" customHeight="1">
      <c r="A398" s="141"/>
      <c r="B398" s="142"/>
      <c r="C398" s="237" t="s">
        <v>736</v>
      </c>
      <c r="D398" s="237" t="s">
        <v>149</v>
      </c>
      <c r="E398" s="238" t="s">
        <v>737</v>
      </c>
      <c r="F398" s="239" t="s">
        <v>738</v>
      </c>
      <c r="G398" s="240" t="s">
        <v>161</v>
      </c>
      <c r="H398" s="241">
        <v>3.2410000000000001</v>
      </c>
      <c r="I398" s="3"/>
      <c r="J398" s="242">
        <f>ROUND(I398*H398,2)</f>
        <v>0</v>
      </c>
      <c r="K398" s="239" t="s">
        <v>153</v>
      </c>
      <c r="L398" s="142"/>
      <c r="M398" s="243" t="s">
        <v>1</v>
      </c>
      <c r="N398" s="244" t="s">
        <v>40</v>
      </c>
      <c r="O398" s="245"/>
      <c r="P398" s="246">
        <f>O398*H398</f>
        <v>0</v>
      </c>
      <c r="Q398" s="246">
        <v>3.0000000000000001E-5</v>
      </c>
      <c r="R398" s="246">
        <f>Q398*H398</f>
        <v>9.7230000000000003E-5</v>
      </c>
      <c r="S398" s="246">
        <v>0</v>
      </c>
      <c r="T398" s="247">
        <f>S398*H398</f>
        <v>0</v>
      </c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R398" s="248" t="s">
        <v>242</v>
      </c>
      <c r="AT398" s="248" t="s">
        <v>149</v>
      </c>
      <c r="AU398" s="248" t="s">
        <v>86</v>
      </c>
      <c r="AY398" s="132" t="s">
        <v>146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132" t="s">
        <v>83</v>
      </c>
      <c r="BK398" s="203">
        <f>ROUND(I398*H398,2)</f>
        <v>0</v>
      </c>
      <c r="BL398" s="132" t="s">
        <v>242</v>
      </c>
      <c r="BM398" s="248" t="s">
        <v>739</v>
      </c>
    </row>
    <row r="399" spans="1:65" s="144" customFormat="1" ht="24" customHeight="1">
      <c r="A399" s="141"/>
      <c r="B399" s="142"/>
      <c r="C399" s="237" t="s">
        <v>740</v>
      </c>
      <c r="D399" s="237" t="s">
        <v>149</v>
      </c>
      <c r="E399" s="238" t="s">
        <v>741</v>
      </c>
      <c r="F399" s="239" t="s">
        <v>742</v>
      </c>
      <c r="G399" s="240" t="s">
        <v>161</v>
      </c>
      <c r="H399" s="241">
        <v>9</v>
      </c>
      <c r="I399" s="3"/>
      <c r="J399" s="242">
        <f>ROUND(I399*H399,2)</f>
        <v>0</v>
      </c>
      <c r="K399" s="239" t="s">
        <v>153</v>
      </c>
      <c r="L399" s="142"/>
      <c r="M399" s="243" t="s">
        <v>1</v>
      </c>
      <c r="N399" s="244" t="s">
        <v>40</v>
      </c>
      <c r="O399" s="245"/>
      <c r="P399" s="246">
        <f>O399*H399</f>
        <v>0</v>
      </c>
      <c r="Q399" s="246">
        <v>9.0000000000000006E-5</v>
      </c>
      <c r="R399" s="246">
        <f>Q399*H399</f>
        <v>8.1000000000000006E-4</v>
      </c>
      <c r="S399" s="246">
        <v>0</v>
      </c>
      <c r="T399" s="247">
        <f>S399*H399</f>
        <v>0</v>
      </c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R399" s="248" t="s">
        <v>242</v>
      </c>
      <c r="AT399" s="248" t="s">
        <v>149</v>
      </c>
      <c r="AU399" s="248" t="s">
        <v>86</v>
      </c>
      <c r="AY399" s="132" t="s">
        <v>146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132" t="s">
        <v>83</v>
      </c>
      <c r="BK399" s="203">
        <f>ROUND(I399*H399,2)</f>
        <v>0</v>
      </c>
      <c r="BL399" s="132" t="s">
        <v>242</v>
      </c>
      <c r="BM399" s="248" t="s">
        <v>743</v>
      </c>
    </row>
    <row r="400" spans="1:65" s="257" customFormat="1" ht="12">
      <c r="B400" s="258"/>
      <c r="D400" s="251" t="s">
        <v>156</v>
      </c>
      <c r="E400" s="259" t="s">
        <v>1</v>
      </c>
      <c r="F400" s="260" t="s">
        <v>744</v>
      </c>
      <c r="H400" s="261">
        <v>9</v>
      </c>
      <c r="I400" s="5"/>
      <c r="L400" s="258"/>
      <c r="M400" s="262"/>
      <c r="N400" s="263"/>
      <c r="O400" s="263"/>
      <c r="P400" s="263"/>
      <c r="Q400" s="263"/>
      <c r="R400" s="263"/>
      <c r="S400" s="263"/>
      <c r="T400" s="264"/>
      <c r="AT400" s="259" t="s">
        <v>156</v>
      </c>
      <c r="AU400" s="259" t="s">
        <v>86</v>
      </c>
      <c r="AV400" s="257" t="s">
        <v>86</v>
      </c>
      <c r="AW400" s="257" t="s">
        <v>31</v>
      </c>
      <c r="AX400" s="257" t="s">
        <v>83</v>
      </c>
      <c r="AY400" s="259" t="s">
        <v>146</v>
      </c>
    </row>
    <row r="401" spans="1:65" s="144" customFormat="1" ht="24" customHeight="1">
      <c r="A401" s="141"/>
      <c r="B401" s="142"/>
      <c r="C401" s="237" t="s">
        <v>745</v>
      </c>
      <c r="D401" s="237" t="s">
        <v>149</v>
      </c>
      <c r="E401" s="238" t="s">
        <v>746</v>
      </c>
      <c r="F401" s="239" t="s">
        <v>747</v>
      </c>
      <c r="G401" s="240" t="s">
        <v>161</v>
      </c>
      <c r="H401" s="241">
        <v>45.753</v>
      </c>
      <c r="I401" s="3"/>
      <c r="J401" s="242">
        <f>ROUND(I401*H401,2)</f>
        <v>0</v>
      </c>
      <c r="K401" s="239" t="s">
        <v>153</v>
      </c>
      <c r="L401" s="142"/>
      <c r="M401" s="243" t="s">
        <v>1</v>
      </c>
      <c r="N401" s="244" t="s">
        <v>40</v>
      </c>
      <c r="O401" s="245"/>
      <c r="P401" s="246">
        <f>O401*H401</f>
        <v>0</v>
      </c>
      <c r="Q401" s="246">
        <v>9.0000000000000006E-5</v>
      </c>
      <c r="R401" s="246">
        <f>Q401*H401</f>
        <v>4.1177700000000006E-3</v>
      </c>
      <c r="S401" s="246">
        <v>0</v>
      </c>
      <c r="T401" s="247">
        <f>S401*H401</f>
        <v>0</v>
      </c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R401" s="248" t="s">
        <v>242</v>
      </c>
      <c r="AT401" s="248" t="s">
        <v>149</v>
      </c>
      <c r="AU401" s="248" t="s">
        <v>86</v>
      </c>
      <c r="AY401" s="132" t="s">
        <v>146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132" t="s">
        <v>83</v>
      </c>
      <c r="BK401" s="203">
        <f>ROUND(I401*H401,2)</f>
        <v>0</v>
      </c>
      <c r="BL401" s="132" t="s">
        <v>242</v>
      </c>
      <c r="BM401" s="248" t="s">
        <v>748</v>
      </c>
    </row>
    <row r="402" spans="1:65" s="249" customFormat="1" ht="12">
      <c r="B402" s="250"/>
      <c r="D402" s="251" t="s">
        <v>156</v>
      </c>
      <c r="E402" s="252" t="s">
        <v>1</v>
      </c>
      <c r="F402" s="253" t="s">
        <v>749</v>
      </c>
      <c r="H402" s="252" t="s">
        <v>1</v>
      </c>
      <c r="I402" s="4"/>
      <c r="L402" s="250"/>
      <c r="M402" s="254"/>
      <c r="N402" s="255"/>
      <c r="O402" s="255"/>
      <c r="P402" s="255"/>
      <c r="Q402" s="255"/>
      <c r="R402" s="255"/>
      <c r="S402" s="255"/>
      <c r="T402" s="256"/>
      <c r="AT402" s="252" t="s">
        <v>156</v>
      </c>
      <c r="AU402" s="252" t="s">
        <v>86</v>
      </c>
      <c r="AV402" s="249" t="s">
        <v>83</v>
      </c>
      <c r="AW402" s="249" t="s">
        <v>31</v>
      </c>
      <c r="AX402" s="249" t="s">
        <v>75</v>
      </c>
      <c r="AY402" s="252" t="s">
        <v>146</v>
      </c>
    </row>
    <row r="403" spans="1:65" s="257" customFormat="1" ht="12">
      <c r="B403" s="258"/>
      <c r="D403" s="251" t="s">
        <v>156</v>
      </c>
      <c r="E403" s="259" t="s">
        <v>1</v>
      </c>
      <c r="F403" s="260" t="s">
        <v>590</v>
      </c>
      <c r="H403" s="261">
        <v>45.753</v>
      </c>
      <c r="I403" s="5"/>
      <c r="L403" s="258"/>
      <c r="M403" s="262"/>
      <c r="N403" s="263"/>
      <c r="O403" s="263"/>
      <c r="P403" s="263"/>
      <c r="Q403" s="263"/>
      <c r="R403" s="263"/>
      <c r="S403" s="263"/>
      <c r="T403" s="264"/>
      <c r="AT403" s="259" t="s">
        <v>156</v>
      </c>
      <c r="AU403" s="259" t="s">
        <v>86</v>
      </c>
      <c r="AV403" s="257" t="s">
        <v>86</v>
      </c>
      <c r="AW403" s="257" t="s">
        <v>31</v>
      </c>
      <c r="AX403" s="257" t="s">
        <v>83</v>
      </c>
      <c r="AY403" s="259" t="s">
        <v>146</v>
      </c>
    </row>
    <row r="404" spans="1:65" s="144" customFormat="1" ht="24" customHeight="1">
      <c r="A404" s="141"/>
      <c r="B404" s="142"/>
      <c r="C404" s="237" t="s">
        <v>750</v>
      </c>
      <c r="D404" s="237" t="s">
        <v>149</v>
      </c>
      <c r="E404" s="238" t="s">
        <v>751</v>
      </c>
      <c r="F404" s="239" t="s">
        <v>752</v>
      </c>
      <c r="G404" s="240" t="s">
        <v>161</v>
      </c>
      <c r="H404" s="241">
        <v>45.753</v>
      </c>
      <c r="I404" s="3"/>
      <c r="J404" s="242">
        <f t="shared" ref="J404:J409" si="25">ROUND(I404*H404,2)</f>
        <v>0</v>
      </c>
      <c r="K404" s="239" t="s">
        <v>153</v>
      </c>
      <c r="L404" s="142"/>
      <c r="M404" s="243" t="s">
        <v>1</v>
      </c>
      <c r="N404" s="244" t="s">
        <v>40</v>
      </c>
      <c r="O404" s="245"/>
      <c r="P404" s="246">
        <f t="shared" ref="P404:P409" si="26">O404*H404</f>
        <v>0</v>
      </c>
      <c r="Q404" s="246">
        <v>0</v>
      </c>
      <c r="R404" s="246">
        <f t="shared" ref="R404:R409" si="27">Q404*H404</f>
        <v>0</v>
      </c>
      <c r="S404" s="246">
        <v>0</v>
      </c>
      <c r="T404" s="247">
        <f t="shared" ref="T404:T409" si="28">S404*H404</f>
        <v>0</v>
      </c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R404" s="248" t="s">
        <v>242</v>
      </c>
      <c r="AT404" s="248" t="s">
        <v>149</v>
      </c>
      <c r="AU404" s="248" t="s">
        <v>86</v>
      </c>
      <c r="AY404" s="132" t="s">
        <v>146</v>
      </c>
      <c r="BE404" s="203">
        <f t="shared" ref="BE404:BE409" si="29">IF(N404="základní",J404,0)</f>
        <v>0</v>
      </c>
      <c r="BF404" s="203">
        <f t="shared" ref="BF404:BF409" si="30">IF(N404="snížená",J404,0)</f>
        <v>0</v>
      </c>
      <c r="BG404" s="203">
        <f t="shared" ref="BG404:BG409" si="31">IF(N404="zákl. přenesená",J404,0)</f>
        <v>0</v>
      </c>
      <c r="BH404" s="203">
        <f t="shared" ref="BH404:BH409" si="32">IF(N404="sníž. přenesená",J404,0)</f>
        <v>0</v>
      </c>
      <c r="BI404" s="203">
        <f t="shared" ref="BI404:BI409" si="33">IF(N404="nulová",J404,0)</f>
        <v>0</v>
      </c>
      <c r="BJ404" s="132" t="s">
        <v>83</v>
      </c>
      <c r="BK404" s="203">
        <f t="shared" ref="BK404:BK409" si="34">ROUND(I404*H404,2)</f>
        <v>0</v>
      </c>
      <c r="BL404" s="132" t="s">
        <v>242</v>
      </c>
      <c r="BM404" s="248" t="s">
        <v>753</v>
      </c>
    </row>
    <row r="405" spans="1:65" s="144" customFormat="1" ht="24" customHeight="1">
      <c r="A405" s="141"/>
      <c r="B405" s="142"/>
      <c r="C405" s="237" t="s">
        <v>754</v>
      </c>
      <c r="D405" s="237" t="s">
        <v>149</v>
      </c>
      <c r="E405" s="238" t="s">
        <v>755</v>
      </c>
      <c r="F405" s="239" t="s">
        <v>756</v>
      </c>
      <c r="G405" s="240" t="s">
        <v>334</v>
      </c>
      <c r="H405" s="241">
        <v>33</v>
      </c>
      <c r="I405" s="3"/>
      <c r="J405" s="242">
        <f t="shared" si="25"/>
        <v>0</v>
      </c>
      <c r="K405" s="239" t="s">
        <v>153</v>
      </c>
      <c r="L405" s="142"/>
      <c r="M405" s="243" t="s">
        <v>1</v>
      </c>
      <c r="N405" s="244" t="s">
        <v>40</v>
      </c>
      <c r="O405" s="245"/>
      <c r="P405" s="246">
        <f t="shared" si="26"/>
        <v>0</v>
      </c>
      <c r="Q405" s="246">
        <v>1.0000000000000001E-5</v>
      </c>
      <c r="R405" s="246">
        <f t="shared" si="27"/>
        <v>3.3000000000000005E-4</v>
      </c>
      <c r="S405" s="246">
        <v>0</v>
      </c>
      <c r="T405" s="247">
        <f t="shared" si="28"/>
        <v>0</v>
      </c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R405" s="248" t="s">
        <v>242</v>
      </c>
      <c r="AT405" s="248" t="s">
        <v>149</v>
      </c>
      <c r="AU405" s="248" t="s">
        <v>86</v>
      </c>
      <c r="AY405" s="132" t="s">
        <v>146</v>
      </c>
      <c r="BE405" s="203">
        <f t="shared" si="29"/>
        <v>0</v>
      </c>
      <c r="BF405" s="203">
        <f t="shared" si="30"/>
        <v>0</v>
      </c>
      <c r="BG405" s="203">
        <f t="shared" si="31"/>
        <v>0</v>
      </c>
      <c r="BH405" s="203">
        <f t="shared" si="32"/>
        <v>0</v>
      </c>
      <c r="BI405" s="203">
        <f t="shared" si="33"/>
        <v>0</v>
      </c>
      <c r="BJ405" s="132" t="s">
        <v>83</v>
      </c>
      <c r="BK405" s="203">
        <f t="shared" si="34"/>
        <v>0</v>
      </c>
      <c r="BL405" s="132" t="s">
        <v>242</v>
      </c>
      <c r="BM405" s="248" t="s">
        <v>757</v>
      </c>
    </row>
    <row r="406" spans="1:65" s="144" customFormat="1" ht="24" customHeight="1">
      <c r="A406" s="141"/>
      <c r="B406" s="142"/>
      <c r="C406" s="237" t="s">
        <v>758</v>
      </c>
      <c r="D406" s="237" t="s">
        <v>149</v>
      </c>
      <c r="E406" s="238" t="s">
        <v>759</v>
      </c>
      <c r="F406" s="239" t="s">
        <v>760</v>
      </c>
      <c r="G406" s="240" t="s">
        <v>334</v>
      </c>
      <c r="H406" s="241">
        <v>33</v>
      </c>
      <c r="I406" s="3"/>
      <c r="J406" s="242">
        <f t="shared" si="25"/>
        <v>0</v>
      </c>
      <c r="K406" s="239" t="s">
        <v>153</v>
      </c>
      <c r="L406" s="142"/>
      <c r="M406" s="243" t="s">
        <v>1</v>
      </c>
      <c r="N406" s="244" t="s">
        <v>40</v>
      </c>
      <c r="O406" s="245"/>
      <c r="P406" s="246">
        <f t="shared" si="26"/>
        <v>0</v>
      </c>
      <c r="Q406" s="246">
        <v>2.0000000000000002E-5</v>
      </c>
      <c r="R406" s="246">
        <f t="shared" si="27"/>
        <v>6.600000000000001E-4</v>
      </c>
      <c r="S406" s="246">
        <v>0</v>
      </c>
      <c r="T406" s="247">
        <f t="shared" si="28"/>
        <v>0</v>
      </c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R406" s="248" t="s">
        <v>242</v>
      </c>
      <c r="AT406" s="248" t="s">
        <v>149</v>
      </c>
      <c r="AU406" s="248" t="s">
        <v>86</v>
      </c>
      <c r="AY406" s="132" t="s">
        <v>146</v>
      </c>
      <c r="BE406" s="203">
        <f t="shared" si="29"/>
        <v>0</v>
      </c>
      <c r="BF406" s="203">
        <f t="shared" si="30"/>
        <v>0</v>
      </c>
      <c r="BG406" s="203">
        <f t="shared" si="31"/>
        <v>0</v>
      </c>
      <c r="BH406" s="203">
        <f t="shared" si="32"/>
        <v>0</v>
      </c>
      <c r="BI406" s="203">
        <f t="shared" si="33"/>
        <v>0</v>
      </c>
      <c r="BJ406" s="132" t="s">
        <v>83</v>
      </c>
      <c r="BK406" s="203">
        <f t="shared" si="34"/>
        <v>0</v>
      </c>
      <c r="BL406" s="132" t="s">
        <v>242</v>
      </c>
      <c r="BM406" s="248" t="s">
        <v>761</v>
      </c>
    </row>
    <row r="407" spans="1:65" s="144" customFormat="1" ht="24" customHeight="1">
      <c r="A407" s="141"/>
      <c r="B407" s="142"/>
      <c r="C407" s="237" t="s">
        <v>762</v>
      </c>
      <c r="D407" s="237" t="s">
        <v>149</v>
      </c>
      <c r="E407" s="238" t="s">
        <v>763</v>
      </c>
      <c r="F407" s="239" t="s">
        <v>764</v>
      </c>
      <c r="G407" s="240" t="s">
        <v>334</v>
      </c>
      <c r="H407" s="241">
        <v>33</v>
      </c>
      <c r="I407" s="3"/>
      <c r="J407" s="242">
        <f t="shared" si="25"/>
        <v>0</v>
      </c>
      <c r="K407" s="239" t="s">
        <v>153</v>
      </c>
      <c r="L407" s="142"/>
      <c r="M407" s="243" t="s">
        <v>1</v>
      </c>
      <c r="N407" s="244" t="s">
        <v>40</v>
      </c>
      <c r="O407" s="245"/>
      <c r="P407" s="246">
        <f t="shared" si="26"/>
        <v>0</v>
      </c>
      <c r="Q407" s="246">
        <v>3.0000000000000001E-5</v>
      </c>
      <c r="R407" s="246">
        <f t="shared" si="27"/>
        <v>9.8999999999999999E-4</v>
      </c>
      <c r="S407" s="246">
        <v>0</v>
      </c>
      <c r="T407" s="247">
        <f t="shared" si="28"/>
        <v>0</v>
      </c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R407" s="248" t="s">
        <v>242</v>
      </c>
      <c r="AT407" s="248" t="s">
        <v>149</v>
      </c>
      <c r="AU407" s="248" t="s">
        <v>86</v>
      </c>
      <c r="AY407" s="132" t="s">
        <v>146</v>
      </c>
      <c r="BE407" s="203">
        <f t="shared" si="29"/>
        <v>0</v>
      </c>
      <c r="BF407" s="203">
        <f t="shared" si="30"/>
        <v>0</v>
      </c>
      <c r="BG407" s="203">
        <f t="shared" si="31"/>
        <v>0</v>
      </c>
      <c r="BH407" s="203">
        <f t="shared" si="32"/>
        <v>0</v>
      </c>
      <c r="BI407" s="203">
        <f t="shared" si="33"/>
        <v>0</v>
      </c>
      <c r="BJ407" s="132" t="s">
        <v>83</v>
      </c>
      <c r="BK407" s="203">
        <f t="shared" si="34"/>
        <v>0</v>
      </c>
      <c r="BL407" s="132" t="s">
        <v>242</v>
      </c>
      <c r="BM407" s="248" t="s">
        <v>765</v>
      </c>
    </row>
    <row r="408" spans="1:65" s="144" customFormat="1" ht="16.5" customHeight="1">
      <c r="A408" s="141"/>
      <c r="B408" s="142"/>
      <c r="C408" s="237" t="s">
        <v>766</v>
      </c>
      <c r="D408" s="237" t="s">
        <v>149</v>
      </c>
      <c r="E408" s="238" t="s">
        <v>767</v>
      </c>
      <c r="F408" s="239" t="s">
        <v>768</v>
      </c>
      <c r="G408" s="240" t="s">
        <v>161</v>
      </c>
      <c r="H408" s="241">
        <v>10</v>
      </c>
      <c r="I408" s="3"/>
      <c r="J408" s="242">
        <f t="shared" si="25"/>
        <v>0</v>
      </c>
      <c r="K408" s="239" t="s">
        <v>153</v>
      </c>
      <c r="L408" s="142"/>
      <c r="M408" s="243" t="s">
        <v>1</v>
      </c>
      <c r="N408" s="244" t="s">
        <v>40</v>
      </c>
      <c r="O408" s="245"/>
      <c r="P408" s="246">
        <f t="shared" si="26"/>
        <v>0</v>
      </c>
      <c r="Q408" s="246">
        <v>4.0000000000000003E-5</v>
      </c>
      <c r="R408" s="246">
        <f t="shared" si="27"/>
        <v>4.0000000000000002E-4</v>
      </c>
      <c r="S408" s="246">
        <v>0</v>
      </c>
      <c r="T408" s="247">
        <f t="shared" si="28"/>
        <v>0</v>
      </c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R408" s="248" t="s">
        <v>242</v>
      </c>
      <c r="AT408" s="248" t="s">
        <v>149</v>
      </c>
      <c r="AU408" s="248" t="s">
        <v>86</v>
      </c>
      <c r="AY408" s="132" t="s">
        <v>146</v>
      </c>
      <c r="BE408" s="203">
        <f t="shared" si="29"/>
        <v>0</v>
      </c>
      <c r="BF408" s="203">
        <f t="shared" si="30"/>
        <v>0</v>
      </c>
      <c r="BG408" s="203">
        <f t="shared" si="31"/>
        <v>0</v>
      </c>
      <c r="BH408" s="203">
        <f t="shared" si="32"/>
        <v>0</v>
      </c>
      <c r="BI408" s="203">
        <f t="shared" si="33"/>
        <v>0</v>
      </c>
      <c r="BJ408" s="132" t="s">
        <v>83</v>
      </c>
      <c r="BK408" s="203">
        <f t="shared" si="34"/>
        <v>0</v>
      </c>
      <c r="BL408" s="132" t="s">
        <v>242</v>
      </c>
      <c r="BM408" s="248" t="s">
        <v>769</v>
      </c>
    </row>
    <row r="409" spans="1:65" s="144" customFormat="1" ht="24" customHeight="1">
      <c r="A409" s="141"/>
      <c r="B409" s="142"/>
      <c r="C409" s="237" t="s">
        <v>770</v>
      </c>
      <c r="D409" s="237" t="s">
        <v>149</v>
      </c>
      <c r="E409" s="238" t="s">
        <v>771</v>
      </c>
      <c r="F409" s="239" t="s">
        <v>772</v>
      </c>
      <c r="G409" s="240" t="s">
        <v>161</v>
      </c>
      <c r="H409" s="241">
        <v>45.753</v>
      </c>
      <c r="I409" s="3"/>
      <c r="J409" s="242">
        <f t="shared" si="25"/>
        <v>0</v>
      </c>
      <c r="K409" s="239" t="s">
        <v>153</v>
      </c>
      <c r="L409" s="142"/>
      <c r="M409" s="243" t="s">
        <v>1</v>
      </c>
      <c r="N409" s="244" t="s">
        <v>40</v>
      </c>
      <c r="O409" s="245"/>
      <c r="P409" s="246">
        <f t="shared" si="26"/>
        <v>0</v>
      </c>
      <c r="Q409" s="246">
        <v>1.7000000000000001E-4</v>
      </c>
      <c r="R409" s="246">
        <f t="shared" si="27"/>
        <v>7.778010000000001E-3</v>
      </c>
      <c r="S409" s="246">
        <v>0</v>
      </c>
      <c r="T409" s="247">
        <f t="shared" si="28"/>
        <v>0</v>
      </c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R409" s="248" t="s">
        <v>242</v>
      </c>
      <c r="AT409" s="248" t="s">
        <v>149</v>
      </c>
      <c r="AU409" s="248" t="s">
        <v>86</v>
      </c>
      <c r="AY409" s="132" t="s">
        <v>146</v>
      </c>
      <c r="BE409" s="203">
        <f t="shared" si="29"/>
        <v>0</v>
      </c>
      <c r="BF409" s="203">
        <f t="shared" si="30"/>
        <v>0</v>
      </c>
      <c r="BG409" s="203">
        <f t="shared" si="31"/>
        <v>0</v>
      </c>
      <c r="BH409" s="203">
        <f t="shared" si="32"/>
        <v>0</v>
      </c>
      <c r="BI409" s="203">
        <f t="shared" si="33"/>
        <v>0</v>
      </c>
      <c r="BJ409" s="132" t="s">
        <v>83</v>
      </c>
      <c r="BK409" s="203">
        <f t="shared" si="34"/>
        <v>0</v>
      </c>
      <c r="BL409" s="132" t="s">
        <v>242</v>
      </c>
      <c r="BM409" s="248" t="s">
        <v>773</v>
      </c>
    </row>
    <row r="410" spans="1:65" s="249" customFormat="1" ht="12">
      <c r="B410" s="250"/>
      <c r="D410" s="251" t="s">
        <v>156</v>
      </c>
      <c r="E410" s="252" t="s">
        <v>1</v>
      </c>
      <c r="F410" s="253" t="s">
        <v>749</v>
      </c>
      <c r="H410" s="252" t="s">
        <v>1</v>
      </c>
      <c r="I410" s="4"/>
      <c r="L410" s="250"/>
      <c r="M410" s="254"/>
      <c r="N410" s="255"/>
      <c r="O410" s="255"/>
      <c r="P410" s="255"/>
      <c r="Q410" s="255"/>
      <c r="R410" s="255"/>
      <c r="S410" s="255"/>
      <c r="T410" s="256"/>
      <c r="AT410" s="252" t="s">
        <v>156</v>
      </c>
      <c r="AU410" s="252" t="s">
        <v>86</v>
      </c>
      <c r="AV410" s="249" t="s">
        <v>83</v>
      </c>
      <c r="AW410" s="249" t="s">
        <v>31</v>
      </c>
      <c r="AX410" s="249" t="s">
        <v>75</v>
      </c>
      <c r="AY410" s="252" t="s">
        <v>146</v>
      </c>
    </row>
    <row r="411" spans="1:65" s="257" customFormat="1" ht="12">
      <c r="B411" s="258"/>
      <c r="D411" s="251" t="s">
        <v>156</v>
      </c>
      <c r="E411" s="259" t="s">
        <v>1</v>
      </c>
      <c r="F411" s="260" t="s">
        <v>590</v>
      </c>
      <c r="H411" s="261">
        <v>45.753</v>
      </c>
      <c r="I411" s="5"/>
      <c r="L411" s="258"/>
      <c r="M411" s="262"/>
      <c r="N411" s="263"/>
      <c r="O411" s="263"/>
      <c r="P411" s="263"/>
      <c r="Q411" s="263"/>
      <c r="R411" s="263"/>
      <c r="S411" s="263"/>
      <c r="T411" s="264"/>
      <c r="AT411" s="259" t="s">
        <v>156</v>
      </c>
      <c r="AU411" s="259" t="s">
        <v>86</v>
      </c>
      <c r="AV411" s="257" t="s">
        <v>86</v>
      </c>
      <c r="AW411" s="257" t="s">
        <v>31</v>
      </c>
      <c r="AX411" s="257" t="s">
        <v>83</v>
      </c>
      <c r="AY411" s="259" t="s">
        <v>146</v>
      </c>
    </row>
    <row r="412" spans="1:65" s="144" customFormat="1" ht="24" customHeight="1">
      <c r="A412" s="141"/>
      <c r="B412" s="142"/>
      <c r="C412" s="237" t="s">
        <v>774</v>
      </c>
      <c r="D412" s="237" t="s">
        <v>149</v>
      </c>
      <c r="E412" s="238" t="s">
        <v>775</v>
      </c>
      <c r="F412" s="239" t="s">
        <v>776</v>
      </c>
      <c r="G412" s="240" t="s">
        <v>161</v>
      </c>
      <c r="H412" s="241">
        <v>45.753</v>
      </c>
      <c r="I412" s="3"/>
      <c r="J412" s="242">
        <f>ROUND(I412*H412,2)</f>
        <v>0</v>
      </c>
      <c r="K412" s="239" t="s">
        <v>153</v>
      </c>
      <c r="L412" s="142"/>
      <c r="M412" s="243" t="s">
        <v>1</v>
      </c>
      <c r="N412" s="244" t="s">
        <v>40</v>
      </c>
      <c r="O412" s="245"/>
      <c r="P412" s="246">
        <f>O412*H412</f>
        <v>0</v>
      </c>
      <c r="Q412" s="246">
        <v>4.2999999999999999E-4</v>
      </c>
      <c r="R412" s="246">
        <f>Q412*H412</f>
        <v>1.967379E-2</v>
      </c>
      <c r="S412" s="246">
        <v>0</v>
      </c>
      <c r="T412" s="247">
        <f>S412*H412</f>
        <v>0</v>
      </c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R412" s="248" t="s">
        <v>242</v>
      </c>
      <c r="AT412" s="248" t="s">
        <v>149</v>
      </c>
      <c r="AU412" s="248" t="s">
        <v>86</v>
      </c>
      <c r="AY412" s="132" t="s">
        <v>146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132" t="s">
        <v>83</v>
      </c>
      <c r="BK412" s="203">
        <f>ROUND(I412*H412,2)</f>
        <v>0</v>
      </c>
      <c r="BL412" s="132" t="s">
        <v>242</v>
      </c>
      <c r="BM412" s="248" t="s">
        <v>777</v>
      </c>
    </row>
    <row r="413" spans="1:65" s="224" customFormat="1" ht="23" customHeight="1">
      <c r="B413" s="225"/>
      <c r="D413" s="226" t="s">
        <v>74</v>
      </c>
      <c r="E413" s="235" t="s">
        <v>778</v>
      </c>
      <c r="F413" s="235" t="s">
        <v>779</v>
      </c>
      <c r="I413" s="2"/>
      <c r="J413" s="236">
        <f>BK413</f>
        <v>0</v>
      </c>
      <c r="L413" s="225"/>
      <c r="M413" s="229"/>
      <c r="N413" s="230"/>
      <c r="O413" s="230"/>
      <c r="P413" s="231">
        <f>SUM(P414:P427)</f>
        <v>0</v>
      </c>
      <c r="Q413" s="230"/>
      <c r="R413" s="231">
        <f>SUM(R414:R427)</f>
        <v>0.39705829000000004</v>
      </c>
      <c r="S413" s="230"/>
      <c r="T413" s="232">
        <f>SUM(T414:T427)</f>
        <v>9.2125800000000008E-2</v>
      </c>
      <c r="AR413" s="226" t="s">
        <v>86</v>
      </c>
      <c r="AT413" s="233" t="s">
        <v>74</v>
      </c>
      <c r="AU413" s="233" t="s">
        <v>83</v>
      </c>
      <c r="AY413" s="226" t="s">
        <v>146</v>
      </c>
      <c r="BK413" s="234">
        <f>SUM(BK414:BK427)</f>
        <v>0</v>
      </c>
    </row>
    <row r="414" spans="1:65" s="144" customFormat="1" ht="16.5" customHeight="1">
      <c r="A414" s="141"/>
      <c r="B414" s="142"/>
      <c r="C414" s="237" t="s">
        <v>780</v>
      </c>
      <c r="D414" s="237" t="s">
        <v>149</v>
      </c>
      <c r="E414" s="238" t="s">
        <v>781</v>
      </c>
      <c r="F414" s="239" t="s">
        <v>782</v>
      </c>
      <c r="G414" s="240" t="s">
        <v>161</v>
      </c>
      <c r="H414" s="241">
        <v>297.18</v>
      </c>
      <c r="I414" s="3"/>
      <c r="J414" s="242">
        <f>ROUND(I414*H414,2)</f>
        <v>0</v>
      </c>
      <c r="K414" s="239" t="s">
        <v>153</v>
      </c>
      <c r="L414" s="142"/>
      <c r="M414" s="243" t="s">
        <v>1</v>
      </c>
      <c r="N414" s="244" t="s">
        <v>40</v>
      </c>
      <c r="O414" s="245"/>
      <c r="P414" s="246">
        <f>O414*H414</f>
        <v>0</v>
      </c>
      <c r="Q414" s="246">
        <v>1E-3</v>
      </c>
      <c r="R414" s="246">
        <f>Q414*H414</f>
        <v>0.29718</v>
      </c>
      <c r="S414" s="246">
        <v>3.1E-4</v>
      </c>
      <c r="T414" s="247">
        <f>S414*H414</f>
        <v>9.2125800000000008E-2</v>
      </c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R414" s="248" t="s">
        <v>242</v>
      </c>
      <c r="AT414" s="248" t="s">
        <v>149</v>
      </c>
      <c r="AU414" s="248" t="s">
        <v>86</v>
      </c>
      <c r="AY414" s="132" t="s">
        <v>146</v>
      </c>
      <c r="BE414" s="203">
        <f>IF(N414="základní",J414,0)</f>
        <v>0</v>
      </c>
      <c r="BF414" s="203">
        <f>IF(N414="snížená",J414,0)</f>
        <v>0</v>
      </c>
      <c r="BG414" s="203">
        <f>IF(N414="zákl. přenesená",J414,0)</f>
        <v>0</v>
      </c>
      <c r="BH414" s="203">
        <f>IF(N414="sníž. přenesená",J414,0)</f>
        <v>0</v>
      </c>
      <c r="BI414" s="203">
        <f>IF(N414="nulová",J414,0)</f>
        <v>0</v>
      </c>
      <c r="BJ414" s="132" t="s">
        <v>83</v>
      </c>
      <c r="BK414" s="203">
        <f>ROUND(I414*H414,2)</f>
        <v>0</v>
      </c>
      <c r="BL414" s="132" t="s">
        <v>242</v>
      </c>
      <c r="BM414" s="248" t="s">
        <v>783</v>
      </c>
    </row>
    <row r="415" spans="1:65" s="249" customFormat="1" ht="12">
      <c r="B415" s="250"/>
      <c r="D415" s="251" t="s">
        <v>156</v>
      </c>
      <c r="E415" s="252" t="s">
        <v>1</v>
      </c>
      <c r="F415" s="253" t="s">
        <v>784</v>
      </c>
      <c r="H415" s="252" t="s">
        <v>1</v>
      </c>
      <c r="I415" s="4"/>
      <c r="L415" s="250"/>
      <c r="M415" s="254"/>
      <c r="N415" s="255"/>
      <c r="O415" s="255"/>
      <c r="P415" s="255"/>
      <c r="Q415" s="255"/>
      <c r="R415" s="255"/>
      <c r="S415" s="255"/>
      <c r="T415" s="256"/>
      <c r="AT415" s="252" t="s">
        <v>156</v>
      </c>
      <c r="AU415" s="252" t="s">
        <v>86</v>
      </c>
      <c r="AV415" s="249" t="s">
        <v>83</v>
      </c>
      <c r="AW415" s="249" t="s">
        <v>31</v>
      </c>
      <c r="AX415" s="249" t="s">
        <v>75</v>
      </c>
      <c r="AY415" s="252" t="s">
        <v>146</v>
      </c>
    </row>
    <row r="416" spans="1:65" s="257" customFormat="1" ht="12">
      <c r="B416" s="258"/>
      <c r="D416" s="251" t="s">
        <v>156</v>
      </c>
      <c r="E416" s="259" t="s">
        <v>1</v>
      </c>
      <c r="F416" s="260" t="s">
        <v>175</v>
      </c>
      <c r="H416" s="261">
        <v>102.9</v>
      </c>
      <c r="I416" s="5"/>
      <c r="L416" s="258"/>
      <c r="M416" s="262"/>
      <c r="N416" s="263"/>
      <c r="O416" s="263"/>
      <c r="P416" s="263"/>
      <c r="Q416" s="263"/>
      <c r="R416" s="263"/>
      <c r="S416" s="263"/>
      <c r="T416" s="264"/>
      <c r="AT416" s="259" t="s">
        <v>156</v>
      </c>
      <c r="AU416" s="259" t="s">
        <v>86</v>
      </c>
      <c r="AV416" s="257" t="s">
        <v>86</v>
      </c>
      <c r="AW416" s="257" t="s">
        <v>31</v>
      </c>
      <c r="AX416" s="257" t="s">
        <v>75</v>
      </c>
      <c r="AY416" s="259" t="s">
        <v>146</v>
      </c>
    </row>
    <row r="417" spans="1:65" s="249" customFormat="1" ht="12">
      <c r="B417" s="250"/>
      <c r="D417" s="251" t="s">
        <v>156</v>
      </c>
      <c r="E417" s="252" t="s">
        <v>1</v>
      </c>
      <c r="F417" s="253" t="s">
        <v>785</v>
      </c>
      <c r="H417" s="252" t="s">
        <v>1</v>
      </c>
      <c r="I417" s="4"/>
      <c r="L417" s="250"/>
      <c r="M417" s="254"/>
      <c r="N417" s="255"/>
      <c r="O417" s="255"/>
      <c r="P417" s="255"/>
      <c r="Q417" s="255"/>
      <c r="R417" s="255"/>
      <c r="S417" s="255"/>
      <c r="T417" s="256"/>
      <c r="AT417" s="252" t="s">
        <v>156</v>
      </c>
      <c r="AU417" s="252" t="s">
        <v>86</v>
      </c>
      <c r="AV417" s="249" t="s">
        <v>83</v>
      </c>
      <c r="AW417" s="249" t="s">
        <v>31</v>
      </c>
      <c r="AX417" s="249" t="s">
        <v>75</v>
      </c>
      <c r="AY417" s="252" t="s">
        <v>146</v>
      </c>
    </row>
    <row r="418" spans="1:65" s="257" customFormat="1" ht="12">
      <c r="B418" s="258"/>
      <c r="D418" s="251" t="s">
        <v>156</v>
      </c>
      <c r="E418" s="259" t="s">
        <v>1</v>
      </c>
      <c r="F418" s="260" t="s">
        <v>786</v>
      </c>
      <c r="H418" s="261">
        <v>140.27000000000001</v>
      </c>
      <c r="I418" s="5"/>
      <c r="L418" s="258"/>
      <c r="M418" s="262"/>
      <c r="N418" s="263"/>
      <c r="O418" s="263"/>
      <c r="P418" s="263"/>
      <c r="Q418" s="263"/>
      <c r="R418" s="263"/>
      <c r="S418" s="263"/>
      <c r="T418" s="264"/>
      <c r="AT418" s="259" t="s">
        <v>156</v>
      </c>
      <c r="AU418" s="259" t="s">
        <v>86</v>
      </c>
      <c r="AV418" s="257" t="s">
        <v>86</v>
      </c>
      <c r="AW418" s="257" t="s">
        <v>31</v>
      </c>
      <c r="AX418" s="257" t="s">
        <v>75</v>
      </c>
      <c r="AY418" s="259" t="s">
        <v>146</v>
      </c>
    </row>
    <row r="419" spans="1:65" s="257" customFormat="1" ht="12">
      <c r="B419" s="258"/>
      <c r="D419" s="251" t="s">
        <v>156</v>
      </c>
      <c r="E419" s="259" t="s">
        <v>1</v>
      </c>
      <c r="F419" s="260" t="s">
        <v>787</v>
      </c>
      <c r="H419" s="261">
        <v>14.141999999999999</v>
      </c>
      <c r="I419" s="5"/>
      <c r="L419" s="258"/>
      <c r="M419" s="262"/>
      <c r="N419" s="263"/>
      <c r="O419" s="263"/>
      <c r="P419" s="263"/>
      <c r="Q419" s="263"/>
      <c r="R419" s="263"/>
      <c r="S419" s="263"/>
      <c r="T419" s="264"/>
      <c r="AT419" s="259" t="s">
        <v>156</v>
      </c>
      <c r="AU419" s="259" t="s">
        <v>86</v>
      </c>
      <c r="AV419" s="257" t="s">
        <v>86</v>
      </c>
      <c r="AW419" s="257" t="s">
        <v>31</v>
      </c>
      <c r="AX419" s="257" t="s">
        <v>75</v>
      </c>
      <c r="AY419" s="259" t="s">
        <v>146</v>
      </c>
    </row>
    <row r="420" spans="1:65" s="257" customFormat="1" ht="24">
      <c r="B420" s="258"/>
      <c r="D420" s="251" t="s">
        <v>156</v>
      </c>
      <c r="E420" s="259" t="s">
        <v>1</v>
      </c>
      <c r="F420" s="260" t="s">
        <v>788</v>
      </c>
      <c r="H420" s="261">
        <v>-30.253</v>
      </c>
      <c r="I420" s="5"/>
      <c r="L420" s="258"/>
      <c r="M420" s="262"/>
      <c r="N420" s="263"/>
      <c r="O420" s="263"/>
      <c r="P420" s="263"/>
      <c r="Q420" s="263"/>
      <c r="R420" s="263"/>
      <c r="S420" s="263"/>
      <c r="T420" s="264"/>
      <c r="AT420" s="259" t="s">
        <v>156</v>
      </c>
      <c r="AU420" s="259" t="s">
        <v>86</v>
      </c>
      <c r="AV420" s="257" t="s">
        <v>86</v>
      </c>
      <c r="AW420" s="257" t="s">
        <v>31</v>
      </c>
      <c r="AX420" s="257" t="s">
        <v>75</v>
      </c>
      <c r="AY420" s="259" t="s">
        <v>146</v>
      </c>
    </row>
    <row r="421" spans="1:65" s="257" customFormat="1" ht="12">
      <c r="B421" s="258"/>
      <c r="D421" s="251" t="s">
        <v>156</v>
      </c>
      <c r="E421" s="259" t="s">
        <v>1</v>
      </c>
      <c r="F421" s="260" t="s">
        <v>789</v>
      </c>
      <c r="H421" s="261">
        <v>88.454999999999998</v>
      </c>
      <c r="I421" s="5"/>
      <c r="L421" s="258"/>
      <c r="M421" s="262"/>
      <c r="N421" s="263"/>
      <c r="O421" s="263"/>
      <c r="P421" s="263"/>
      <c r="Q421" s="263"/>
      <c r="R421" s="263"/>
      <c r="S421" s="263"/>
      <c r="T421" s="264"/>
      <c r="AT421" s="259" t="s">
        <v>156</v>
      </c>
      <c r="AU421" s="259" t="s">
        <v>86</v>
      </c>
      <c r="AV421" s="257" t="s">
        <v>86</v>
      </c>
      <c r="AW421" s="257" t="s">
        <v>31</v>
      </c>
      <c r="AX421" s="257" t="s">
        <v>75</v>
      </c>
      <c r="AY421" s="259" t="s">
        <v>146</v>
      </c>
    </row>
    <row r="422" spans="1:65" s="257" customFormat="1" ht="24">
      <c r="B422" s="258"/>
      <c r="D422" s="251" t="s">
        <v>156</v>
      </c>
      <c r="E422" s="259" t="s">
        <v>1</v>
      </c>
      <c r="F422" s="260" t="s">
        <v>790</v>
      </c>
      <c r="H422" s="261">
        <v>-18.334</v>
      </c>
      <c r="I422" s="5"/>
      <c r="L422" s="258"/>
      <c r="M422" s="262"/>
      <c r="N422" s="263"/>
      <c r="O422" s="263"/>
      <c r="P422" s="263"/>
      <c r="Q422" s="263"/>
      <c r="R422" s="263"/>
      <c r="S422" s="263"/>
      <c r="T422" s="264"/>
      <c r="AT422" s="259" t="s">
        <v>156</v>
      </c>
      <c r="AU422" s="259" t="s">
        <v>86</v>
      </c>
      <c r="AV422" s="257" t="s">
        <v>86</v>
      </c>
      <c r="AW422" s="257" t="s">
        <v>31</v>
      </c>
      <c r="AX422" s="257" t="s">
        <v>75</v>
      </c>
      <c r="AY422" s="259" t="s">
        <v>146</v>
      </c>
    </row>
    <row r="423" spans="1:65" s="265" customFormat="1" ht="12">
      <c r="B423" s="266"/>
      <c r="D423" s="251" t="s">
        <v>156</v>
      </c>
      <c r="E423" s="267" t="s">
        <v>1</v>
      </c>
      <c r="F423" s="268" t="s">
        <v>209</v>
      </c>
      <c r="H423" s="269">
        <v>297.18</v>
      </c>
      <c r="I423" s="6"/>
      <c r="L423" s="266"/>
      <c r="M423" s="270"/>
      <c r="N423" s="271"/>
      <c r="O423" s="271"/>
      <c r="P423" s="271"/>
      <c r="Q423" s="271"/>
      <c r="R423" s="271"/>
      <c r="S423" s="271"/>
      <c r="T423" s="272"/>
      <c r="AT423" s="267" t="s">
        <v>156</v>
      </c>
      <c r="AU423" s="267" t="s">
        <v>86</v>
      </c>
      <c r="AV423" s="265" t="s">
        <v>154</v>
      </c>
      <c r="AW423" s="265" t="s">
        <v>31</v>
      </c>
      <c r="AX423" s="265" t="s">
        <v>83</v>
      </c>
      <c r="AY423" s="267" t="s">
        <v>146</v>
      </c>
    </row>
    <row r="424" spans="1:65" s="144" customFormat="1" ht="24" customHeight="1">
      <c r="A424" s="141"/>
      <c r="B424" s="142"/>
      <c r="C424" s="237" t="s">
        <v>791</v>
      </c>
      <c r="D424" s="237" t="s">
        <v>149</v>
      </c>
      <c r="E424" s="238" t="s">
        <v>792</v>
      </c>
      <c r="F424" s="239" t="s">
        <v>793</v>
      </c>
      <c r="G424" s="240" t="s">
        <v>161</v>
      </c>
      <c r="H424" s="241">
        <v>212.50700000000001</v>
      </c>
      <c r="I424" s="3"/>
      <c r="J424" s="242">
        <f>ROUND(I424*H424,2)</f>
        <v>0</v>
      </c>
      <c r="K424" s="239" t="s">
        <v>153</v>
      </c>
      <c r="L424" s="142"/>
      <c r="M424" s="243" t="s">
        <v>1</v>
      </c>
      <c r="N424" s="244" t="s">
        <v>40</v>
      </c>
      <c r="O424" s="245"/>
      <c r="P424" s="246">
        <f>O424*H424</f>
        <v>0</v>
      </c>
      <c r="Q424" s="246">
        <v>2.0000000000000001E-4</v>
      </c>
      <c r="R424" s="246">
        <f>Q424*H424</f>
        <v>4.2501400000000002E-2</v>
      </c>
      <c r="S424" s="246">
        <v>0</v>
      </c>
      <c r="T424" s="247">
        <f>S424*H424</f>
        <v>0</v>
      </c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R424" s="248" t="s">
        <v>242</v>
      </c>
      <c r="AT424" s="248" t="s">
        <v>149</v>
      </c>
      <c r="AU424" s="248" t="s">
        <v>86</v>
      </c>
      <c r="AY424" s="132" t="s">
        <v>146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132" t="s">
        <v>83</v>
      </c>
      <c r="BK424" s="203">
        <f>ROUND(I424*H424,2)</f>
        <v>0</v>
      </c>
      <c r="BL424" s="132" t="s">
        <v>242</v>
      </c>
      <c r="BM424" s="248" t="s">
        <v>794</v>
      </c>
    </row>
    <row r="425" spans="1:65" s="249" customFormat="1" ht="12">
      <c r="B425" s="250"/>
      <c r="D425" s="251" t="s">
        <v>156</v>
      </c>
      <c r="E425" s="252" t="s">
        <v>1</v>
      </c>
      <c r="F425" s="253" t="s">
        <v>321</v>
      </c>
      <c r="H425" s="252" t="s">
        <v>1</v>
      </c>
      <c r="I425" s="4"/>
      <c r="L425" s="250"/>
      <c r="M425" s="254"/>
      <c r="N425" s="255"/>
      <c r="O425" s="255"/>
      <c r="P425" s="255"/>
      <c r="Q425" s="255"/>
      <c r="R425" s="255"/>
      <c r="S425" s="255"/>
      <c r="T425" s="256"/>
      <c r="AT425" s="252" t="s">
        <v>156</v>
      </c>
      <c r="AU425" s="252" t="s">
        <v>86</v>
      </c>
      <c r="AV425" s="249" t="s">
        <v>83</v>
      </c>
      <c r="AW425" s="249" t="s">
        <v>31</v>
      </c>
      <c r="AX425" s="249" t="s">
        <v>75</v>
      </c>
      <c r="AY425" s="252" t="s">
        <v>146</v>
      </c>
    </row>
    <row r="426" spans="1:65" s="257" customFormat="1" ht="12">
      <c r="B426" s="258"/>
      <c r="D426" s="251" t="s">
        <v>156</v>
      </c>
      <c r="E426" s="259" t="s">
        <v>1</v>
      </c>
      <c r="F426" s="260" t="s">
        <v>795</v>
      </c>
      <c r="H426" s="261">
        <v>212.50700000000001</v>
      </c>
      <c r="I426" s="5"/>
      <c r="L426" s="258"/>
      <c r="M426" s="262"/>
      <c r="N426" s="263"/>
      <c r="O426" s="263"/>
      <c r="P426" s="263"/>
      <c r="Q426" s="263"/>
      <c r="R426" s="263"/>
      <c r="S426" s="263"/>
      <c r="T426" s="264"/>
      <c r="AT426" s="259" t="s">
        <v>156</v>
      </c>
      <c r="AU426" s="259" t="s">
        <v>86</v>
      </c>
      <c r="AV426" s="257" t="s">
        <v>86</v>
      </c>
      <c r="AW426" s="257" t="s">
        <v>31</v>
      </c>
      <c r="AX426" s="257" t="s">
        <v>83</v>
      </c>
      <c r="AY426" s="259" t="s">
        <v>146</v>
      </c>
    </row>
    <row r="427" spans="1:65" s="144" customFormat="1" ht="24" customHeight="1">
      <c r="A427" s="141"/>
      <c r="B427" s="142"/>
      <c r="C427" s="237" t="s">
        <v>796</v>
      </c>
      <c r="D427" s="237" t="s">
        <v>149</v>
      </c>
      <c r="E427" s="238" t="s">
        <v>797</v>
      </c>
      <c r="F427" s="239" t="s">
        <v>798</v>
      </c>
      <c r="G427" s="240" t="s">
        <v>161</v>
      </c>
      <c r="H427" s="241">
        <v>212.50700000000001</v>
      </c>
      <c r="I427" s="3"/>
      <c r="J427" s="242">
        <f>ROUND(I427*H427,2)</f>
        <v>0</v>
      </c>
      <c r="K427" s="239" t="s">
        <v>153</v>
      </c>
      <c r="L427" s="142"/>
      <c r="M427" s="243" t="s">
        <v>1</v>
      </c>
      <c r="N427" s="244" t="s">
        <v>40</v>
      </c>
      <c r="O427" s="245"/>
      <c r="P427" s="246">
        <f>O427*H427</f>
        <v>0</v>
      </c>
      <c r="Q427" s="246">
        <v>2.7E-4</v>
      </c>
      <c r="R427" s="246">
        <f>Q427*H427</f>
        <v>5.737689E-2</v>
      </c>
      <c r="S427" s="246">
        <v>0</v>
      </c>
      <c r="T427" s="247">
        <f>S427*H427</f>
        <v>0</v>
      </c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R427" s="248" t="s">
        <v>242</v>
      </c>
      <c r="AT427" s="248" t="s">
        <v>149</v>
      </c>
      <c r="AU427" s="248" t="s">
        <v>86</v>
      </c>
      <c r="AY427" s="132" t="s">
        <v>146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132" t="s">
        <v>83</v>
      </c>
      <c r="BK427" s="203">
        <f>ROUND(I427*H427,2)</f>
        <v>0</v>
      </c>
      <c r="BL427" s="132" t="s">
        <v>242</v>
      </c>
      <c r="BM427" s="248" t="s">
        <v>799</v>
      </c>
    </row>
    <row r="428" spans="1:65" s="224" customFormat="1" ht="26" customHeight="1">
      <c r="B428" s="225"/>
      <c r="D428" s="226" t="s">
        <v>74</v>
      </c>
      <c r="E428" s="227" t="s">
        <v>298</v>
      </c>
      <c r="F428" s="227" t="s">
        <v>800</v>
      </c>
      <c r="J428" s="228">
        <f>BK428</f>
        <v>0</v>
      </c>
      <c r="L428" s="225"/>
      <c r="M428" s="229"/>
      <c r="N428" s="230"/>
      <c r="O428" s="230"/>
      <c r="P428" s="231">
        <f>P429</f>
        <v>0</v>
      </c>
      <c r="Q428" s="230"/>
      <c r="R428" s="231">
        <f>R429</f>
        <v>0</v>
      </c>
      <c r="S428" s="230"/>
      <c r="T428" s="232">
        <f>T429</f>
        <v>0</v>
      </c>
      <c r="AR428" s="226" t="s">
        <v>147</v>
      </c>
      <c r="AT428" s="233" t="s">
        <v>74</v>
      </c>
      <c r="AU428" s="233" t="s">
        <v>75</v>
      </c>
      <c r="AY428" s="226" t="s">
        <v>146</v>
      </c>
      <c r="BK428" s="234">
        <f>BK429</f>
        <v>0</v>
      </c>
    </row>
    <row r="429" spans="1:65" s="224" customFormat="1" ht="23" customHeight="1">
      <c r="B429" s="225"/>
      <c r="D429" s="226" t="s">
        <v>74</v>
      </c>
      <c r="E429" s="235" t="s">
        <v>801</v>
      </c>
      <c r="F429" s="235" t="s">
        <v>802</v>
      </c>
      <c r="J429" s="236">
        <f>BK429</f>
        <v>0</v>
      </c>
      <c r="L429" s="225"/>
      <c r="M429" s="229"/>
      <c r="N429" s="230"/>
      <c r="O429" s="230"/>
      <c r="P429" s="231">
        <f>SUM(P430:P432)</f>
        <v>0</v>
      </c>
      <c r="Q429" s="230"/>
      <c r="R429" s="231">
        <f>SUM(R430:R432)</f>
        <v>0</v>
      </c>
      <c r="S429" s="230"/>
      <c r="T429" s="232">
        <f>SUM(T430:T432)</f>
        <v>0</v>
      </c>
      <c r="AR429" s="226" t="s">
        <v>147</v>
      </c>
      <c r="AT429" s="233" t="s">
        <v>74</v>
      </c>
      <c r="AU429" s="233" t="s">
        <v>83</v>
      </c>
      <c r="AY429" s="226" t="s">
        <v>146</v>
      </c>
      <c r="BK429" s="234">
        <f>SUM(BK430:BK432)</f>
        <v>0</v>
      </c>
    </row>
    <row r="430" spans="1:65" s="144" customFormat="1" ht="36" customHeight="1">
      <c r="A430" s="141"/>
      <c r="B430" s="142"/>
      <c r="C430" s="237" t="s">
        <v>803</v>
      </c>
      <c r="D430" s="237" t="s">
        <v>149</v>
      </c>
      <c r="E430" s="238" t="s">
        <v>804</v>
      </c>
      <c r="F430" s="239" t="s">
        <v>805</v>
      </c>
      <c r="G430" s="240" t="s">
        <v>462</v>
      </c>
      <c r="H430" s="241">
        <v>1</v>
      </c>
      <c r="I430" s="290">
        <f>'1_elektro'!G4</f>
        <v>0</v>
      </c>
      <c r="J430" s="242">
        <f>ROUND(I430*H430,2)</f>
        <v>0</v>
      </c>
      <c r="K430" s="239" t="s">
        <v>1</v>
      </c>
      <c r="L430" s="142"/>
      <c r="M430" s="243" t="s">
        <v>1</v>
      </c>
      <c r="N430" s="244" t="s">
        <v>40</v>
      </c>
      <c r="O430" s="245"/>
      <c r="P430" s="246">
        <f>O430*H430</f>
        <v>0</v>
      </c>
      <c r="Q430" s="246">
        <v>0</v>
      </c>
      <c r="R430" s="246">
        <f>Q430*H430</f>
        <v>0</v>
      </c>
      <c r="S430" s="246">
        <v>0</v>
      </c>
      <c r="T430" s="247">
        <f>S430*H430</f>
        <v>0</v>
      </c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R430" s="248" t="s">
        <v>488</v>
      </c>
      <c r="AT430" s="248" t="s">
        <v>149</v>
      </c>
      <c r="AU430" s="248" t="s">
        <v>86</v>
      </c>
      <c r="AY430" s="132" t="s">
        <v>146</v>
      </c>
      <c r="BE430" s="203">
        <f>IF(N430="základní",J430,0)</f>
        <v>0</v>
      </c>
      <c r="BF430" s="203">
        <f>IF(N430="snížená",J430,0)</f>
        <v>0</v>
      </c>
      <c r="BG430" s="203">
        <f>IF(N430="zákl. přenesená",J430,0)</f>
        <v>0</v>
      </c>
      <c r="BH430" s="203">
        <f>IF(N430="sníž. přenesená",J430,0)</f>
        <v>0</v>
      </c>
      <c r="BI430" s="203">
        <f>IF(N430="nulová",J430,0)</f>
        <v>0</v>
      </c>
      <c r="BJ430" s="132" t="s">
        <v>83</v>
      </c>
      <c r="BK430" s="203">
        <f>ROUND(I430*H430,2)</f>
        <v>0</v>
      </c>
      <c r="BL430" s="132" t="s">
        <v>488</v>
      </c>
      <c r="BM430" s="248" t="s">
        <v>806</v>
      </c>
    </row>
    <row r="431" spans="1:65" s="257" customFormat="1" ht="12">
      <c r="B431" s="258"/>
      <c r="D431" s="251" t="s">
        <v>156</v>
      </c>
      <c r="E431" s="259" t="s">
        <v>1</v>
      </c>
      <c r="F431" s="260" t="s">
        <v>815</v>
      </c>
      <c r="H431" s="261">
        <v>1</v>
      </c>
      <c r="L431" s="258"/>
      <c r="M431" s="262"/>
      <c r="N431" s="263"/>
      <c r="O431" s="263"/>
      <c r="P431" s="263"/>
      <c r="Q431" s="263"/>
      <c r="R431" s="263"/>
      <c r="S431" s="263"/>
      <c r="T431" s="264"/>
      <c r="AT431" s="259" t="s">
        <v>156</v>
      </c>
      <c r="AU431" s="259" t="s">
        <v>86</v>
      </c>
      <c r="AV431" s="257" t="s">
        <v>86</v>
      </c>
      <c r="AW431" s="257" t="s">
        <v>31</v>
      </c>
      <c r="AX431" s="257" t="s">
        <v>83</v>
      </c>
      <c r="AY431" s="259" t="s">
        <v>146</v>
      </c>
    </row>
    <row r="432" spans="1:65" s="144" customFormat="1" ht="36" customHeight="1">
      <c r="A432" s="141"/>
      <c r="B432" s="142"/>
      <c r="C432" s="237" t="s">
        <v>807</v>
      </c>
      <c r="D432" s="237" t="s">
        <v>149</v>
      </c>
      <c r="E432" s="238" t="s">
        <v>808</v>
      </c>
      <c r="F432" s="239" t="s">
        <v>809</v>
      </c>
      <c r="G432" s="240" t="s">
        <v>462</v>
      </c>
      <c r="H432" s="241">
        <v>1</v>
      </c>
      <c r="I432" s="3"/>
      <c r="J432" s="242">
        <f>ROUND(I432*H432,2)</f>
        <v>0</v>
      </c>
      <c r="K432" s="239" t="s">
        <v>1</v>
      </c>
      <c r="L432" s="142"/>
      <c r="M432" s="291" t="s">
        <v>1</v>
      </c>
      <c r="N432" s="292" t="s">
        <v>40</v>
      </c>
      <c r="O432" s="293"/>
      <c r="P432" s="294">
        <f>O432*H432</f>
        <v>0</v>
      </c>
      <c r="Q432" s="294">
        <v>0</v>
      </c>
      <c r="R432" s="294">
        <f>Q432*H432</f>
        <v>0</v>
      </c>
      <c r="S432" s="294">
        <v>0</v>
      </c>
      <c r="T432" s="295">
        <f>S432*H432</f>
        <v>0</v>
      </c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R432" s="248" t="s">
        <v>488</v>
      </c>
      <c r="AT432" s="248" t="s">
        <v>149</v>
      </c>
      <c r="AU432" s="248" t="s">
        <v>86</v>
      </c>
      <c r="AY432" s="132" t="s">
        <v>146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132" t="s">
        <v>83</v>
      </c>
      <c r="BK432" s="203">
        <f>ROUND(I432*H432,2)</f>
        <v>0</v>
      </c>
      <c r="BL432" s="132" t="s">
        <v>488</v>
      </c>
      <c r="BM432" s="248" t="s">
        <v>810</v>
      </c>
    </row>
    <row r="433" spans="1:65" s="224" customFormat="1" ht="23" customHeight="1">
      <c r="B433" s="225"/>
      <c r="D433" s="226" t="s">
        <v>74</v>
      </c>
      <c r="E433" s="235" t="s">
        <v>812</v>
      </c>
      <c r="F433" s="235" t="s">
        <v>813</v>
      </c>
      <c r="J433" s="236">
        <f>BK433</f>
        <v>0</v>
      </c>
      <c r="L433" s="225"/>
      <c r="M433" s="229"/>
      <c r="N433" s="230"/>
      <c r="O433" s="230"/>
      <c r="P433" s="231">
        <f>SUM(P434:P436)</f>
        <v>0</v>
      </c>
      <c r="Q433" s="230"/>
      <c r="R433" s="231">
        <f>SUM(R434:R436)</f>
        <v>0</v>
      </c>
      <c r="S433" s="230"/>
      <c r="T433" s="232">
        <f>SUM(T434:T436)</f>
        <v>0</v>
      </c>
      <c r="AR433" s="226" t="s">
        <v>147</v>
      </c>
      <c r="AT433" s="233" t="s">
        <v>74</v>
      </c>
      <c r="AU433" s="233" t="s">
        <v>83</v>
      </c>
      <c r="AY433" s="226" t="s">
        <v>146</v>
      </c>
      <c r="BK433" s="234">
        <f>SUM(BK434:BK436)</f>
        <v>0</v>
      </c>
    </row>
    <row r="434" spans="1:65" s="144" customFormat="1" ht="36" customHeight="1">
      <c r="A434" s="141"/>
      <c r="B434" s="142"/>
      <c r="C434" s="237">
        <v>134</v>
      </c>
      <c r="D434" s="237" t="s">
        <v>149</v>
      </c>
      <c r="E434" s="238" t="s">
        <v>804</v>
      </c>
      <c r="F434" s="239" t="s">
        <v>814</v>
      </c>
      <c r="G434" s="240" t="s">
        <v>462</v>
      </c>
      <c r="H434" s="241">
        <v>1</v>
      </c>
      <c r="I434" s="290">
        <f>'2_klima'!F16</f>
        <v>0</v>
      </c>
      <c r="J434" s="242">
        <f>ROUND(I434*H434,2)</f>
        <v>0</v>
      </c>
      <c r="K434" s="239" t="s">
        <v>1</v>
      </c>
      <c r="L434" s="142"/>
      <c r="M434" s="243" t="s">
        <v>1</v>
      </c>
      <c r="N434" s="244" t="s">
        <v>40</v>
      </c>
      <c r="O434" s="245"/>
      <c r="P434" s="246">
        <f>O434*H434</f>
        <v>0</v>
      </c>
      <c r="Q434" s="246">
        <v>0</v>
      </c>
      <c r="R434" s="246">
        <f>Q434*H434</f>
        <v>0</v>
      </c>
      <c r="S434" s="246">
        <v>0</v>
      </c>
      <c r="T434" s="247">
        <f>S434*H434</f>
        <v>0</v>
      </c>
      <c r="U434" s="141"/>
      <c r="V434" s="141"/>
      <c r="W434" s="141"/>
      <c r="X434" s="141"/>
      <c r="Y434" s="296"/>
      <c r="Z434" s="141"/>
      <c r="AA434" s="141"/>
      <c r="AB434" s="141"/>
      <c r="AC434" s="141"/>
      <c r="AD434" s="141"/>
      <c r="AE434" s="141"/>
      <c r="AR434" s="248" t="s">
        <v>488</v>
      </c>
      <c r="AT434" s="248" t="s">
        <v>149</v>
      </c>
      <c r="AU434" s="248" t="s">
        <v>86</v>
      </c>
      <c r="AY434" s="132" t="s">
        <v>146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132" t="s">
        <v>83</v>
      </c>
      <c r="BK434" s="203">
        <f>ROUND(I434*H434,2)</f>
        <v>0</v>
      </c>
      <c r="BL434" s="132" t="s">
        <v>488</v>
      </c>
      <c r="BM434" s="248" t="s">
        <v>806</v>
      </c>
    </row>
    <row r="435" spans="1:65" s="257" customFormat="1" ht="12">
      <c r="B435" s="258"/>
      <c r="D435" s="251" t="s">
        <v>156</v>
      </c>
      <c r="E435" s="259" t="s">
        <v>1</v>
      </c>
      <c r="F435" s="260" t="s">
        <v>816</v>
      </c>
      <c r="H435" s="261">
        <v>1</v>
      </c>
      <c r="L435" s="258"/>
      <c r="M435" s="262"/>
      <c r="N435" s="263"/>
      <c r="O435" s="263"/>
      <c r="P435" s="263"/>
      <c r="Q435" s="263"/>
      <c r="R435" s="263"/>
      <c r="S435" s="263"/>
      <c r="T435" s="264"/>
      <c r="AT435" s="259" t="s">
        <v>156</v>
      </c>
      <c r="AU435" s="259" t="s">
        <v>86</v>
      </c>
      <c r="AV435" s="257" t="s">
        <v>86</v>
      </c>
      <c r="AW435" s="257" t="s">
        <v>31</v>
      </c>
      <c r="AX435" s="257" t="s">
        <v>83</v>
      </c>
      <c r="AY435" s="259" t="s">
        <v>146</v>
      </c>
    </row>
    <row r="436" spans="1:65" s="144" customFormat="1" ht="7" customHeight="1">
      <c r="A436" s="141"/>
      <c r="B436" s="182"/>
      <c r="C436" s="183"/>
      <c r="D436" s="183"/>
      <c r="E436" s="183"/>
      <c r="F436" s="183"/>
      <c r="G436" s="183"/>
      <c r="H436" s="183"/>
      <c r="I436" s="183"/>
      <c r="J436" s="183"/>
      <c r="K436" s="183"/>
      <c r="L436" s="142"/>
      <c r="M436" s="141"/>
      <c r="O436" s="141"/>
      <c r="P436" s="141"/>
      <c r="Q436" s="141"/>
      <c r="R436" s="141"/>
      <c r="S436" s="141"/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</row>
  </sheetData>
  <sheetProtection algorithmName="SHA-512" hashValue="sn3M5zmdoRleJm8h3qOjZeonSQPEAZzIs6DLPNvp3bNHnm9J0d6ht2nWX+T6hIJeeUApNehb7W+RGl7OkDP2ug==" saltValue="Byn1zq2VPw4EQgTy1YXFZA==" spinCount="100000" sheet="1" objects="1" scenarios="1"/>
  <autoFilter ref="C144:K432" xr:uid="{00000000-0009-0000-0000-000001000000}"/>
  <mergeCells count="14">
    <mergeCell ref="D123:F123"/>
    <mergeCell ref="E135:H135"/>
    <mergeCell ref="E137:H137"/>
    <mergeCell ref="L2:V2"/>
    <mergeCell ref="E86:H86"/>
    <mergeCell ref="D119:F119"/>
    <mergeCell ref="D120:F120"/>
    <mergeCell ref="D121:F121"/>
    <mergeCell ref="D122:F122"/>
    <mergeCell ref="E7:H7"/>
    <mergeCell ref="E9:H9"/>
    <mergeCell ref="E18:H18"/>
    <mergeCell ref="E27:H27"/>
    <mergeCell ref="E84:H84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4514-23CE-DA4F-B6DD-0102FA0C6563}">
  <sheetPr>
    <pageSetUpPr fitToPage="1"/>
  </sheetPr>
  <dimension ref="A1:G34"/>
  <sheetViews>
    <sheetView zoomScale="85" zoomScaleNormal="85" workbookViewId="0">
      <pane ySplit="4" topLeftCell="A5" activePane="bottomLeft" state="frozen"/>
      <selection activeCell="D27" sqref="D27"/>
      <selection pane="bottomLeft" activeCell="E14" sqref="E14"/>
    </sheetView>
  </sheetViews>
  <sheetFormatPr baseColWidth="10" defaultColWidth="13.5" defaultRowHeight="16"/>
  <cols>
    <col min="1" max="1" width="11.25" style="14" bestFit="1" customWidth="1"/>
    <col min="2" max="2" width="12.25" style="14" bestFit="1" customWidth="1"/>
    <col min="3" max="3" width="113.75" style="14" bestFit="1" customWidth="1"/>
    <col min="4" max="4" width="11.75" style="14" customWidth="1"/>
    <col min="5" max="5" width="17.5" style="15" bestFit="1" customWidth="1"/>
    <col min="6" max="6" width="11" style="16" bestFit="1" customWidth="1"/>
    <col min="7" max="7" width="17.5" style="15" bestFit="1" customWidth="1"/>
    <col min="8" max="16384" width="13.5" style="14"/>
  </cols>
  <sheetData>
    <row r="1" spans="1:7" ht="53" thickTop="1" thickBot="1">
      <c r="A1" s="60" t="s">
        <v>884</v>
      </c>
      <c r="B1" s="59" t="s">
        <v>883</v>
      </c>
      <c r="C1" s="58" t="s">
        <v>882</v>
      </c>
      <c r="D1" s="57" t="s">
        <v>881</v>
      </c>
      <c r="E1" s="56" t="s">
        <v>880</v>
      </c>
      <c r="F1" s="55" t="s">
        <v>879</v>
      </c>
      <c r="G1" s="54" t="s">
        <v>878</v>
      </c>
    </row>
    <row r="2" spans="1:7" s="17" customFormat="1" ht="19" thickTop="1" thickBot="1">
      <c r="A2" s="53" t="s">
        <v>877</v>
      </c>
      <c r="B2" s="52"/>
      <c r="C2" s="51" t="s">
        <v>876</v>
      </c>
      <c r="D2" s="50"/>
      <c r="E2" s="50"/>
      <c r="F2" s="50"/>
      <c r="G2" s="49"/>
    </row>
    <row r="3" spans="1:7" s="17" customFormat="1" ht="17" thickBot="1">
      <c r="A3" s="48"/>
      <c r="B3" s="47"/>
      <c r="C3" s="46"/>
      <c r="D3" s="45"/>
      <c r="E3" s="45"/>
      <c r="F3" s="45"/>
      <c r="G3" s="44"/>
    </row>
    <row r="4" spans="1:7" s="17" customFormat="1" ht="17" thickBot="1">
      <c r="A4" s="43"/>
      <c r="B4" s="42"/>
      <c r="C4" s="41" t="s">
        <v>875</v>
      </c>
      <c r="D4" s="40"/>
      <c r="E4" s="40"/>
      <c r="F4" s="40"/>
      <c r="G4" s="39">
        <f>SUM(G5:G80)</f>
        <v>0</v>
      </c>
    </row>
    <row r="5" spans="1:7" s="17" customFormat="1" ht="39" customHeight="1" thickTop="1">
      <c r="A5" s="38" t="s">
        <v>874</v>
      </c>
      <c r="B5" s="37"/>
      <c r="C5" s="36" t="s">
        <v>873</v>
      </c>
      <c r="D5" s="35" t="s">
        <v>817</v>
      </c>
      <c r="E5" s="125"/>
      <c r="F5" s="34">
        <v>19</v>
      </c>
      <c r="G5" s="33">
        <f>F5*E5</f>
        <v>0</v>
      </c>
    </row>
    <row r="6" spans="1:7" s="17" customFormat="1" ht="39" customHeight="1">
      <c r="A6" s="29" t="s">
        <v>872</v>
      </c>
      <c r="B6" s="28"/>
      <c r="C6" s="32" t="s">
        <v>871</v>
      </c>
      <c r="D6" s="26" t="s">
        <v>817</v>
      </c>
      <c r="E6" s="126"/>
      <c r="F6" s="25">
        <v>2</v>
      </c>
      <c r="G6" s="24">
        <f>F6*E6</f>
        <v>0</v>
      </c>
    </row>
    <row r="7" spans="1:7" s="17" customFormat="1" ht="39" customHeight="1">
      <c r="A7" s="29" t="s">
        <v>870</v>
      </c>
      <c r="B7" s="28"/>
      <c r="C7" s="32" t="s">
        <v>869</v>
      </c>
      <c r="D7" s="26" t="s">
        <v>817</v>
      </c>
      <c r="E7" s="126"/>
      <c r="F7" s="25">
        <v>2</v>
      </c>
      <c r="G7" s="24">
        <f>F7*E7</f>
        <v>0</v>
      </c>
    </row>
    <row r="8" spans="1:7" s="17" customFormat="1" ht="39" customHeight="1">
      <c r="A8" s="29" t="s">
        <v>868</v>
      </c>
      <c r="B8" s="28"/>
      <c r="C8" s="32" t="s">
        <v>867</v>
      </c>
      <c r="D8" s="26" t="s">
        <v>817</v>
      </c>
      <c r="E8" s="126"/>
      <c r="F8" s="25">
        <v>2</v>
      </c>
      <c r="G8" s="24">
        <f>F8*E8</f>
        <v>0</v>
      </c>
    </row>
    <row r="9" spans="1:7" s="17" customFormat="1" ht="39" customHeight="1">
      <c r="A9" s="29" t="s">
        <v>866</v>
      </c>
      <c r="B9" s="28"/>
      <c r="C9" s="32" t="s">
        <v>865</v>
      </c>
      <c r="D9" s="26" t="s">
        <v>817</v>
      </c>
      <c r="E9" s="126"/>
      <c r="F9" s="25">
        <v>10</v>
      </c>
      <c r="G9" s="24">
        <f>F9*E9</f>
        <v>0</v>
      </c>
    </row>
    <row r="10" spans="1:7" s="17" customFormat="1" ht="39" customHeight="1">
      <c r="A10" s="29" t="s">
        <v>864</v>
      </c>
      <c r="B10" s="28"/>
      <c r="C10" s="32" t="s">
        <v>863</v>
      </c>
      <c r="D10" s="26" t="s">
        <v>817</v>
      </c>
      <c r="E10" s="126"/>
      <c r="F10" s="25">
        <v>6</v>
      </c>
      <c r="G10" s="24">
        <f>F10*E10</f>
        <v>0</v>
      </c>
    </row>
    <row r="11" spans="1:7" s="17" customFormat="1" ht="39" customHeight="1">
      <c r="A11" s="29" t="s">
        <v>862</v>
      </c>
      <c r="B11" s="28"/>
      <c r="C11" s="32" t="s">
        <v>861</v>
      </c>
      <c r="D11" s="26" t="s">
        <v>817</v>
      </c>
      <c r="E11" s="126"/>
      <c r="F11" s="25">
        <v>2</v>
      </c>
      <c r="G11" s="24">
        <f>F11*E11</f>
        <v>0</v>
      </c>
    </row>
    <row r="12" spans="1:7" s="17" customFormat="1" ht="39" customHeight="1">
      <c r="A12" s="29" t="s">
        <v>860</v>
      </c>
      <c r="B12" s="28"/>
      <c r="C12" s="32" t="s">
        <v>859</v>
      </c>
      <c r="D12" s="26" t="s">
        <v>817</v>
      </c>
      <c r="E12" s="126"/>
      <c r="F12" s="25">
        <v>1</v>
      </c>
      <c r="G12" s="24">
        <f>F12*E12</f>
        <v>0</v>
      </c>
    </row>
    <row r="13" spans="1:7" s="17" customFormat="1" ht="34">
      <c r="A13" s="29" t="s">
        <v>858</v>
      </c>
      <c r="B13" s="28"/>
      <c r="C13" s="32" t="s">
        <v>857</v>
      </c>
      <c r="D13" s="26" t="s">
        <v>817</v>
      </c>
      <c r="E13" s="126"/>
      <c r="F13" s="25">
        <v>1</v>
      </c>
      <c r="G13" s="24">
        <f>F13*E13</f>
        <v>0</v>
      </c>
    </row>
    <row r="14" spans="1:7" s="17" customFormat="1" ht="17">
      <c r="A14" s="29" t="s">
        <v>856</v>
      </c>
      <c r="B14" s="28"/>
      <c r="C14" s="32" t="s">
        <v>855</v>
      </c>
      <c r="D14" s="26" t="s">
        <v>817</v>
      </c>
      <c r="E14" s="126"/>
      <c r="F14" s="25">
        <v>4</v>
      </c>
      <c r="G14" s="24">
        <f>F14*E14</f>
        <v>0</v>
      </c>
    </row>
    <row r="15" spans="1:7" s="17" customFormat="1" ht="17">
      <c r="A15" s="29" t="s">
        <v>854</v>
      </c>
      <c r="B15" s="28"/>
      <c r="C15" s="32" t="s">
        <v>853</v>
      </c>
      <c r="D15" s="26" t="s">
        <v>817</v>
      </c>
      <c r="E15" s="126"/>
      <c r="F15" s="25">
        <v>1</v>
      </c>
      <c r="G15" s="24">
        <f>F15*E15</f>
        <v>0</v>
      </c>
    </row>
    <row r="16" spans="1:7" s="17" customFormat="1" ht="17">
      <c r="A16" s="29"/>
      <c r="B16" s="28"/>
      <c r="C16" s="32" t="s">
        <v>852</v>
      </c>
      <c r="D16" s="26" t="s">
        <v>817</v>
      </c>
      <c r="E16" s="126"/>
      <c r="F16" s="25">
        <v>2</v>
      </c>
      <c r="G16" s="24">
        <f>F16*E16</f>
        <v>0</v>
      </c>
    </row>
    <row r="17" spans="1:7" s="17" customFormat="1" ht="153">
      <c r="A17" s="29" t="s">
        <v>851</v>
      </c>
      <c r="B17" s="28"/>
      <c r="C17" s="32" t="s">
        <v>850</v>
      </c>
      <c r="D17" s="26" t="s">
        <v>817</v>
      </c>
      <c r="E17" s="126"/>
      <c r="F17" s="25">
        <v>1</v>
      </c>
      <c r="G17" s="24">
        <f>F17*E17</f>
        <v>0</v>
      </c>
    </row>
    <row r="18" spans="1:7" s="17" customFormat="1" ht="34">
      <c r="A18" s="29" t="s">
        <v>849</v>
      </c>
      <c r="B18" s="28"/>
      <c r="C18" s="32" t="s">
        <v>848</v>
      </c>
      <c r="D18" s="26" t="s">
        <v>817</v>
      </c>
      <c r="E18" s="126"/>
      <c r="F18" s="25">
        <v>12</v>
      </c>
      <c r="G18" s="24">
        <f>F18*E18</f>
        <v>0</v>
      </c>
    </row>
    <row r="19" spans="1:7" s="17" customFormat="1" ht="34">
      <c r="A19" s="29" t="s">
        <v>847</v>
      </c>
      <c r="B19" s="28"/>
      <c r="C19" s="32" t="s">
        <v>846</v>
      </c>
      <c r="D19" s="26" t="s">
        <v>817</v>
      </c>
      <c r="E19" s="126"/>
      <c r="F19" s="25">
        <v>6</v>
      </c>
      <c r="G19" s="24">
        <f>F19*E19</f>
        <v>0</v>
      </c>
    </row>
    <row r="20" spans="1:7" s="17" customFormat="1" ht="34">
      <c r="A20" s="29" t="s">
        <v>845</v>
      </c>
      <c r="B20" s="28"/>
      <c r="C20" s="32" t="s">
        <v>844</v>
      </c>
      <c r="D20" s="26" t="s">
        <v>334</v>
      </c>
      <c r="E20" s="127"/>
      <c r="F20" s="25">
        <v>12</v>
      </c>
      <c r="G20" s="24">
        <f>F20*E20</f>
        <v>0</v>
      </c>
    </row>
    <row r="21" spans="1:7" s="17" customFormat="1" ht="34">
      <c r="A21" s="29" t="s">
        <v>843</v>
      </c>
      <c r="B21" s="28"/>
      <c r="C21" s="32" t="s">
        <v>842</v>
      </c>
      <c r="D21" s="26" t="s">
        <v>334</v>
      </c>
      <c r="E21" s="127"/>
      <c r="F21" s="25">
        <v>7</v>
      </c>
      <c r="G21" s="24">
        <f>F21*E21</f>
        <v>0</v>
      </c>
    </row>
    <row r="22" spans="1:7" s="17" customFormat="1" ht="17">
      <c r="A22" s="29" t="s">
        <v>841</v>
      </c>
      <c r="B22" s="28"/>
      <c r="C22" s="30" t="s">
        <v>840</v>
      </c>
      <c r="D22" s="26" t="s">
        <v>334</v>
      </c>
      <c r="E22" s="126"/>
      <c r="F22" s="25">
        <v>75</v>
      </c>
      <c r="G22" s="24">
        <f>F22*E22</f>
        <v>0</v>
      </c>
    </row>
    <row r="23" spans="1:7" s="17" customFormat="1" ht="17">
      <c r="A23" s="29" t="s">
        <v>839</v>
      </c>
      <c r="B23" s="28"/>
      <c r="C23" s="30" t="s">
        <v>838</v>
      </c>
      <c r="D23" s="26" t="s">
        <v>334</v>
      </c>
      <c r="E23" s="126"/>
      <c r="F23" s="25">
        <v>162</v>
      </c>
      <c r="G23" s="24">
        <f>F23*E23</f>
        <v>0</v>
      </c>
    </row>
    <row r="24" spans="1:7" s="17" customFormat="1" ht="17">
      <c r="A24" s="29" t="s">
        <v>837</v>
      </c>
      <c r="B24" s="28"/>
      <c r="C24" s="31" t="s">
        <v>836</v>
      </c>
      <c r="D24" s="26" t="s">
        <v>334</v>
      </c>
      <c r="E24" s="126"/>
      <c r="F24" s="25">
        <v>60</v>
      </c>
      <c r="G24" s="24">
        <f>F24*E24</f>
        <v>0</v>
      </c>
    </row>
    <row r="25" spans="1:7" s="17" customFormat="1" ht="17">
      <c r="A25" s="29" t="s">
        <v>835</v>
      </c>
      <c r="B25" s="28"/>
      <c r="C25" s="30" t="s">
        <v>834</v>
      </c>
      <c r="D25" s="26" t="s">
        <v>334</v>
      </c>
      <c r="E25" s="126"/>
      <c r="F25" s="25">
        <v>162</v>
      </c>
      <c r="G25" s="24">
        <f>F25*E25</f>
        <v>0</v>
      </c>
    </row>
    <row r="26" spans="1:7" s="17" customFormat="1" ht="17">
      <c r="A26" s="29" t="s">
        <v>833</v>
      </c>
      <c r="B26" s="28"/>
      <c r="C26" s="31" t="s">
        <v>832</v>
      </c>
      <c r="D26" s="26" t="s">
        <v>334</v>
      </c>
      <c r="E26" s="126"/>
      <c r="F26" s="25">
        <v>2</v>
      </c>
      <c r="G26" s="24">
        <f>F26*E26</f>
        <v>0</v>
      </c>
    </row>
    <row r="27" spans="1:7" s="17" customFormat="1" ht="17">
      <c r="A27" s="29" t="s">
        <v>831</v>
      </c>
      <c r="B27" s="28"/>
      <c r="C27" s="30" t="s">
        <v>830</v>
      </c>
      <c r="D27" s="26" t="s">
        <v>334</v>
      </c>
      <c r="E27" s="126"/>
      <c r="F27" s="25">
        <f>SUM(F22:F26)</f>
        <v>461</v>
      </c>
      <c r="G27" s="24">
        <f>F27*E27</f>
        <v>0</v>
      </c>
    </row>
    <row r="28" spans="1:7" s="17" customFormat="1" ht="17">
      <c r="A28" s="29" t="s">
        <v>829</v>
      </c>
      <c r="B28" s="28"/>
      <c r="C28" s="30" t="s">
        <v>828</v>
      </c>
      <c r="D28" s="26" t="s">
        <v>334</v>
      </c>
      <c r="E28" s="126"/>
      <c r="F28" s="25">
        <v>60</v>
      </c>
      <c r="G28" s="24">
        <f>F28*E28</f>
        <v>0</v>
      </c>
    </row>
    <row r="29" spans="1:7" s="17" customFormat="1" ht="17">
      <c r="A29" s="29" t="s">
        <v>827</v>
      </c>
      <c r="B29" s="28"/>
      <c r="C29" s="30" t="s">
        <v>826</v>
      </c>
      <c r="D29" s="26" t="s">
        <v>334</v>
      </c>
      <c r="E29" s="126"/>
      <c r="F29" s="25">
        <f>F28</f>
        <v>60</v>
      </c>
      <c r="G29" s="24">
        <f>F29*E29</f>
        <v>0</v>
      </c>
    </row>
    <row r="30" spans="1:7" s="17" customFormat="1" ht="34">
      <c r="A30" s="29" t="s">
        <v>825</v>
      </c>
      <c r="B30" s="28"/>
      <c r="C30" s="27" t="s">
        <v>824</v>
      </c>
      <c r="D30" s="26" t="s">
        <v>817</v>
      </c>
      <c r="E30" s="126"/>
      <c r="F30" s="25">
        <v>1</v>
      </c>
      <c r="G30" s="24">
        <f>F30*E30</f>
        <v>0</v>
      </c>
    </row>
    <row r="31" spans="1:7" s="17" customFormat="1" ht="17">
      <c r="A31" s="29" t="s">
        <v>823</v>
      </c>
      <c r="B31" s="28"/>
      <c r="C31" s="27" t="s">
        <v>822</v>
      </c>
      <c r="D31" s="26" t="s">
        <v>817</v>
      </c>
      <c r="E31" s="126"/>
      <c r="F31" s="25">
        <v>1</v>
      </c>
      <c r="G31" s="24">
        <f>F31*E31</f>
        <v>0</v>
      </c>
    </row>
    <row r="32" spans="1:7" s="17" customFormat="1" ht="17">
      <c r="A32" s="29" t="s">
        <v>821</v>
      </c>
      <c r="B32" s="28"/>
      <c r="C32" s="27" t="s">
        <v>820</v>
      </c>
      <c r="D32" s="26" t="s">
        <v>817</v>
      </c>
      <c r="E32" s="126"/>
      <c r="F32" s="25">
        <v>1</v>
      </c>
      <c r="G32" s="24">
        <f>F32*E32</f>
        <v>0</v>
      </c>
    </row>
    <row r="33" spans="1:7" s="17" customFormat="1" ht="18" thickBot="1">
      <c r="A33" s="23" t="s">
        <v>819</v>
      </c>
      <c r="B33" s="22"/>
      <c r="C33" s="21" t="s">
        <v>818</v>
      </c>
      <c r="D33" s="20" t="s">
        <v>817</v>
      </c>
      <c r="E33" s="128"/>
      <c r="F33" s="19">
        <v>1</v>
      </c>
      <c r="G33" s="18">
        <f>F33*E33</f>
        <v>0</v>
      </c>
    </row>
    <row r="34" spans="1:7" ht="17" thickTop="1"/>
  </sheetData>
  <sheetProtection algorithmName="SHA-512" hashValue="DsKiAp+lkTqM8jmYnMZLguR5xNJFqR9dYlnHTjzG++ukD1mtNIY+Z31niyvn3+GUYLvEug8TY92yzVj568lSPA==" saltValue="c7DPo6/mnrftciOwWwgjfg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6F233-900D-4441-A139-ED4FBB75BB0A}">
  <dimension ref="A1:H16"/>
  <sheetViews>
    <sheetView zoomScaleNormal="100" zoomScaleSheetLayoutView="85" workbookViewId="0">
      <pane ySplit="5" topLeftCell="A6" activePane="bottomLeft" state="frozen"/>
      <selection pane="bottomLeft" activeCell="B1" sqref="B1:C1"/>
    </sheetView>
  </sheetViews>
  <sheetFormatPr baseColWidth="10" defaultRowHeight="13"/>
  <cols>
    <col min="1" max="1" width="11.25" style="66" customWidth="1"/>
    <col min="2" max="2" width="100.25" style="75" customWidth="1"/>
    <col min="3" max="3" width="7.5" style="75" customWidth="1"/>
    <col min="4" max="4" width="8.25" style="75" customWidth="1"/>
    <col min="5" max="5" width="15.5" style="78" customWidth="1"/>
    <col min="6" max="6" width="39.75" style="71" customWidth="1"/>
    <col min="7" max="256" width="13.25" style="71" customWidth="1"/>
    <col min="257" max="16384" width="10.75" style="71"/>
  </cols>
  <sheetData>
    <row r="1" spans="1:8" ht="22.5" customHeight="1">
      <c r="B1" s="67" t="s">
        <v>911</v>
      </c>
      <c r="C1" s="68"/>
      <c r="D1" s="69"/>
      <c r="E1" s="69"/>
      <c r="F1" s="70" t="s">
        <v>910</v>
      </c>
    </row>
    <row r="2" spans="1:8" ht="16">
      <c r="B2" s="72" t="s">
        <v>909</v>
      </c>
      <c r="C2" s="73"/>
      <c r="D2" s="73"/>
      <c r="E2" s="73"/>
      <c r="F2" s="70" t="s">
        <v>908</v>
      </c>
    </row>
    <row r="3" spans="1:8" ht="15" customHeight="1">
      <c r="B3" s="74" t="s">
        <v>907</v>
      </c>
      <c r="E3" s="76"/>
      <c r="F3" s="70" t="s">
        <v>906</v>
      </c>
    </row>
    <row r="4" spans="1:8" ht="15" customHeight="1" thickBot="1">
      <c r="B4" s="77" t="s">
        <v>905</v>
      </c>
    </row>
    <row r="5" spans="1:8" s="83" customFormat="1" ht="26.25" customHeight="1">
      <c r="A5" s="79" t="s">
        <v>904</v>
      </c>
      <c r="B5" s="80" t="s">
        <v>903</v>
      </c>
      <c r="C5" s="80" t="s">
        <v>902</v>
      </c>
      <c r="D5" s="80" t="s">
        <v>901</v>
      </c>
      <c r="E5" s="81" t="s">
        <v>900</v>
      </c>
      <c r="F5" s="82" t="s">
        <v>899</v>
      </c>
    </row>
    <row r="6" spans="1:8" ht="15.75" customHeight="1">
      <c r="A6" s="84"/>
      <c r="B6" s="65" t="s">
        <v>898</v>
      </c>
      <c r="C6" s="85"/>
      <c r="D6" s="85"/>
      <c r="E6" s="86"/>
      <c r="F6" s="87"/>
    </row>
    <row r="7" spans="1:8" s="75" customFormat="1" ht="40.5" customHeight="1">
      <c r="A7" s="88" t="s">
        <v>83</v>
      </c>
      <c r="B7" s="89" t="s">
        <v>897</v>
      </c>
      <c r="C7" s="90" t="s">
        <v>817</v>
      </c>
      <c r="D7" s="91">
        <v>1</v>
      </c>
      <c r="E7" s="120">
        <v>0</v>
      </c>
      <c r="F7" s="92">
        <f>E7*D7</f>
        <v>0</v>
      </c>
    </row>
    <row r="8" spans="1:8" s="75" customFormat="1" ht="27.75" customHeight="1">
      <c r="A8" s="93" t="s">
        <v>86</v>
      </c>
      <c r="B8" s="64" t="s">
        <v>896</v>
      </c>
      <c r="C8" s="94" t="s">
        <v>891</v>
      </c>
      <c r="D8" s="95">
        <v>22</v>
      </c>
      <c r="E8" s="121">
        <v>0</v>
      </c>
      <c r="F8" s="96">
        <f>E8*D8</f>
        <v>0</v>
      </c>
      <c r="H8" s="97"/>
    </row>
    <row r="9" spans="1:8" s="75" customFormat="1" ht="15" customHeight="1">
      <c r="A9" s="93" t="s">
        <v>147</v>
      </c>
      <c r="B9" s="64" t="s">
        <v>895</v>
      </c>
      <c r="C9" s="94" t="s">
        <v>817</v>
      </c>
      <c r="D9" s="95">
        <v>1</v>
      </c>
      <c r="E9" s="121">
        <v>0</v>
      </c>
      <c r="F9" s="96">
        <f>E9*D9</f>
        <v>0</v>
      </c>
      <c r="H9" s="97"/>
    </row>
    <row r="10" spans="1:8" s="75" customFormat="1" ht="15" customHeight="1">
      <c r="A10" s="93" t="s">
        <v>154</v>
      </c>
      <c r="B10" s="64" t="s">
        <v>894</v>
      </c>
      <c r="C10" s="94" t="s">
        <v>893</v>
      </c>
      <c r="D10" s="98">
        <v>0.5</v>
      </c>
      <c r="E10" s="121">
        <v>0</v>
      </c>
      <c r="F10" s="96">
        <f>E10*D10</f>
        <v>0</v>
      </c>
      <c r="H10" s="97"/>
    </row>
    <row r="11" spans="1:8" ht="15" customHeight="1">
      <c r="A11" s="93" t="s">
        <v>176</v>
      </c>
      <c r="B11" s="99" t="s">
        <v>892</v>
      </c>
      <c r="C11" s="94" t="s">
        <v>891</v>
      </c>
      <c r="D11" s="100">
        <v>10</v>
      </c>
      <c r="E11" s="121">
        <v>0</v>
      </c>
      <c r="F11" s="96">
        <f>E11*D11</f>
        <v>0</v>
      </c>
      <c r="G11" s="75"/>
    </row>
    <row r="12" spans="1:8" s="75" customFormat="1" ht="15" customHeight="1">
      <c r="A12" s="101" t="s">
        <v>169</v>
      </c>
      <c r="B12" s="63" t="s">
        <v>890</v>
      </c>
      <c r="C12" s="102" t="s">
        <v>817</v>
      </c>
      <c r="D12" s="103">
        <v>1</v>
      </c>
      <c r="E12" s="122">
        <v>0</v>
      </c>
      <c r="F12" s="96">
        <f>E12*D12</f>
        <v>0</v>
      </c>
      <c r="H12" s="104"/>
    </row>
    <row r="13" spans="1:8" s="105" customFormat="1" ht="15" customHeight="1">
      <c r="A13" s="93" t="s">
        <v>185</v>
      </c>
      <c r="B13" s="62" t="s">
        <v>889</v>
      </c>
      <c r="C13" s="94" t="s">
        <v>886</v>
      </c>
      <c r="D13" s="100">
        <v>1</v>
      </c>
      <c r="E13" s="121">
        <v>0</v>
      </c>
      <c r="F13" s="96">
        <f>E13*D13</f>
        <v>0</v>
      </c>
      <c r="G13" s="75"/>
      <c r="H13" s="71"/>
    </row>
    <row r="14" spans="1:8" s="75" customFormat="1" ht="39.75" customHeight="1">
      <c r="A14" s="101" t="s">
        <v>191</v>
      </c>
      <c r="B14" s="106" t="s">
        <v>888</v>
      </c>
      <c r="C14" s="107" t="s">
        <v>886</v>
      </c>
      <c r="D14" s="108">
        <v>1</v>
      </c>
      <c r="E14" s="123">
        <v>0</v>
      </c>
      <c r="F14" s="109">
        <f>E14*D14</f>
        <v>0</v>
      </c>
      <c r="H14" s="110"/>
    </row>
    <row r="15" spans="1:8" s="75" customFormat="1" ht="15.75" customHeight="1" thickBot="1">
      <c r="A15" s="111" t="s">
        <v>196</v>
      </c>
      <c r="B15" s="112" t="s">
        <v>887</v>
      </c>
      <c r="C15" s="113" t="s">
        <v>886</v>
      </c>
      <c r="D15" s="114">
        <v>1</v>
      </c>
      <c r="E15" s="124">
        <v>0</v>
      </c>
      <c r="F15" s="115">
        <f>E15*D15</f>
        <v>0</v>
      </c>
    </row>
    <row r="16" spans="1:8" s="75" customFormat="1" ht="31" customHeight="1" thickTop="1" thickBot="1">
      <c r="A16" s="116"/>
      <c r="B16" s="61" t="s">
        <v>885</v>
      </c>
      <c r="C16" s="117"/>
      <c r="D16" s="117"/>
      <c r="E16" s="118"/>
      <c r="F16" s="119">
        <f>SUM(F7:F15)</f>
        <v>0</v>
      </c>
    </row>
  </sheetData>
  <sheetProtection algorithmName="SHA-512" hashValue="cJj4md4XfP2tL3LOpZxIDRz7P/oYUQV1R3xNtqlRJP012zVgfvkXh568YjP6RtETT6YytiLpN2nWrqZpr9c1nA==" saltValue="HMOIGJye2l2QKyQucBVc+A==" spinCount="100000" sheet="1"/>
  <mergeCells count="1">
    <mergeCell ref="B1:C1"/>
  </mergeCells>
  <printOptions horizontalCentered="1"/>
  <pageMargins left="0.23622047244094491" right="0.23622047244094491" top="0.59055118110236227" bottom="0.39370078740157483" header="0.31496062992125984" footer="0.31496062992125984"/>
  <pageSetup paperSize="9" firstPageNumber="2" orientation="landscape" useFirstPageNumber="1"/>
  <headerFooter alignWithMargins="0">
    <oddHeader>&amp;R&amp;9&amp;P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2802 - Stavební úpravy st...</vt:lpstr>
      <vt:lpstr>1_elektro</vt:lpstr>
      <vt:lpstr>2_klima</vt:lpstr>
      <vt:lpstr>'1_elektro'!Názvy_tisku</vt:lpstr>
      <vt:lpstr>'2_klima'!Názvy_tisku</vt:lpstr>
      <vt:lpstr>'2802 - Stavební úpravy st...'!Názvy_tisku</vt:lpstr>
      <vt:lpstr>'Rekapitulace stavby'!Názvy_tisku</vt:lpstr>
      <vt:lpstr>'2_klima'!Oblast_tisku</vt:lpstr>
      <vt:lpstr>'2802 - Stavební úpravy 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ANTONIN-HP\Antonín</dc:creator>
  <cp:lastModifiedBy>jiri kovacik</cp:lastModifiedBy>
  <cp:lastPrinted>2019-12-19T07:51:08Z</cp:lastPrinted>
  <dcterms:created xsi:type="dcterms:W3CDTF">2019-12-19T07:49:44Z</dcterms:created>
  <dcterms:modified xsi:type="dcterms:W3CDTF">2021-03-24T11:40:28Z</dcterms:modified>
</cp:coreProperties>
</file>