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Rekapitulace stavby" sheetId="1" r:id="rId1"/>
    <sheet name="001 - Objekt skladu " sheetId="2" r:id="rId2"/>
    <sheet name="002 - Objekt márnice " sheetId="3" r:id="rId3"/>
    <sheet name="003 - Objekt garáží" sheetId="4" r:id="rId4"/>
    <sheet name="004 - Ostatní a vedlejší ..." sheetId="5" r:id="rId5"/>
  </sheets>
  <definedNames>
    <definedName name="_xlnm._FilterDatabase" localSheetId="1" hidden="1">'001 - Objekt skladu '!$C$120:$K$153</definedName>
    <definedName name="_xlnm._FilterDatabase" localSheetId="2" hidden="1">'002 - Objekt márnice '!$C$120:$K$153</definedName>
    <definedName name="_xlnm._FilterDatabase" localSheetId="3" hidden="1">'003 - Objekt garáží'!$C$120:$K$153</definedName>
    <definedName name="_xlnm._FilterDatabase" localSheetId="4" hidden="1">'004 - Ostatní a vedlejší ...'!$C$120:$K$138</definedName>
    <definedName name="_xlnm.Print_Titles" localSheetId="1">'001 - Objekt skladu '!$120:$120</definedName>
    <definedName name="_xlnm.Print_Titles" localSheetId="2">'002 - Objekt márnice '!$120:$120</definedName>
    <definedName name="_xlnm.Print_Titles" localSheetId="3">'003 - Objekt garáží'!$120:$120</definedName>
    <definedName name="_xlnm.Print_Titles" localSheetId="4">'004 - Ostatní a vedlejší ...'!$120:$120</definedName>
    <definedName name="_xlnm.Print_Titles" localSheetId="0">'Rekapitulace stavby'!$92:$92</definedName>
    <definedName name="_xlnm.Print_Area" localSheetId="1">'001 - Objekt skladu '!$C$82:$J$102,'001 - Objekt skladu '!$C$108:$K$153</definedName>
    <definedName name="_xlnm.Print_Area" localSheetId="2">'002 - Objekt márnice '!$C$82:$J$102,'002 - Objekt márnice '!$C$108:$K$153</definedName>
    <definedName name="_xlnm.Print_Area" localSheetId="3">'003 - Objekt garáží'!$C$82:$J$102,'003 - Objekt garáží'!$C$108:$K$153</definedName>
    <definedName name="_xlnm.Print_Area" localSheetId="4">'004 - Ostatní a vedlejší ...'!$C$82:$J$102,'004 - Ostatní a vedlejší ...'!$C$108:$K$138</definedName>
    <definedName name="_xlnm.Print_Area" localSheetId="0">'Rekapitulace stavby'!$D$4:$AO$76,'Rekapitulace stavby'!$C$82:$AQ$99</definedName>
  </definedNames>
  <calcPr calcId="144525"/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2" i="5"/>
  <c r="BH132" i="5"/>
  <c r="BG132" i="5"/>
  <c r="BF132" i="5"/>
  <c r="T132" i="5"/>
  <c r="T131" i="5"/>
  <c r="R132" i="5"/>
  <c r="R131" i="5"/>
  <c r="P132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118" i="5" s="1"/>
  <c r="J17" i="5"/>
  <c r="J12" i="5"/>
  <c r="J115" i="5"/>
  <c r="E7" i="5"/>
  <c r="E111" i="5" s="1"/>
  <c r="J37" i="4"/>
  <c r="J36" i="4"/>
  <c r="AY97" i="1" s="1"/>
  <c r="J35" i="4"/>
  <c r="AX97" i="1" s="1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92" i="4"/>
  <c r="J17" i="4"/>
  <c r="J12" i="4"/>
  <c r="J115" i="4" s="1"/>
  <c r="E7" i="4"/>
  <c r="E111" i="4" s="1"/>
  <c r="J37" i="3"/>
  <c r="J36" i="3"/>
  <c r="AY96" i="1"/>
  <c r="J35" i="3"/>
  <c r="AX96" i="1" s="1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118" i="3" s="1"/>
  <c r="J17" i="3"/>
  <c r="J12" i="3"/>
  <c r="J115" i="3" s="1"/>
  <c r="E7" i="3"/>
  <c r="E85" i="3"/>
  <c r="J37" i="2"/>
  <c r="J36" i="2"/>
  <c r="AY95" i="1" s="1"/>
  <c r="J35" i="2"/>
  <c r="AX95" i="1" s="1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E111" i="2" s="1"/>
  <c r="L90" i="1"/>
  <c r="AM90" i="1"/>
  <c r="AM89" i="1"/>
  <c r="L89" i="1"/>
  <c r="AM87" i="1"/>
  <c r="L87" i="1"/>
  <c r="L85" i="1"/>
  <c r="L84" i="1"/>
  <c r="BK137" i="5"/>
  <c r="J137" i="5"/>
  <c r="BK136" i="5"/>
  <c r="J136" i="5"/>
  <c r="BK132" i="5"/>
  <c r="J132" i="5"/>
  <c r="BK129" i="5"/>
  <c r="J129" i="5"/>
  <c r="BK127" i="5"/>
  <c r="J127" i="5"/>
  <c r="BK125" i="5"/>
  <c r="BK124" i="5"/>
  <c r="BK138" i="4"/>
  <c r="BK136" i="4"/>
  <c r="BK133" i="4"/>
  <c r="BK132" i="4"/>
  <c r="J131" i="4"/>
  <c r="J129" i="4"/>
  <c r="BK127" i="4"/>
  <c r="J126" i="4"/>
  <c r="BK124" i="4"/>
  <c r="BK153" i="3"/>
  <c r="J152" i="3"/>
  <c r="J151" i="3"/>
  <c r="J150" i="3"/>
  <c r="BK149" i="3"/>
  <c r="J148" i="3"/>
  <c r="J146" i="3"/>
  <c r="J145" i="3"/>
  <c r="BK143" i="3"/>
  <c r="BK142" i="3"/>
  <c r="BK141" i="3"/>
  <c r="BK138" i="3"/>
  <c r="J136" i="3"/>
  <c r="J133" i="3"/>
  <c r="BK132" i="3"/>
  <c r="BK131" i="3"/>
  <c r="J129" i="3"/>
  <c r="BK127" i="3"/>
  <c r="BK126" i="3"/>
  <c r="BK124" i="3"/>
  <c r="BK153" i="2"/>
  <c r="BK152" i="2"/>
  <c r="J151" i="2"/>
  <c r="J150" i="2"/>
  <c r="J149" i="2"/>
  <c r="J148" i="2"/>
  <c r="BK146" i="2"/>
  <c r="J145" i="2"/>
  <c r="BK143" i="2"/>
  <c r="BK142" i="2"/>
  <c r="J141" i="2"/>
  <c r="J138" i="2"/>
  <c r="BK136" i="2"/>
  <c r="BK133" i="2"/>
  <c r="J132" i="2"/>
  <c r="BK131" i="2"/>
  <c r="BK129" i="2"/>
  <c r="J127" i="2"/>
  <c r="BK126" i="2"/>
  <c r="J124" i="2"/>
  <c r="AS94" i="1"/>
  <c r="BK135" i="5"/>
  <c r="J135" i="5"/>
  <c r="J125" i="5"/>
  <c r="J124" i="5"/>
  <c r="BK153" i="4"/>
  <c r="J153" i="4"/>
  <c r="BK152" i="4"/>
  <c r="J152" i="4"/>
  <c r="BK151" i="4"/>
  <c r="J151" i="4"/>
  <c r="BK150" i="4"/>
  <c r="J150" i="4"/>
  <c r="BK149" i="4"/>
  <c r="J149" i="4"/>
  <c r="BK148" i="4"/>
  <c r="J148" i="4"/>
  <c r="BK146" i="4"/>
  <c r="J146" i="4"/>
  <c r="BK145" i="4"/>
  <c r="J145" i="4"/>
  <c r="BK143" i="4"/>
  <c r="J143" i="4"/>
  <c r="BK142" i="4"/>
  <c r="J142" i="4"/>
  <c r="BK141" i="4"/>
  <c r="J141" i="4"/>
  <c r="J138" i="4"/>
  <c r="J136" i="4"/>
  <c r="J133" i="4"/>
  <c r="J132" i="4"/>
  <c r="BK131" i="4"/>
  <c r="BK129" i="4"/>
  <c r="J127" i="4"/>
  <c r="BK126" i="4"/>
  <c r="J124" i="4"/>
  <c r="J153" i="3"/>
  <c r="BK152" i="3"/>
  <c r="BK151" i="3"/>
  <c r="BK150" i="3"/>
  <c r="J149" i="3"/>
  <c r="BK148" i="3"/>
  <c r="BK146" i="3"/>
  <c r="BK145" i="3"/>
  <c r="J143" i="3"/>
  <c r="J142" i="3"/>
  <c r="J141" i="3"/>
  <c r="J138" i="3"/>
  <c r="BK136" i="3"/>
  <c r="BK133" i="3"/>
  <c r="J132" i="3"/>
  <c r="J131" i="3"/>
  <c r="BK129" i="3"/>
  <c r="J127" i="3"/>
  <c r="J126" i="3"/>
  <c r="J124" i="3"/>
  <c r="J153" i="2"/>
  <c r="J152" i="2"/>
  <c r="BK151" i="2"/>
  <c r="BK150" i="2"/>
  <c r="BK149" i="2"/>
  <c r="BK148" i="2"/>
  <c r="J146" i="2"/>
  <c r="BK145" i="2"/>
  <c r="J143" i="2"/>
  <c r="J142" i="2"/>
  <c r="BK141" i="2"/>
  <c r="BK138" i="2"/>
  <c r="J136" i="2"/>
  <c r="J133" i="2"/>
  <c r="BK132" i="2"/>
  <c r="J131" i="2"/>
  <c r="J129" i="2"/>
  <c r="BK127" i="2"/>
  <c r="J126" i="2"/>
  <c r="BK124" i="2"/>
  <c r="BK123" i="2" l="1"/>
  <c r="R123" i="2"/>
  <c r="BK140" i="2"/>
  <c r="J140" i="2"/>
  <c r="J100" i="2" s="1"/>
  <c r="R140" i="2"/>
  <c r="R135" i="2" s="1"/>
  <c r="BK144" i="2"/>
  <c r="J144" i="2" s="1"/>
  <c r="J101" i="2" s="1"/>
  <c r="T144" i="2"/>
  <c r="P123" i="3"/>
  <c r="T123" i="3"/>
  <c r="P140" i="3"/>
  <c r="P135" i="3"/>
  <c r="T140" i="3"/>
  <c r="T135" i="3" s="1"/>
  <c r="P144" i="3"/>
  <c r="T144" i="3"/>
  <c r="BK123" i="4"/>
  <c r="J123" i="4" s="1"/>
  <c r="J98" i="4" s="1"/>
  <c r="P123" i="4"/>
  <c r="R123" i="4"/>
  <c r="T123" i="4"/>
  <c r="BK140" i="4"/>
  <c r="J140" i="4"/>
  <c r="J100" i="4"/>
  <c r="P140" i="4"/>
  <c r="P135" i="4"/>
  <c r="R140" i="4"/>
  <c r="R135" i="4"/>
  <c r="T140" i="4"/>
  <c r="T135" i="4"/>
  <c r="BK144" i="4"/>
  <c r="J144" i="4"/>
  <c r="J101" i="4" s="1"/>
  <c r="P144" i="4"/>
  <c r="R144" i="4"/>
  <c r="T144" i="4"/>
  <c r="BK123" i="5"/>
  <c r="J123" i="5"/>
  <c r="J98" i="5"/>
  <c r="P123" i="5"/>
  <c r="P122" i="5" s="1"/>
  <c r="R123" i="5"/>
  <c r="R122" i="5"/>
  <c r="T123" i="5"/>
  <c r="T122" i="5" s="1"/>
  <c r="BK126" i="5"/>
  <c r="J126" i="5"/>
  <c r="J99" i="5"/>
  <c r="P126" i="5"/>
  <c r="R126" i="5"/>
  <c r="T126" i="5"/>
  <c r="P134" i="5"/>
  <c r="R134" i="5"/>
  <c r="P123" i="2"/>
  <c r="T123" i="2"/>
  <c r="P140" i="2"/>
  <c r="P135" i="2" s="1"/>
  <c r="T140" i="2"/>
  <c r="T135" i="2"/>
  <c r="P144" i="2"/>
  <c r="R144" i="2"/>
  <c r="BK123" i="3"/>
  <c r="J123" i="3"/>
  <c r="J98" i="3"/>
  <c r="R123" i="3"/>
  <c r="BK140" i="3"/>
  <c r="J140" i="3"/>
  <c r="J100" i="3"/>
  <c r="R140" i="3"/>
  <c r="R135" i="3"/>
  <c r="BK144" i="3"/>
  <c r="J144" i="3"/>
  <c r="J101" i="3" s="1"/>
  <c r="R144" i="3"/>
  <c r="BK134" i="5"/>
  <c r="J134" i="5" s="1"/>
  <c r="J101" i="5" s="1"/>
  <c r="T134" i="5"/>
  <c r="E85" i="2"/>
  <c r="F92" i="2"/>
  <c r="BE126" i="2"/>
  <c r="BE131" i="2"/>
  <c r="BE136" i="2"/>
  <c r="BE146" i="2"/>
  <c r="BE149" i="2"/>
  <c r="BE150" i="2"/>
  <c r="BE152" i="2"/>
  <c r="BE153" i="2"/>
  <c r="J89" i="3"/>
  <c r="F92" i="3"/>
  <c r="E111" i="3"/>
  <c r="BE127" i="3"/>
  <c r="BE132" i="3"/>
  <c r="BE138" i="3"/>
  <c r="BE145" i="3"/>
  <c r="BE149" i="3"/>
  <c r="BE150" i="3"/>
  <c r="BE151" i="3"/>
  <c r="BK135" i="3"/>
  <c r="J135" i="3"/>
  <c r="J99" i="3" s="1"/>
  <c r="E85" i="4"/>
  <c r="J89" i="4"/>
  <c r="F118" i="4"/>
  <c r="BE126" i="4"/>
  <c r="BE127" i="4"/>
  <c r="BE129" i="4"/>
  <c r="BE133" i="4"/>
  <c r="BE138" i="4"/>
  <c r="BE141" i="4"/>
  <c r="BE142" i="4"/>
  <c r="BE143" i="4"/>
  <c r="BE145" i="4"/>
  <c r="BE146" i="4"/>
  <c r="BE148" i="4"/>
  <c r="BE149" i="4"/>
  <c r="BE150" i="4"/>
  <c r="BE151" i="4"/>
  <c r="BE152" i="4"/>
  <c r="BE153" i="4"/>
  <c r="BK135" i="4"/>
  <c r="J135" i="4"/>
  <c r="J99" i="4"/>
  <c r="E85" i="5"/>
  <c r="J89" i="5"/>
  <c r="F92" i="5"/>
  <c r="BE135" i="5"/>
  <c r="BK131" i="5"/>
  <c r="J131" i="5" s="1"/>
  <c r="J100" i="5" s="1"/>
  <c r="J89" i="2"/>
  <c r="BE124" i="2"/>
  <c r="BE127" i="2"/>
  <c r="BE129" i="2"/>
  <c r="BE132" i="2"/>
  <c r="BE133" i="2"/>
  <c r="BE138" i="2"/>
  <c r="BE141" i="2"/>
  <c r="BE142" i="2"/>
  <c r="BE143" i="2"/>
  <c r="BE145" i="2"/>
  <c r="BE148" i="2"/>
  <c r="BE151" i="2"/>
  <c r="BK135" i="2"/>
  <c r="J135" i="2" s="1"/>
  <c r="J99" i="2" s="1"/>
  <c r="BE124" i="3"/>
  <c r="BE126" i="3"/>
  <c r="BE129" i="3"/>
  <c r="BE131" i="3"/>
  <c r="BE133" i="3"/>
  <c r="BE136" i="3"/>
  <c r="BE141" i="3"/>
  <c r="BE142" i="3"/>
  <c r="BE143" i="3"/>
  <c r="BE146" i="3"/>
  <c r="BE148" i="3"/>
  <c r="BE152" i="3"/>
  <c r="BE153" i="3"/>
  <c r="BE124" i="4"/>
  <c r="BE131" i="4"/>
  <c r="BE132" i="4"/>
  <c r="BE136" i="4"/>
  <c r="BE124" i="5"/>
  <c r="BE125" i="5"/>
  <c r="BE127" i="5"/>
  <c r="BE129" i="5"/>
  <c r="BE132" i="5"/>
  <c r="BE136" i="5"/>
  <c r="BE137" i="5"/>
  <c r="F34" i="2"/>
  <c r="BA95" i="1" s="1"/>
  <c r="F35" i="2"/>
  <c r="BB95" i="1"/>
  <c r="F37" i="2"/>
  <c r="BD95" i="1" s="1"/>
  <c r="F34" i="3"/>
  <c r="BA96" i="1"/>
  <c r="F35" i="3"/>
  <c r="BB96" i="1" s="1"/>
  <c r="F37" i="3"/>
  <c r="BD96" i="1"/>
  <c r="F34" i="4"/>
  <c r="BA97" i="1" s="1"/>
  <c r="J34" i="4"/>
  <c r="AW97" i="1" s="1"/>
  <c r="F35" i="4"/>
  <c r="BB97" i="1" s="1"/>
  <c r="F36" i="4"/>
  <c r="BC97" i="1" s="1"/>
  <c r="F37" i="4"/>
  <c r="BD97" i="1" s="1"/>
  <c r="F36" i="5"/>
  <c r="BC98" i="1" s="1"/>
  <c r="J34" i="2"/>
  <c r="AW95" i="1" s="1"/>
  <c r="F36" i="2"/>
  <c r="BC95" i="1" s="1"/>
  <c r="J34" i="3"/>
  <c r="AW96" i="1" s="1"/>
  <c r="F36" i="3"/>
  <c r="BC96" i="1" s="1"/>
  <c r="F34" i="5"/>
  <c r="BA98" i="1" s="1"/>
  <c r="J34" i="5"/>
  <c r="AW98" i="1" s="1"/>
  <c r="F35" i="5"/>
  <c r="BB98" i="1" s="1"/>
  <c r="F37" i="5"/>
  <c r="BD98" i="1" s="1"/>
  <c r="R122" i="3" l="1"/>
  <c r="R121" i="3"/>
  <c r="T122" i="2"/>
  <c r="T121" i="2" s="1"/>
  <c r="P122" i="2"/>
  <c r="P121" i="2" s="1"/>
  <c r="AU95" i="1" s="1"/>
  <c r="T121" i="5"/>
  <c r="R121" i="5"/>
  <c r="P121" i="5"/>
  <c r="AU98" i="1"/>
  <c r="T122" i="4"/>
  <c r="T121" i="4" s="1"/>
  <c r="R122" i="4"/>
  <c r="R121" i="4"/>
  <c r="P122" i="4"/>
  <c r="P121" i="4" s="1"/>
  <c r="AU97" i="1" s="1"/>
  <c r="T122" i="3"/>
  <c r="T121" i="3" s="1"/>
  <c r="P122" i="3"/>
  <c r="P121" i="3"/>
  <c r="AU96" i="1"/>
  <c r="R122" i="2"/>
  <c r="R121" i="2" s="1"/>
  <c r="BK122" i="2"/>
  <c r="J122" i="2"/>
  <c r="J97" i="2" s="1"/>
  <c r="J123" i="2"/>
  <c r="J98" i="2"/>
  <c r="BK122" i="3"/>
  <c r="BK121" i="3" s="1"/>
  <c r="J121" i="3" s="1"/>
  <c r="J96" i="3" s="1"/>
  <c r="BK122" i="4"/>
  <c r="J122" i="4" s="1"/>
  <c r="J97" i="4" s="1"/>
  <c r="BK122" i="5"/>
  <c r="J122" i="5"/>
  <c r="J97" i="5" s="1"/>
  <c r="BB94" i="1"/>
  <c r="W31" i="1"/>
  <c r="F33" i="2"/>
  <c r="AZ95" i="1" s="1"/>
  <c r="F33" i="4"/>
  <c r="AZ97" i="1"/>
  <c r="BA94" i="1"/>
  <c r="AW94" i="1" s="1"/>
  <c r="AK30" i="1" s="1"/>
  <c r="J33" i="2"/>
  <c r="AV95" i="1"/>
  <c r="AT95" i="1" s="1"/>
  <c r="F33" i="5"/>
  <c r="AZ98" i="1"/>
  <c r="BD94" i="1"/>
  <c r="W33" i="1" s="1"/>
  <c r="F33" i="3"/>
  <c r="AZ96" i="1"/>
  <c r="J33" i="4"/>
  <c r="AV97" i="1" s="1"/>
  <c r="AT97" i="1" s="1"/>
  <c r="BC94" i="1"/>
  <c r="AY94" i="1"/>
  <c r="J33" i="3"/>
  <c r="AV96" i="1" s="1"/>
  <c r="AT96" i="1" s="1"/>
  <c r="J33" i="5"/>
  <c r="AV98" i="1" s="1"/>
  <c r="AT98" i="1" s="1"/>
  <c r="BK121" i="2" l="1"/>
  <c r="J121" i="2"/>
  <c r="J96" i="2"/>
  <c r="J122" i="3"/>
  <c r="J97" i="3" s="1"/>
  <c r="BK121" i="4"/>
  <c r="J121" i="4"/>
  <c r="J96" i="4" s="1"/>
  <c r="BK121" i="5"/>
  <c r="J121" i="5"/>
  <c r="J96" i="5"/>
  <c r="AZ94" i="1"/>
  <c r="W29" i="1" s="1"/>
  <c r="AU94" i="1"/>
  <c r="W32" i="1"/>
  <c r="J30" i="3"/>
  <c r="AG96" i="1" s="1"/>
  <c r="AN96" i="1" s="1"/>
  <c r="W30" i="1"/>
  <c r="AX94" i="1"/>
  <c r="J39" i="3" l="1"/>
  <c r="AV94" i="1"/>
  <c r="AK29" i="1"/>
  <c r="J30" i="4"/>
  <c r="AG97" i="1" s="1"/>
  <c r="AN97" i="1" s="1"/>
  <c r="J30" i="5"/>
  <c r="AG98" i="1" s="1"/>
  <c r="AN98" i="1" s="1"/>
  <c r="J30" i="2"/>
  <c r="AG95" i="1"/>
  <c r="AN95" i="1"/>
  <c r="J39" i="2" l="1"/>
  <c r="J39" i="5"/>
  <c r="J39" i="4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<sst xmlns="http://schemas.openxmlformats.org/spreadsheetml/2006/main" count="1973" uniqueCount="286">
  <si>
    <t>Export Komplet</t>
  </si>
  <si>
    <t/>
  </si>
  <si>
    <t>2.0</t>
  </si>
  <si>
    <t>ZAMOK</t>
  </si>
  <si>
    <t>False</t>
  </si>
  <si>
    <t>{22e7449d-0c46-4938-bccd-d32d184c9888}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</si>
  <si>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</si>
  <si>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</si>
  <si>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</si>
  <si>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</si>
  <si>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</si>
  <si>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</si>
  <si>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</si>
  <si>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</si>
  <si>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20210701001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</si>
  <si>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</si>
  <si>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</si>
  <si>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BOHUMÍNSKÁ MĚSTSKÁ NEMOCNICE - DEMOLICE OBJEKTŮ</t>
  </si>
  <si>
    <t>KSO:</t>
  </si>
  <si>
    <t>CC-CZ:</t>
  </si>
  <si>
    <t>Místo:</t>
  </si>
  <si>
    <t>Bohumín</t>
  </si>
  <si>
    <t>Datum:</t>
  </si>
  <si>
    <t>6. 1. 2021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</si>
  <si>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</si>
  <si>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</si>
  <si>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</si>
  <si>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</si>
  <si>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</si>
  <si>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</si>
  <si>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</si>
  <si>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ATRIS s.r.o.</t>
  </si>
  <si>
    <t>True</t>
  </si>
  <si>
    <t>Zpracovatel:</t>
  </si>
  <si>
    <t>Barbora Kyšková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</si>
  <si>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</si>
  <si>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</si>
  <si>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</si>
  <si>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</si>
  <si>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</si>
  <si>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</si>
  <si>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</si>
  <si>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</si>
  <si>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</si>
  <si>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</si>
  <si>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</si>
  <si>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</si>
  <si>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</si>
  <si>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</si>
  <si>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</si>
  <si>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</si>
  <si>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</si>
  <si>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</si>
  <si>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</si>
  <si>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</si>
  <si>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</si>
  <si>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</si>
  <si>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</si>
  <si>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</si>
  <si>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</si>
  <si>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</si>
  <si>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</si>
  <si>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</si>
  <si>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</si>
  <si>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</si>
  <si>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</si>
  <si>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</si>
  <si>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</si>
  <si>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</si>
  <si>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</si>
  <si>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</si>
  <si>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</si>
  <si>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</si>
  <si>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</si>
  <si>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</si>
  <si>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</si>
  <si>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</si>
  <si>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</si>
  <si>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</si>
  <si>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</si>
  <si>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</si>
  <si>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</si>
  <si>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 xml:space="preserve">Objekt skladu </t>
  </si>
  <si>
    <t>STA</t>
  </si>
  <si>
    <t>1</t>
  </si>
  <si>
    <t>{943958f7-49bc-4518-82b8-94f8ef54e825}</t>
  </si>
  <si>
    <t>2</t>
  </si>
  <si>
    <t>002</t>
  </si>
  <si>
    <t xml:space="preserve">Objekt márnice </t>
  </si>
  <si>
    <t>{27f40948-4bfc-4e92-b6e6-96af9dacd924}</t>
  </si>
  <si>
    <t>003</t>
  </si>
  <si>
    <t>Objekt garáží</t>
  </si>
  <si>
    <t>{81bf94c6-8251-4433-9ee9-deea8fe92541}</t>
  </si>
  <si>
    <t>004</t>
  </si>
  <si>
    <t xml:space="preserve">Ostatní a vedlejší náklady </t>
  </si>
  <si>
    <t>{e1af5079-14ba-4cd7-b1b9-c2a81578003b}</t>
  </si>
  <si>
    <t>KRYCÍ LIST SOUPISU PRACÍ</t>
  </si>
  <si>
    <t>Objekt:</t>
  </si>
  <si>
    <t xml:space="preserve">001 - Objekt skladu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</si>
  <si>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</si>
  <si>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</si>
  <si>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</si>
  <si>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</si>
  <si>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</si>
  <si>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</si>
  <si>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</si>
  <si>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</si>
  <si>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</si>
  <si>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</si>
  <si>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</si>
  <si>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</si>
  <si>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</si>
  <si>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</si>
  <si>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</si>
  <si>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</si>
  <si>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</si>
  <si>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</si>
  <si>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</si>
  <si>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</si>
  <si>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</si>
  <si>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</si>
  <si>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</si>
  <si>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</si>
  <si>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</si>
  <si>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</si>
  <si>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</si>
  <si>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</si>
  <si>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</si>
  <si>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jam nezapažených v hornině třídy těžitelnosti I, skupiny 3 objem do 500 m3 strojně</t>
  </si>
  <si>
    <t>m3</t>
  </si>
  <si>
    <t>CS ÚRS 2021 01</t>
  </si>
  <si>
    <t>4</t>
  </si>
  <si>
    <t>-157816681</t>
  </si>
  <si>
    <t>VV</t>
  </si>
  <si>
    <t>"odkop pro vybourání základů"200*1,1</t>
  </si>
  <si>
    <t>162751117</t>
  </si>
  <si>
    <t>Vodorovné přemístění do 10000 m výkopku/sypaniny z horniny třídy těžitelnosti I, skupiny 1 až 3</t>
  </si>
  <si>
    <t>-423733544</t>
  </si>
  <si>
    <t>3</t>
  </si>
  <si>
    <t>162751119</t>
  </si>
  <si>
    <t>Příplatek k vodorovnému přemístění výkopku/sypaniny z horniny třídy těžitelnosti I, skupiny 1 až 3 ZKD 1000 m přes 10000 m</t>
  </si>
  <si>
    <t>1436762851</t>
  </si>
  <si>
    <t>"do 15 km"220*5</t>
  </si>
  <si>
    <t>171201221</t>
  </si>
  <si>
    <t>Poplatek za uložení na skládce (skládkovné) zeminy a kamení kód odpadu 17 05 04</t>
  </si>
  <si>
    <t>t</t>
  </si>
  <si>
    <t>2119987874</t>
  </si>
  <si>
    <t>220*1,8</t>
  </si>
  <si>
    <t>5</t>
  </si>
  <si>
    <t>171251201</t>
  </si>
  <si>
    <t>Uložení sypaniny na skládky nebo meziskládky</t>
  </si>
  <si>
    <t>-702621696</t>
  </si>
  <si>
    <t>6</t>
  </si>
  <si>
    <t>174151101</t>
  </si>
  <si>
    <t>Zásyp jam, šachet rýh nebo kolem objektů sypaninou se zhutněním</t>
  </si>
  <si>
    <t>1712449568</t>
  </si>
  <si>
    <t>7</t>
  </si>
  <si>
    <t>M</t>
  </si>
  <si>
    <t>58344197</t>
  </si>
  <si>
    <t>štěrkodrť frakce 0/63</t>
  </si>
  <si>
    <t>8</t>
  </si>
  <si>
    <t>-494208784</t>
  </si>
  <si>
    <t>220*2</t>
  </si>
  <si>
    <t>9</t>
  </si>
  <si>
    <t>Ostatní konstrukce a práce, bourání</t>
  </si>
  <si>
    <t>961055111</t>
  </si>
  <si>
    <t>Bourání základů ze ŽB</t>
  </si>
  <si>
    <t>-499223922</t>
  </si>
  <si>
    <t>"předpoklad"65</t>
  </si>
  <si>
    <t>981013314</t>
  </si>
  <si>
    <t>Demolice budov zděných na MVC podíl konstrukcí do 25 % těžkou mechanizací</t>
  </si>
  <si>
    <t>1425875091</t>
  </si>
  <si>
    <t>"viz. výkresová část"16*11,2*6,2</t>
  </si>
  <si>
    <t>95</t>
  </si>
  <si>
    <t>Různé dokončovací konstrukce a práce pozemních staveb</t>
  </si>
  <si>
    <t>10</t>
  </si>
  <si>
    <t>95101</t>
  </si>
  <si>
    <t xml:space="preserve">Odpojení a zabezpečení elektroinstalace </t>
  </si>
  <si>
    <t>kus</t>
  </si>
  <si>
    <t>-138275622</t>
  </si>
  <si>
    <t>11</t>
  </si>
  <si>
    <t>95103</t>
  </si>
  <si>
    <t xml:space="preserve">Odpojení,  zaslepení ,   zabezpečení  kanalizace </t>
  </si>
  <si>
    <t>-899267542</t>
  </si>
  <si>
    <t>12</t>
  </si>
  <si>
    <t>95110</t>
  </si>
  <si>
    <t xml:space="preserve">Odpojení a zabezpečení přívodu vody </t>
  </si>
  <si>
    <t>-1310723357</t>
  </si>
  <si>
    <t>997</t>
  </si>
  <si>
    <t>Přesun sutě</t>
  </si>
  <si>
    <t>13</t>
  </si>
  <si>
    <t>997006512</t>
  </si>
  <si>
    <t>Vodorovné doprava suti s naložením a složením na skládku do 1 km</t>
  </si>
  <si>
    <t>1799079663</t>
  </si>
  <si>
    <t>14</t>
  </si>
  <si>
    <t>997006519</t>
  </si>
  <si>
    <t>Příplatek k vodorovnému přemístění suti na skládku ZKD 1 km přes 1 km</t>
  </si>
  <si>
    <t>2014024894</t>
  </si>
  <si>
    <t>655,968*14 'Přepočtené koeficientem množství</t>
  </si>
  <si>
    <t>997006551</t>
  </si>
  <si>
    <t>Hrubé urovnání suti na skládce bez zhutnění</t>
  </si>
  <si>
    <t>1228942046</t>
  </si>
  <si>
    <t>16</t>
  </si>
  <si>
    <t>997013602</t>
  </si>
  <si>
    <t>Poplatek za uložení na skládce (skládkovné) stavebního odpadu železobetonového kód odpadu 17 01 01</t>
  </si>
  <si>
    <t>-1790487558</t>
  </si>
  <si>
    <t>17</t>
  </si>
  <si>
    <t>997013631</t>
  </si>
  <si>
    <t>Poplatek za uložení na skládce (skládkovné) stavebního odpadu směsného kód odpadu 17 09 04</t>
  </si>
  <si>
    <t>-1092763083</t>
  </si>
  <si>
    <t>18</t>
  </si>
  <si>
    <t>997013804</t>
  </si>
  <si>
    <t>Poplatek za uložení na skládce (skládkovné) stavebního odpadu ze skla kód odpadu 17 02 02</t>
  </si>
  <si>
    <t>2012983801</t>
  </si>
  <si>
    <t>19</t>
  </si>
  <si>
    <t>997013811</t>
  </si>
  <si>
    <t>Poplatek za uložení na skládce (skládkovné) stavebního odpadu dřevěného kód odpadu 17 02 01</t>
  </si>
  <si>
    <t>-1521385029</t>
  </si>
  <si>
    <t>20</t>
  </si>
  <si>
    <t>997013814</t>
  </si>
  <si>
    <t>Poplatek za uložení na skládce (skládkovné) stavebního odpadu izolací kód odpadu 17 06 04</t>
  </si>
  <si>
    <t>-178102535</t>
  </si>
  <si>
    <t xml:space="preserve">002 - Objekt márnice </t>
  </si>
  <si>
    <t>"odkop pro vybourání základů"360</t>
  </si>
  <si>
    <t>"do 15 km"360*5</t>
  </si>
  <si>
    <t>360*1,8</t>
  </si>
  <si>
    <t>360*2</t>
  </si>
  <si>
    <t>"předpoklad"110*0,8*1,2</t>
  </si>
  <si>
    <t>-523271164</t>
  </si>
  <si>
    <t>"viz. výkresová část"335*4,3+141*2,3</t>
  </si>
  <si>
    <t>1047,6*14 'Přepočtené koeficientem množství</t>
  </si>
  <si>
    <t>003 - Objekt garáží</t>
  </si>
  <si>
    <t>"odkop pro vybourání základů"1075</t>
  </si>
  <si>
    <t>"do 15 km"1075*5</t>
  </si>
  <si>
    <t>1075*1,8</t>
  </si>
  <si>
    <t>1075*2</t>
  </si>
  <si>
    <t>"předpoklad"(260+12,5+8,5+4*70)*0,6*1</t>
  </si>
  <si>
    <t>1250909925</t>
  </si>
  <si>
    <t>"viz.výkresy bouracíh prací"387*1,7*0,5+378*3,7+450*3,7+450*1,3*0,5+241*4+241*2,7*0,5</t>
  </si>
  <si>
    <t>3046,32*14 'Přepočtené koeficientem množství</t>
  </si>
  <si>
    <t xml:space="preserve">004 - Ostatní a vedlejší náklady </t>
  </si>
  <si>
    <t xml:space="preserve">    999 - Ostatní vedlejší náklady </t>
  </si>
  <si>
    <t>VRN1 - Průzkumné, geodetické a projektové práce</t>
  </si>
  <si>
    <t>VRN3 - Zařízení staveniště</t>
  </si>
  <si>
    <t>VRN9 - Ostatní náklady</t>
  </si>
  <si>
    <t>999</t>
  </si>
  <si>
    <t xml:space="preserve">Ostatní vedlejší náklady </t>
  </si>
  <si>
    <t>999004</t>
  </si>
  <si>
    <t xml:space="preserve">Dočasné dopravní značení </t>
  </si>
  <si>
    <t>soubor</t>
  </si>
  <si>
    <t>-619347066</t>
  </si>
  <si>
    <t>999006</t>
  </si>
  <si>
    <t xml:space="preserve">Zpracování technologického postupu prací </t>
  </si>
  <si>
    <t>1427407603</t>
  </si>
  <si>
    <t>VRN1</t>
  </si>
  <si>
    <t>Průzkumné, geodetické a projektové práce</t>
  </si>
  <si>
    <t>013254101</t>
  </si>
  <si>
    <t xml:space="preserve">Monitoring v průběhu výstavby </t>
  </si>
  <si>
    <t>99551233</t>
  </si>
  <si>
    <t>P</t>
  </si>
  <si>
    <t xml:space="preserve">Poznámka k položce:_x000D_
Fotografie nebo videozáznamy zakrývaných konstrukcí a jiných skutečností rozhodných např. pro vícepráce a méněpráce_x000D_
</t>
  </si>
  <si>
    <t>R-990010</t>
  </si>
  <si>
    <t xml:space="preserve">Vytýčení  a ochrana stávajících   inženýrských sítí </t>
  </si>
  <si>
    <t>-999433970</t>
  </si>
  <si>
    <t>Poznámka k položce:_x000D_
Ochrana stávajících inženýrských sítí na staveništi, _x000D_
náklady na přezoumání podkladu objednatele o stavu inženýrských sítí probíhajících staveništěm nebo dotčenými stavbou i mimo území staveniště._x000D_
Vytýčení jejich skutečné trasy dle podmínek správců sítí v dokladové části. _x000D_
Zajištění aktualizace vyjádření správců sítí v případě ukončení platnosti vyjádření._x000D_
Zajištění a zabezpečení stávajících inženýrských sítí a přípojke při výkopových a bouracích pracích.</t>
  </si>
  <si>
    <t>VRN3</t>
  </si>
  <si>
    <t>Zařízení staveniště</t>
  </si>
  <si>
    <t>032103000</t>
  </si>
  <si>
    <t xml:space="preserve">Zařízení staveniště - zřízení, provoz, odstranění </t>
  </si>
  <si>
    <t>CS ÚRS 2016 01</t>
  </si>
  <si>
    <t>1024</t>
  </si>
  <si>
    <t>265349525</t>
  </si>
  <si>
    <t xml:space="preserve">Poznámka k položce:_x000D_
Náklady na vybudování a zajištění zařízení staveniště a jeho provoz, údržbu a likvidaci v souladu s platnými právními předpisy, včetně případného zajištění ohlášení dle zákona č. 183/2006 Sb., o územním plánování a stavebním řádu (stavební zákon), ve znění pozdějších předpisů; zřízení staveništních přípojek energií (vody a energie), jejich měření, provoz, údržba, úhrada a likvidace; zajištění případného zimního opatření; náklady na úpravu povrchů po odstranění zařízení staveniště a úklid ploch, na kterých bylo zařízení staveniště provozováno; dodávka, skladování, správa, zabudování a montáž veškerých dílů a materiálů a zařízení týkající se veřejné zakázky; zajištění staveniště proti přístupu nepovolaných osob, zabezpečení staveniště. Náklady na vybavení objektů zařízení staveniště a odstranění objektů zařízení staveniště včetně odvozu. Náklady na střežení, vhodné zabezpečení staveniště._x000D_
_x000D_
Náklady na zřízení příjezdové panelové komunikace vč. dodávky panelů, náklady na veškeré poplatky za zábory a správní poplatky . _x000D_
_x000D_
NÁKLADY NA ZAKRYTÍ A ZABEZPEČENÍ OKOLNÍCH PLOCH VČ. UVEDENÍ OKOLNÍCH PLOCH DO PŮVODNÍHO STAVZ . </t>
  </si>
  <si>
    <t>VRN9</t>
  </si>
  <si>
    <t>Ostatní náklady</t>
  </si>
  <si>
    <t>091003005</t>
  </si>
  <si>
    <t>Uvedení ploch poškozených stavbou do původního stavu</t>
  </si>
  <si>
    <t>-1791027028</t>
  </si>
  <si>
    <t>R-9120010</t>
  </si>
  <si>
    <t xml:space="preserve">Doplnění staveništního oplocení v. 1800 mm </t>
  </si>
  <si>
    <t>m</t>
  </si>
  <si>
    <t>2079914027</t>
  </si>
  <si>
    <t>R-9120013</t>
  </si>
  <si>
    <t>Stavební úpravy spojené s úpravou stávajícího rozvaděče</t>
  </si>
  <si>
    <t>-1968448379</t>
  </si>
  <si>
    <t xml:space="preserve">Poznámka k položce:_x000D_
Zhotovitel ocení tuto položku částkou 70 tis. Kč bez DPH. _x000D_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</si>
</sst>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0"/>
      <c r="AQ5" s="20"/>
      <c r="AR5" s="18"/>
      <c r="BE5" s="252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0"/>
      <c r="AQ6" s="20"/>
      <c r="AR6" s="18"/>
      <c r="BE6" s="253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19</v>
      </c>
      <c r="AL7" s="20"/>
      <c r="AM7" s="20"/>
      <c r="AN7" s="25" t="s">
        <v>1</v>
      </c>
      <c r="AO7" s="20"/>
      <c r="AP7" s="20"/>
      <c r="AQ7" s="20"/>
      <c r="AR7" s="18"/>
      <c r="BE7" s="253"/>
      <c r="BS7" s="15" t="s">
        <v>6</v>
      </c>
    </row>
    <row r="8" spans="1:74" s="1" customFormat="1" ht="12" customHeight="1">
      <c r="B8" s="19"/>
      <c r="C8" s="20"/>
      <c r="D8" s="27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22</v>
      </c>
      <c r="AL8" s="20"/>
      <c r="AM8" s="20"/>
      <c r="AN8" s="28" t="s">
        <v>23</v>
      </c>
      <c r="AO8" s="20"/>
      <c r="AP8" s="20"/>
      <c r="AQ8" s="20"/>
      <c r="AR8" s="18"/>
      <c r="BE8" s="253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53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53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53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53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9" t="s">
        <v>29</v>
      </c>
      <c r="AO13" s="20"/>
      <c r="AP13" s="20"/>
      <c r="AQ13" s="20"/>
      <c r="AR13" s="18"/>
      <c r="BE13" s="253"/>
      <c r="BS13" s="15" t="s">
        <v>6</v>
      </c>
    </row>
    <row r="14" spans="1:74" ht="12.75">
      <c r="B14" s="19"/>
      <c r="C14" s="20"/>
      <c r="D14" s="20"/>
      <c r="E14" s="258" t="s">
        <v>29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7" t="s">
        <v>27</v>
      </c>
      <c r="AL14" s="20"/>
      <c r="AM14" s="20"/>
      <c r="AN14" s="29" t="s">
        <v>29</v>
      </c>
      <c r="AO14" s="20"/>
      <c r="AP14" s="20"/>
      <c r="AQ14" s="20"/>
      <c r="AR14" s="18"/>
      <c r="BE14" s="253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53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53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53"/>
      <c r="BS17" s="15" t="s">
        <v>32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53"/>
      <c r="BS18" s="15" t="s">
        <v>6</v>
      </c>
    </row>
    <row r="19" spans="1:71" s="1" customFormat="1" ht="12" customHeight="1">
      <c r="B19" s="19"/>
      <c r="C19" s="20"/>
      <c r="D19" s="27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53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34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53"/>
      <c r="BS20" s="15" t="s">
        <v>32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53"/>
    </row>
    <row r="22" spans="1:71" s="1" customFormat="1" ht="12" customHeight="1">
      <c r="B22" s="19"/>
      <c r="C22" s="20"/>
      <c r="D22" s="27" t="s">
        <v>35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53"/>
    </row>
    <row r="23" spans="1:71" s="1" customFormat="1" ht="16.5" customHeight="1">
      <c r="B23" s="19"/>
      <c r="C23" s="20"/>
      <c r="D23" s="20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0"/>
      <c r="AP23" s="20"/>
      <c r="AQ23" s="20"/>
      <c r="AR23" s="18"/>
      <c r="BE23" s="253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53"/>
    </row>
    <row r="25" spans="1:71" s="1" customFormat="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53"/>
    </row>
    <row r="26" spans="1:71" s="2" customFormat="1" ht="25.9" customHeight="1">
      <c r="A26" s="32"/>
      <c r="B26" s="33"/>
      <c r="C26" s="34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61">
        <f>ROUND(AG94,2)</f>
        <v>0</v>
      </c>
      <c r="AL26" s="262"/>
      <c r="AM26" s="262"/>
      <c r="AN26" s="262"/>
      <c r="AO26" s="262"/>
      <c r="AP26" s="34"/>
      <c r="AQ26" s="34"/>
      <c r="AR26" s="37"/>
      <c r="BE26" s="253"/>
    </row>
    <row r="27" spans="1:71" s="2" customFormat="1" ht="6.95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3"/>
    </row>
    <row r="28" spans="1:71" s="2" customFormat="1" ht="12.75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63" t="s">
        <v>37</v>
      </c>
      <c r="M28" s="263"/>
      <c r="N28" s="263"/>
      <c r="O28" s="263"/>
      <c r="P28" s="263"/>
      <c r="Q28" s="34"/>
      <c r="R28" s="34"/>
      <c r="S28" s="34"/>
      <c r="T28" s="34"/>
      <c r="U28" s="34"/>
      <c r="V28" s="34"/>
      <c r="W28" s="263" t="s">
        <v>38</v>
      </c>
      <c r="X28" s="263"/>
      <c r="Y28" s="263"/>
      <c r="Z28" s="263"/>
      <c r="AA28" s="263"/>
      <c r="AB28" s="263"/>
      <c r="AC28" s="263"/>
      <c r="AD28" s="263"/>
      <c r="AE28" s="263"/>
      <c r="AF28" s="34"/>
      <c r="AG28" s="34"/>
      <c r="AH28" s="34"/>
      <c r="AI28" s="34"/>
      <c r="AJ28" s="34"/>
      <c r="AK28" s="263" t="s">
        <v>39</v>
      </c>
      <c r="AL28" s="263"/>
      <c r="AM28" s="263"/>
      <c r="AN28" s="263"/>
      <c r="AO28" s="263"/>
      <c r="AP28" s="34"/>
      <c r="AQ28" s="34"/>
      <c r="AR28" s="37"/>
      <c r="BE28" s="253"/>
    </row>
    <row r="29" spans="1:71" s="3" customFormat="1" ht="14.45" customHeight="1">
      <c r="B29" s="38"/>
      <c r="C29" s="39"/>
      <c r="D29" s="27" t="s">
        <v>40</v>
      </c>
      <c r="E29" s="39"/>
      <c r="F29" s="27" t="s">
        <v>41</v>
      </c>
      <c r="G29" s="39"/>
      <c r="H29" s="39"/>
      <c r="I29" s="39"/>
      <c r="J29" s="39"/>
      <c r="K29" s="39"/>
      <c r="L29" s="266">
        <v>0.21</v>
      </c>
      <c r="M29" s="265"/>
      <c r="N29" s="265"/>
      <c r="O29" s="265"/>
      <c r="P29" s="265"/>
      <c r="Q29" s="39"/>
      <c r="R29" s="39"/>
      <c r="S29" s="39"/>
      <c r="T29" s="39"/>
      <c r="U29" s="39"/>
      <c r="V29" s="39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39"/>
      <c r="AG29" s="39"/>
      <c r="AH29" s="39"/>
      <c r="AI29" s="39"/>
      <c r="AJ29" s="39"/>
      <c r="AK29" s="264">
        <f>ROUND(AV94, 2)</f>
        <v>0</v>
      </c>
      <c r="AL29" s="265"/>
      <c r="AM29" s="265"/>
      <c r="AN29" s="265"/>
      <c r="AO29" s="265"/>
      <c r="AP29" s="39"/>
      <c r="AQ29" s="39"/>
      <c r="AR29" s="40"/>
      <c r="BE29" s="254"/>
    </row>
    <row r="30" spans="1:71" s="3" customFormat="1" ht="14.45" customHeight="1">
      <c r="B30" s="38"/>
      <c r="C30" s="39"/>
      <c r="D30" s="39"/>
      <c r="E30" s="39"/>
      <c r="F30" s="27" t="s">
        <v>42</v>
      </c>
      <c r="G30" s="39"/>
      <c r="H30" s="39"/>
      <c r="I30" s="39"/>
      <c r="J30" s="39"/>
      <c r="K30" s="39"/>
      <c r="L30" s="266">
        <v>0.15</v>
      </c>
      <c r="M30" s="265"/>
      <c r="N30" s="265"/>
      <c r="O30" s="265"/>
      <c r="P30" s="265"/>
      <c r="Q30" s="39"/>
      <c r="R30" s="39"/>
      <c r="S30" s="39"/>
      <c r="T30" s="39"/>
      <c r="U30" s="39"/>
      <c r="V30" s="39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39"/>
      <c r="AG30" s="39"/>
      <c r="AH30" s="39"/>
      <c r="AI30" s="39"/>
      <c r="AJ30" s="39"/>
      <c r="AK30" s="264">
        <f>ROUND(AW94, 2)</f>
        <v>0</v>
      </c>
      <c r="AL30" s="265"/>
      <c r="AM30" s="265"/>
      <c r="AN30" s="265"/>
      <c r="AO30" s="265"/>
      <c r="AP30" s="39"/>
      <c r="AQ30" s="39"/>
      <c r="AR30" s="40"/>
      <c r="BE30" s="254"/>
    </row>
    <row r="31" spans="1:71" s="3" customFormat="1" ht="14.45" hidden="1" customHeight="1">
      <c r="B31" s="38"/>
      <c r="C31" s="39"/>
      <c r="D31" s="39"/>
      <c r="E31" s="39"/>
      <c r="F31" s="27" t="s">
        <v>43</v>
      </c>
      <c r="G31" s="39"/>
      <c r="H31" s="39"/>
      <c r="I31" s="39"/>
      <c r="J31" s="39"/>
      <c r="K31" s="39"/>
      <c r="L31" s="266">
        <v>0.21</v>
      </c>
      <c r="M31" s="265"/>
      <c r="N31" s="265"/>
      <c r="O31" s="265"/>
      <c r="P31" s="265"/>
      <c r="Q31" s="39"/>
      <c r="R31" s="39"/>
      <c r="S31" s="39"/>
      <c r="T31" s="39"/>
      <c r="U31" s="39"/>
      <c r="V31" s="39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39"/>
      <c r="AG31" s="39"/>
      <c r="AH31" s="39"/>
      <c r="AI31" s="39"/>
      <c r="AJ31" s="39"/>
      <c r="AK31" s="264">
        <v>0</v>
      </c>
      <c r="AL31" s="265"/>
      <c r="AM31" s="265"/>
      <c r="AN31" s="265"/>
      <c r="AO31" s="265"/>
      <c r="AP31" s="39"/>
      <c r="AQ31" s="39"/>
      <c r="AR31" s="40"/>
      <c r="BE31" s="254"/>
    </row>
    <row r="32" spans="1:71" s="3" customFormat="1" ht="14.45" hidden="1" customHeight="1">
      <c r="B32" s="38"/>
      <c r="C32" s="39"/>
      <c r="D32" s="39"/>
      <c r="E32" s="39"/>
      <c r="F32" s="27" t="s">
        <v>44</v>
      </c>
      <c r="G32" s="39"/>
      <c r="H32" s="39"/>
      <c r="I32" s="39"/>
      <c r="J32" s="39"/>
      <c r="K32" s="39"/>
      <c r="L32" s="266">
        <v>0.15</v>
      </c>
      <c r="M32" s="265"/>
      <c r="N32" s="265"/>
      <c r="O32" s="265"/>
      <c r="P32" s="265"/>
      <c r="Q32" s="39"/>
      <c r="R32" s="39"/>
      <c r="S32" s="39"/>
      <c r="T32" s="39"/>
      <c r="U32" s="39"/>
      <c r="V32" s="39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39"/>
      <c r="AG32" s="39"/>
      <c r="AH32" s="39"/>
      <c r="AI32" s="39"/>
      <c r="AJ32" s="39"/>
      <c r="AK32" s="264">
        <v>0</v>
      </c>
      <c r="AL32" s="265"/>
      <c r="AM32" s="265"/>
      <c r="AN32" s="265"/>
      <c r="AO32" s="265"/>
      <c r="AP32" s="39"/>
      <c r="AQ32" s="39"/>
      <c r="AR32" s="40"/>
      <c r="BE32" s="254"/>
    </row>
    <row r="33" spans="1:57" s="3" customFormat="1" ht="14.45" hidden="1" customHeight="1">
      <c r="B33" s="38"/>
      <c r="C33" s="39"/>
      <c r="D33" s="39"/>
      <c r="E33" s="39"/>
      <c r="F33" s="27" t="s">
        <v>45</v>
      </c>
      <c r="G33" s="39"/>
      <c r="H33" s="39"/>
      <c r="I33" s="39"/>
      <c r="J33" s="39"/>
      <c r="K33" s="39"/>
      <c r="L33" s="266">
        <v>0</v>
      </c>
      <c r="M33" s="265"/>
      <c r="N33" s="265"/>
      <c r="O33" s="265"/>
      <c r="P33" s="265"/>
      <c r="Q33" s="39"/>
      <c r="R33" s="39"/>
      <c r="S33" s="39"/>
      <c r="T33" s="39"/>
      <c r="U33" s="39"/>
      <c r="V33" s="39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39"/>
      <c r="AG33" s="39"/>
      <c r="AH33" s="39"/>
      <c r="AI33" s="39"/>
      <c r="AJ33" s="39"/>
      <c r="AK33" s="264">
        <v>0</v>
      </c>
      <c r="AL33" s="265"/>
      <c r="AM33" s="265"/>
      <c r="AN33" s="265"/>
      <c r="AO33" s="265"/>
      <c r="AP33" s="39"/>
      <c r="AQ33" s="39"/>
      <c r="AR33" s="40"/>
      <c r="BE33" s="254"/>
    </row>
    <row r="34" spans="1:57" s="2" customFormat="1" ht="6.95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3"/>
    </row>
    <row r="35" spans="1:57" s="2" customFormat="1" ht="25.9" customHeight="1">
      <c r="A35" s="32"/>
      <c r="B35" s="33"/>
      <c r="C35" s="41"/>
      <c r="D35" s="42" t="s">
        <v>46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47</v>
      </c>
      <c r="U35" s="43"/>
      <c r="V35" s="43"/>
      <c r="W35" s="43"/>
      <c r="X35" s="270" t="s">
        <v>48</v>
      </c>
      <c r="Y35" s="268"/>
      <c r="Z35" s="268"/>
      <c r="AA35" s="268"/>
      <c r="AB35" s="268"/>
      <c r="AC35" s="43"/>
      <c r="AD35" s="43"/>
      <c r="AE35" s="43"/>
      <c r="AF35" s="43"/>
      <c r="AG35" s="43"/>
      <c r="AH35" s="43"/>
      <c r="AI35" s="43"/>
      <c r="AJ35" s="43"/>
      <c r="AK35" s="267">
        <f>SUM(AK26:AK33)</f>
        <v>0</v>
      </c>
      <c r="AL35" s="268"/>
      <c r="AM35" s="268"/>
      <c r="AN35" s="268"/>
      <c r="AO35" s="269"/>
      <c r="AP35" s="41"/>
      <c r="AQ35" s="41"/>
      <c r="AR35" s="37"/>
      <c r="BE35" s="32"/>
    </row>
    <row r="36" spans="1:57" s="2" customFormat="1" ht="6.9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  <c r="BE36" s="32"/>
    </row>
    <row r="37" spans="1:57" s="2" customFormat="1" ht="14.4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  <c r="BE37" s="32"/>
    </row>
    <row r="38" spans="1:57" s="1" customFormat="1" ht="14.45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pans="1:57" s="1" customFormat="1" ht="14.45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pans="1:57" s="1" customFormat="1" ht="14.45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pans="1:57" s="1" customFormat="1" ht="14.45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pans="1:57" s="1" customFormat="1" ht="14.45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pans="1:57" s="1" customFormat="1" ht="14.45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pans="1:57" s="1" customFormat="1" ht="14.45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pans="1:57" s="1" customFormat="1" ht="14.45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pans="1:57" s="1" customFormat="1" ht="14.45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pans="1:57" s="1" customFormat="1" ht="14.45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pans="1:57" s="1" customFormat="1" ht="14.45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pans="1:57" s="2" customFormat="1" ht="14.45" customHeight="1">
      <c r="B49" s="45"/>
      <c r="C49" s="46"/>
      <c r="D49" s="47" t="s">
        <v>49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50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 ht="11.25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 spans="1:57" ht="11.25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 spans="1:57" ht="11.25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 spans="1:57" ht="11.25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 spans="1:57" ht="11.25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 spans="1:57" ht="11.2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 spans="1:57" ht="11.25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 spans="1:57" ht="11.25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 spans="1:57" ht="11.25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 spans="1:57" ht="11.25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pans="1:57" s="2" customFormat="1" ht="12.75">
      <c r="A60" s="32"/>
      <c r="B60" s="33"/>
      <c r="C60" s="34"/>
      <c r="D60" s="50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0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0" t="s">
        <v>51</v>
      </c>
      <c r="AI60" s="36"/>
      <c r="AJ60" s="36"/>
      <c r="AK60" s="36"/>
      <c r="AL60" s="36"/>
      <c r="AM60" s="50" t="s">
        <v>52</v>
      </c>
      <c r="AN60" s="36"/>
      <c r="AO60" s="36"/>
      <c r="AP60" s="34"/>
      <c r="AQ60" s="34"/>
      <c r="AR60" s="37"/>
      <c r="BE60" s="32"/>
    </row>
    <row r="61" spans="1:57" ht="11.2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 spans="1:57" ht="11.25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 spans="1:57" ht="11.25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pans="1:57" s="2" customFormat="1" ht="12.75">
      <c r="A64" s="32"/>
      <c r="B64" s="33"/>
      <c r="C64" s="34"/>
      <c r="D64" s="47" t="s">
        <v>53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54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7"/>
      <c r="BE64" s="32"/>
    </row>
    <row r="65" spans="1:57" ht="11.2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 spans="1:57" ht="11.25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 spans="1:57" ht="11.25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 spans="1:57" ht="11.25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 spans="1:57" ht="11.25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 spans="1:57" ht="11.25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 spans="1:57" ht="11.25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 spans="1:57" ht="11.25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 spans="1:57" ht="11.25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 spans="1:57" ht="11.25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pans="1:57" s="2" customFormat="1" ht="12.75">
      <c r="A75" s="32"/>
      <c r="B75" s="33"/>
      <c r="C75" s="34"/>
      <c r="D75" s="50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0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0" t="s">
        <v>51</v>
      </c>
      <c r="AI75" s="36"/>
      <c r="AJ75" s="36"/>
      <c r="AK75" s="36"/>
      <c r="AL75" s="36"/>
      <c r="AM75" s="50" t="s">
        <v>52</v>
      </c>
      <c r="AN75" s="36"/>
      <c r="AO75" s="36"/>
      <c r="AP75" s="34"/>
      <c r="AQ75" s="34"/>
      <c r="AR75" s="37"/>
      <c r="BE75" s="32"/>
    </row>
    <row r="76" spans="1:57" s="2" customFormat="1" ht="11.25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7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7"/>
      <c r="BE81" s="32"/>
    </row>
    <row r="82" spans="1:91" s="2" customFormat="1" ht="24.95" customHeight="1">
      <c r="A82" s="32"/>
      <c r="B82" s="33"/>
      <c r="C82" s="21" t="s">
        <v>55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  <c r="BE83" s="32"/>
    </row>
    <row r="84" spans="1:91" s="4" customFormat="1" ht="12" customHeight="1">
      <c r="B84" s="56"/>
      <c r="C84" s="27" t="s">
        <v>13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20210701001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16</v>
      </c>
      <c r="D85" s="61"/>
      <c r="E85" s="61"/>
      <c r="F85" s="61"/>
      <c r="G85" s="61"/>
      <c r="H85" s="61"/>
      <c r="I85" s="61"/>
      <c r="J85" s="61"/>
      <c r="K85" s="61"/>
      <c r="L85" s="231" t="str">
        <f>K6</f>
        <v>BOHUMÍNSKÁ MĚSTSKÁ NEMOCNICE - DEMOLICE OBJEKTŮ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  <c r="BE86" s="32"/>
    </row>
    <row r="87" spans="1:91" s="2" customFormat="1" ht="12" customHeight="1">
      <c r="A87" s="32"/>
      <c r="B87" s="33"/>
      <c r="C87" s="27" t="s">
        <v>20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>Bohumín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7" t="s">
        <v>22</v>
      </c>
      <c r="AJ87" s="34"/>
      <c r="AK87" s="34"/>
      <c r="AL87" s="34"/>
      <c r="AM87" s="233" t="str">
        <f>IF(AN8= "","",AN8)</f>
        <v>6. 1. 2021</v>
      </c>
      <c r="AN87" s="233"/>
      <c r="AO87" s="34"/>
      <c r="AP87" s="34"/>
      <c r="AQ87" s="34"/>
      <c r="AR87" s="37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  <c r="BE88" s="32"/>
    </row>
    <row r="89" spans="1:91" s="2" customFormat="1" ht="15.2" customHeight="1">
      <c r="A89" s="32"/>
      <c r="B89" s="33"/>
      <c r="C89" s="27" t="s">
        <v>24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>Město Bohumín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7" t="s">
        <v>30</v>
      </c>
      <c r="AJ89" s="34"/>
      <c r="AK89" s="34"/>
      <c r="AL89" s="34"/>
      <c r="AM89" s="234" t="str">
        <f>IF(E17="","",E17)</f>
        <v>ATRIS s.r.o.</v>
      </c>
      <c r="AN89" s="235"/>
      <c r="AO89" s="235"/>
      <c r="AP89" s="235"/>
      <c r="AQ89" s="34"/>
      <c r="AR89" s="37"/>
      <c r="AS89" s="236" t="s">
        <v>56</v>
      </c>
      <c r="AT89" s="237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7" t="s">
        <v>28</v>
      </c>
      <c r="D90" s="34"/>
      <c r="E90" s="34"/>
      <c r="F90" s="34"/>
      <c r="G90" s="34"/>
      <c r="H90" s="34"/>
      <c r="I90" s="34"/>
      <c r="J90" s="34"/>
      <c r="K90" s="34"/>
      <c r="L90" s="57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7" t="s">
        <v>33</v>
      </c>
      <c r="AJ90" s="34"/>
      <c r="AK90" s="34"/>
      <c r="AL90" s="34"/>
      <c r="AM90" s="234" t="str">
        <f>IF(E20="","",E20)</f>
        <v>Barbora Kyšková</v>
      </c>
      <c r="AN90" s="235"/>
      <c r="AO90" s="235"/>
      <c r="AP90" s="235"/>
      <c r="AQ90" s="34"/>
      <c r="AR90" s="37"/>
      <c r="AS90" s="238"/>
      <c r="AT90" s="239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40"/>
      <c r="AT91" s="241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242" t="s">
        <v>57</v>
      </c>
      <c r="D92" s="243"/>
      <c r="E92" s="243"/>
      <c r="F92" s="243"/>
      <c r="G92" s="243"/>
      <c r="H92" s="71"/>
      <c r="I92" s="245" t="s">
        <v>58</v>
      </c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4" t="s">
        <v>59</v>
      </c>
      <c r="AH92" s="243"/>
      <c r="AI92" s="243"/>
      <c r="AJ92" s="243"/>
      <c r="AK92" s="243"/>
      <c r="AL92" s="243"/>
      <c r="AM92" s="243"/>
      <c r="AN92" s="245" t="s">
        <v>60</v>
      </c>
      <c r="AO92" s="243"/>
      <c r="AP92" s="246"/>
      <c r="AQ92" s="72" t="s">
        <v>61</v>
      </c>
      <c r="AR92" s="37"/>
      <c r="AS92" s="73" t="s">
        <v>62</v>
      </c>
      <c r="AT92" s="74" t="s">
        <v>63</v>
      </c>
      <c r="AU92" s="74" t="s">
        <v>64</v>
      </c>
      <c r="AV92" s="74" t="s">
        <v>65</v>
      </c>
      <c r="AW92" s="74" t="s">
        <v>66</v>
      </c>
      <c r="AX92" s="74" t="s">
        <v>67</v>
      </c>
      <c r="AY92" s="74" t="s">
        <v>68</v>
      </c>
      <c r="AZ92" s="74" t="s">
        <v>69</v>
      </c>
      <c r="BA92" s="74" t="s">
        <v>70</v>
      </c>
      <c r="BB92" s="74" t="s">
        <v>71</v>
      </c>
      <c r="BC92" s="74" t="s">
        <v>72</v>
      </c>
      <c r="BD92" s="75" t="s">
        <v>73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74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250">
        <f>ROUND(SUM(AG95:AG98),2)</f>
        <v>0</v>
      </c>
      <c r="AH94" s="250"/>
      <c r="AI94" s="250"/>
      <c r="AJ94" s="250"/>
      <c r="AK94" s="250"/>
      <c r="AL94" s="250"/>
      <c r="AM94" s="250"/>
      <c r="AN94" s="251">
        <f>SUM(AG94,AT94)</f>
        <v>0</v>
      </c>
      <c r="AO94" s="251"/>
      <c r="AP94" s="251"/>
      <c r="AQ94" s="83" t="s">
        <v>1</v>
      </c>
      <c r="AR94" s="84"/>
      <c r="AS94" s="85">
        <f>ROUND(SUM(AS95:AS98),2)</f>
        <v>0</v>
      </c>
      <c r="AT94" s="86">
        <f>ROUND(SUM(AV94:AW94),2)</f>
        <v>0</v>
      </c>
      <c r="AU94" s="87">
        <f>ROUND(SUM(AU95:AU98),5)</f>
        <v>0</v>
      </c>
      <c r="AV94" s="86">
        <f>ROUND(AZ94*L29,2)</f>
        <v>0</v>
      </c>
      <c r="AW94" s="86">
        <f>ROUND(BA94*L30,2)</f>
        <v>0</v>
      </c>
      <c r="AX94" s="86">
        <f>ROUND(BB94*L29,2)</f>
        <v>0</v>
      </c>
      <c r="AY94" s="86">
        <f>ROUND(BC94*L30,2)</f>
        <v>0</v>
      </c>
      <c r="AZ94" s="86">
        <f>ROUND(SUM(AZ95:AZ98),2)</f>
        <v>0</v>
      </c>
      <c r="BA94" s="86">
        <f>ROUND(SUM(BA95:BA98),2)</f>
        <v>0</v>
      </c>
      <c r="BB94" s="86">
        <f>ROUND(SUM(BB95:BB98),2)</f>
        <v>0</v>
      </c>
      <c r="BC94" s="86">
        <f>ROUND(SUM(BC95:BC98),2)</f>
        <v>0</v>
      </c>
      <c r="BD94" s="88">
        <f>ROUND(SUM(BD95:BD98),2)</f>
        <v>0</v>
      </c>
      <c r="BS94" s="89" t="s">
        <v>75</v>
      </c>
      <c r="BT94" s="89" t="s">
        <v>76</v>
      </c>
      <c r="BU94" s="90" t="s">
        <v>77</v>
      </c>
      <c r="BV94" s="89" t="s">
        <v>78</v>
      </c>
      <c r="BW94" s="89" t="s">
        <v>5</v>
      </c>
      <c r="BX94" s="89" t="s">
        <v>79</v>
      </c>
      <c r="CL94" s="89" t="s">
        <v>1</v>
      </c>
    </row>
    <row r="95" spans="1:91" s="7" customFormat="1" ht="16.5" customHeight="1">
      <c r="A95" s="91" t="s">
        <v>80</v>
      </c>
      <c r="B95" s="92"/>
      <c r="C95" s="93"/>
      <c r="D95" s="247" t="s">
        <v>81</v>
      </c>
      <c r="E95" s="247"/>
      <c r="F95" s="247"/>
      <c r="G95" s="247"/>
      <c r="H95" s="247"/>
      <c r="I95" s="94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8">
        <f>'001 - Objekt skladu 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95" t="s">
        <v>83</v>
      </c>
      <c r="AR95" s="96"/>
      <c r="AS95" s="97">
        <v>0</v>
      </c>
      <c r="AT95" s="98">
        <f>ROUND(SUM(AV95:AW95),2)</f>
        <v>0</v>
      </c>
      <c r="AU95" s="99">
        <f>'001 - Objekt skladu '!P121</f>
        <v>0</v>
      </c>
      <c r="AV95" s="98">
        <f>'001 - Objekt skladu '!J33</f>
        <v>0</v>
      </c>
      <c r="AW95" s="98">
        <f>'001 - Objekt skladu '!J34</f>
        <v>0</v>
      </c>
      <c r="AX95" s="98">
        <f>'001 - Objekt skladu '!J35</f>
        <v>0</v>
      </c>
      <c r="AY95" s="98">
        <f>'001 - Objekt skladu '!J36</f>
        <v>0</v>
      </c>
      <c r="AZ95" s="98">
        <f>'001 - Objekt skladu '!F33</f>
        <v>0</v>
      </c>
      <c r="BA95" s="98">
        <f>'001 - Objekt skladu '!F34</f>
        <v>0</v>
      </c>
      <c r="BB95" s="98">
        <f>'001 - Objekt skladu '!F35</f>
        <v>0</v>
      </c>
      <c r="BC95" s="98">
        <f>'001 - Objekt skladu '!F36</f>
        <v>0</v>
      </c>
      <c r="BD95" s="100">
        <f>'001 - Objekt skladu '!F37</f>
        <v>0</v>
      </c>
      <c r="BT95" s="101" t="s">
        <v>84</v>
      </c>
      <c r="BV95" s="101" t="s">
        <v>78</v>
      </c>
      <c r="BW95" s="101" t="s">
        <v>85</v>
      </c>
      <c r="BX95" s="101" t="s">
        <v>5</v>
      </c>
      <c r="CL95" s="101" t="s">
        <v>1</v>
      </c>
      <c r="CM95" s="101" t="s">
        <v>86</v>
      </c>
    </row>
    <row r="96" spans="1:91" s="7" customFormat="1" ht="16.5" customHeight="1">
      <c r="A96" s="91" t="s">
        <v>80</v>
      </c>
      <c r="B96" s="92"/>
      <c r="C96" s="93"/>
      <c r="D96" s="247" t="s">
        <v>87</v>
      </c>
      <c r="E96" s="247"/>
      <c r="F96" s="247"/>
      <c r="G96" s="247"/>
      <c r="H96" s="247"/>
      <c r="I96" s="94"/>
      <c r="J96" s="247" t="s">
        <v>88</v>
      </c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8">
        <f>'002 - Objekt márnice 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95" t="s">
        <v>83</v>
      </c>
      <c r="AR96" s="96"/>
      <c r="AS96" s="97">
        <v>0</v>
      </c>
      <c r="AT96" s="98">
        <f>ROUND(SUM(AV96:AW96),2)</f>
        <v>0</v>
      </c>
      <c r="AU96" s="99">
        <f>'002 - Objekt márnice '!P121</f>
        <v>0</v>
      </c>
      <c r="AV96" s="98">
        <f>'002 - Objekt márnice '!J33</f>
        <v>0</v>
      </c>
      <c r="AW96" s="98">
        <f>'002 - Objekt márnice '!J34</f>
        <v>0</v>
      </c>
      <c r="AX96" s="98">
        <f>'002 - Objekt márnice '!J35</f>
        <v>0</v>
      </c>
      <c r="AY96" s="98">
        <f>'002 - Objekt márnice '!J36</f>
        <v>0</v>
      </c>
      <c r="AZ96" s="98">
        <f>'002 - Objekt márnice '!F33</f>
        <v>0</v>
      </c>
      <c r="BA96" s="98">
        <f>'002 - Objekt márnice '!F34</f>
        <v>0</v>
      </c>
      <c r="BB96" s="98">
        <f>'002 - Objekt márnice '!F35</f>
        <v>0</v>
      </c>
      <c r="BC96" s="98">
        <f>'002 - Objekt márnice '!F36</f>
        <v>0</v>
      </c>
      <c r="BD96" s="100">
        <f>'002 - Objekt márnice '!F37</f>
        <v>0</v>
      </c>
      <c r="BT96" s="101" t="s">
        <v>84</v>
      </c>
      <c r="BV96" s="101" t="s">
        <v>78</v>
      </c>
      <c r="BW96" s="101" t="s">
        <v>89</v>
      </c>
      <c r="BX96" s="101" t="s">
        <v>5</v>
      </c>
      <c r="CL96" s="101" t="s">
        <v>1</v>
      </c>
      <c r="CM96" s="101" t="s">
        <v>86</v>
      </c>
    </row>
    <row r="97" spans="1:91" s="7" customFormat="1" ht="16.5" customHeight="1">
      <c r="A97" s="91" t="s">
        <v>80</v>
      </c>
      <c r="B97" s="92"/>
      <c r="C97" s="93"/>
      <c r="D97" s="247" t="s">
        <v>90</v>
      </c>
      <c r="E97" s="247"/>
      <c r="F97" s="247"/>
      <c r="G97" s="247"/>
      <c r="H97" s="247"/>
      <c r="I97" s="94"/>
      <c r="J97" s="247" t="s">
        <v>91</v>
      </c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7"/>
      <c r="Z97" s="247"/>
      <c r="AA97" s="247"/>
      <c r="AB97" s="247"/>
      <c r="AC97" s="247"/>
      <c r="AD97" s="247"/>
      <c r="AE97" s="247"/>
      <c r="AF97" s="247"/>
      <c r="AG97" s="248">
        <f>'003 - Objekt garáží'!J30</f>
        <v>0</v>
      </c>
      <c r="AH97" s="249"/>
      <c r="AI97" s="249"/>
      <c r="AJ97" s="249"/>
      <c r="AK97" s="249"/>
      <c r="AL97" s="249"/>
      <c r="AM97" s="249"/>
      <c r="AN97" s="248">
        <f>SUM(AG97,AT97)</f>
        <v>0</v>
      </c>
      <c r="AO97" s="249"/>
      <c r="AP97" s="249"/>
      <c r="AQ97" s="95" t="s">
        <v>83</v>
      </c>
      <c r="AR97" s="96"/>
      <c r="AS97" s="97">
        <v>0</v>
      </c>
      <c r="AT97" s="98">
        <f>ROUND(SUM(AV97:AW97),2)</f>
        <v>0</v>
      </c>
      <c r="AU97" s="99">
        <f>'003 - Objekt garáží'!P121</f>
        <v>0</v>
      </c>
      <c r="AV97" s="98">
        <f>'003 - Objekt garáží'!J33</f>
        <v>0</v>
      </c>
      <c r="AW97" s="98">
        <f>'003 - Objekt garáží'!J34</f>
        <v>0</v>
      </c>
      <c r="AX97" s="98">
        <f>'003 - Objekt garáží'!J35</f>
        <v>0</v>
      </c>
      <c r="AY97" s="98">
        <f>'003 - Objekt garáží'!J36</f>
        <v>0</v>
      </c>
      <c r="AZ97" s="98">
        <f>'003 - Objekt garáží'!F33</f>
        <v>0</v>
      </c>
      <c r="BA97" s="98">
        <f>'003 - Objekt garáží'!F34</f>
        <v>0</v>
      </c>
      <c r="BB97" s="98">
        <f>'003 - Objekt garáží'!F35</f>
        <v>0</v>
      </c>
      <c r="BC97" s="98">
        <f>'003 - Objekt garáží'!F36</f>
        <v>0</v>
      </c>
      <c r="BD97" s="100">
        <f>'003 - Objekt garáží'!F37</f>
        <v>0</v>
      </c>
      <c r="BT97" s="101" t="s">
        <v>84</v>
      </c>
      <c r="BV97" s="101" t="s">
        <v>78</v>
      </c>
      <c r="BW97" s="101" t="s">
        <v>92</v>
      </c>
      <c r="BX97" s="101" t="s">
        <v>5</v>
      </c>
      <c r="CL97" s="101" t="s">
        <v>1</v>
      </c>
      <c r="CM97" s="101" t="s">
        <v>86</v>
      </c>
    </row>
    <row r="98" spans="1:91" s="7" customFormat="1" ht="16.5" customHeight="1">
      <c r="A98" s="91" t="s">
        <v>80</v>
      </c>
      <c r="B98" s="92"/>
      <c r="C98" s="93"/>
      <c r="D98" s="247" t="s">
        <v>93</v>
      </c>
      <c r="E98" s="247"/>
      <c r="F98" s="247"/>
      <c r="G98" s="247"/>
      <c r="H98" s="247"/>
      <c r="I98" s="94"/>
      <c r="J98" s="247" t="s">
        <v>94</v>
      </c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7"/>
      <c r="X98" s="247"/>
      <c r="Y98" s="247"/>
      <c r="Z98" s="247"/>
      <c r="AA98" s="247"/>
      <c r="AB98" s="247"/>
      <c r="AC98" s="247"/>
      <c r="AD98" s="247"/>
      <c r="AE98" s="247"/>
      <c r="AF98" s="247"/>
      <c r="AG98" s="248">
        <f>'004 - Ostatní a vedlejší ...'!J30</f>
        <v>0</v>
      </c>
      <c r="AH98" s="249"/>
      <c r="AI98" s="249"/>
      <c r="AJ98" s="249"/>
      <c r="AK98" s="249"/>
      <c r="AL98" s="249"/>
      <c r="AM98" s="249"/>
      <c r="AN98" s="248">
        <f>SUM(AG98,AT98)</f>
        <v>0</v>
      </c>
      <c r="AO98" s="249"/>
      <c r="AP98" s="249"/>
      <c r="AQ98" s="95" t="s">
        <v>83</v>
      </c>
      <c r="AR98" s="96"/>
      <c r="AS98" s="102">
        <v>0</v>
      </c>
      <c r="AT98" s="103">
        <f>ROUND(SUM(AV98:AW98),2)</f>
        <v>0</v>
      </c>
      <c r="AU98" s="104">
        <f>'004 - Ostatní a vedlejší ...'!P121</f>
        <v>0</v>
      </c>
      <c r="AV98" s="103">
        <f>'004 - Ostatní a vedlejší ...'!J33</f>
        <v>0</v>
      </c>
      <c r="AW98" s="103">
        <f>'004 - Ostatní a vedlejší ...'!J34</f>
        <v>0</v>
      </c>
      <c r="AX98" s="103">
        <f>'004 - Ostatní a vedlejší ...'!J35</f>
        <v>0</v>
      </c>
      <c r="AY98" s="103">
        <f>'004 - Ostatní a vedlejší ...'!J36</f>
        <v>0</v>
      </c>
      <c r="AZ98" s="103">
        <f>'004 - Ostatní a vedlejší ...'!F33</f>
        <v>0</v>
      </c>
      <c r="BA98" s="103">
        <f>'004 - Ostatní a vedlejší ...'!F34</f>
        <v>0</v>
      </c>
      <c r="BB98" s="103">
        <f>'004 - Ostatní a vedlejší ...'!F35</f>
        <v>0</v>
      </c>
      <c r="BC98" s="103">
        <f>'004 - Ostatní a vedlejší ...'!F36</f>
        <v>0</v>
      </c>
      <c r="BD98" s="105">
        <f>'004 - Ostatní a vedlejší ...'!F37</f>
        <v>0</v>
      </c>
      <c r="BT98" s="101" t="s">
        <v>84</v>
      </c>
      <c r="BV98" s="101" t="s">
        <v>78</v>
      </c>
      <c r="BW98" s="101" t="s">
        <v>95</v>
      </c>
      <c r="BX98" s="101" t="s">
        <v>5</v>
      </c>
      <c r="CL98" s="101" t="s">
        <v>1</v>
      </c>
      <c r="CM98" s="101" t="s">
        <v>86</v>
      </c>
    </row>
    <row r="99" spans="1:91" s="2" customFormat="1" ht="30" customHeight="1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7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</row>
    <row r="100" spans="1:91" s="2" customFormat="1" ht="6.95" customHeight="1">
      <c r="A100" s="32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37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</row>
  </sheetData>
  <sheetProtection algorithmName="SHA-512" hashValue="gPV6OnajOJd4K2EytNnwUw31OUExluKj7H9NoaDYSFGFKfD4Vv5l69oWUJ3fcVsZdbFEopnFhPRkJFYz+6H3/Q==" saltValue="BCdxHLdXOO9LTAuZeAwx4CsUQam3k3EOagis0kOawCvPBkaqsgW7DZtgeGsDO3rYlF9lRvAIqhBZmEbpY8pUM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01 - Objekt skladu '!C2" display="/"/>
    <hyperlink ref="A96" location="'002 - Objekt márnice '!C2" display="/"/>
    <hyperlink ref="A97" location="'003 - Objekt garáží'!C2" display="/"/>
    <hyperlink ref="A98" location="'004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5" t="s">
        <v>85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hidden="1" customHeight="1">
      <c r="B4" s="18"/>
      <c r="D4" s="108" t="s">
        <v>96</v>
      </c>
      <c r="L4" s="18"/>
      <c r="M4" s="109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10" t="s">
        <v>16</v>
      </c>
      <c r="L6" s="18"/>
    </row>
    <row r="7" spans="1:46" s="1" customFormat="1" ht="16.5" hidden="1" customHeight="1">
      <c r="B7" s="18"/>
      <c r="E7" s="272" t="str">
        <f>'Rekapitulace stavby'!K6</f>
        <v>BOHUMÍNSKÁ MĚSTSKÁ NEMOCNICE - DEMOLICE OBJEKTŮ</v>
      </c>
      <c r="F7" s="273"/>
      <c r="G7" s="273"/>
      <c r="H7" s="273"/>
      <c r="L7" s="18"/>
    </row>
    <row r="8" spans="1:46" s="2" customFormat="1" ht="12" hidden="1" customHeight="1">
      <c r="A8" s="32"/>
      <c r="B8" s="37"/>
      <c r="C8" s="32"/>
      <c r="D8" s="110" t="s">
        <v>97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74" t="s">
        <v>98</v>
      </c>
      <c r="F9" s="275"/>
      <c r="G9" s="275"/>
      <c r="H9" s="275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6. 1. 2021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11" t="s">
        <v>26</v>
      </c>
      <c r="F15" s="32"/>
      <c r="G15" s="32"/>
      <c r="H15" s="32"/>
      <c r="I15" s="110" t="s">
        <v>27</v>
      </c>
      <c r="J15" s="111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76" t="str">
        <f>'Rekapitulace stavby'!E14</f>
        <v>Vyplň údaj</v>
      </c>
      <c r="F18" s="277"/>
      <c r="G18" s="277"/>
      <c r="H18" s="277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11" t="s">
        <v>31</v>
      </c>
      <c r="F21" s="32"/>
      <c r="G21" s="32"/>
      <c r="H21" s="32"/>
      <c r="I21" s="110" t="s">
        <v>27</v>
      </c>
      <c r="J21" s="111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27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13"/>
      <c r="B27" s="114"/>
      <c r="C27" s="113"/>
      <c r="D27" s="113"/>
      <c r="E27" s="278" t="s">
        <v>1</v>
      </c>
      <c r="F27" s="278"/>
      <c r="G27" s="278"/>
      <c r="H27" s="27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20" t="s">
        <v>40</v>
      </c>
      <c r="E33" s="110" t="s">
        <v>41</v>
      </c>
      <c r="F33" s="121">
        <f>ROUND((SUM(BE121:BE153)),  2)</f>
        <v>0</v>
      </c>
      <c r="G33" s="32"/>
      <c r="H33" s="32"/>
      <c r="I33" s="122">
        <v>0.21</v>
      </c>
      <c r="J33" s="121">
        <f>ROUND(((SUM(BE121:BE153))*I33),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10" t="s">
        <v>42</v>
      </c>
      <c r="F34" s="121">
        <f>ROUND((SUM(BF121:BF153)),  2)</f>
        <v>0</v>
      </c>
      <c r="G34" s="32"/>
      <c r="H34" s="32"/>
      <c r="I34" s="122">
        <v>0.15</v>
      </c>
      <c r="J34" s="121">
        <f>ROUND(((SUM(BF121:BF153))*I34),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ROUND((SUM(BG121:BG153)),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ROUND((SUM(BH121:BH153)),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ROUND((SUM(BI121:BI153)),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9" t="str">
        <f>E7</f>
        <v>BOHUMÍNSKÁ MĚSTSKÁ NEMOCNICE - DEMOLICE OBJEKTŮ</v>
      </c>
      <c r="F85" s="280"/>
      <c r="G85" s="280"/>
      <c r="H85" s="28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97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1" t="str">
        <f>E9</f>
        <v xml:space="preserve">001 - Objekt skladu </v>
      </c>
      <c r="F87" s="281"/>
      <c r="G87" s="281"/>
      <c r="H87" s="281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Bohumín</v>
      </c>
      <c r="G89" s="34"/>
      <c r="H89" s="34"/>
      <c r="I89" s="27" t="s">
        <v>22</v>
      </c>
      <c r="J89" s="64" t="str">
        <f>IF(J12="","",J12)</f>
        <v>6. 1. 2021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Město Bohumín</v>
      </c>
      <c r="G91" s="34"/>
      <c r="H91" s="34"/>
      <c r="I91" s="27" t="s">
        <v>30</v>
      </c>
      <c r="J91" s="30" t="str">
        <f>E21</f>
        <v>ATRIS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Barbora Kyšková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100</v>
      </c>
      <c r="D94" s="142"/>
      <c r="E94" s="142"/>
      <c r="F94" s="142"/>
      <c r="G94" s="142"/>
      <c r="H94" s="142"/>
      <c r="I94" s="142"/>
      <c r="J94" s="143" t="s">
        <v>101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102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31" s="9" customFormat="1" ht="24.95" customHeight="1">
      <c r="B97" s="145"/>
      <c r="C97" s="146"/>
      <c r="D97" s="147" t="s">
        <v>104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105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106</v>
      </c>
      <c r="E99" s="154"/>
      <c r="F99" s="154"/>
      <c r="G99" s="154"/>
      <c r="H99" s="154"/>
      <c r="I99" s="154"/>
      <c r="J99" s="155">
        <f>J135</f>
        <v>0</v>
      </c>
      <c r="K99" s="152"/>
      <c r="L99" s="156"/>
    </row>
    <row r="100" spans="1:31" s="10" customFormat="1" ht="14.85" customHeight="1">
      <c r="B100" s="151"/>
      <c r="C100" s="152"/>
      <c r="D100" s="153" t="s">
        <v>107</v>
      </c>
      <c r="E100" s="154"/>
      <c r="F100" s="154"/>
      <c r="G100" s="154"/>
      <c r="H100" s="154"/>
      <c r="I100" s="154"/>
      <c r="J100" s="155">
        <f>J140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108</v>
      </c>
      <c r="E101" s="154"/>
      <c r="F101" s="154"/>
      <c r="G101" s="154"/>
      <c r="H101" s="154"/>
      <c r="I101" s="154"/>
      <c r="J101" s="155">
        <f>J144</f>
        <v>0</v>
      </c>
      <c r="K101" s="152"/>
      <c r="L101" s="156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109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9" t="str">
        <f>E7</f>
        <v>BOHUMÍNSKÁ MĚSTSKÁ NEMOCNICE - DEMOLICE OBJEKTŮ</v>
      </c>
      <c r="F111" s="280"/>
      <c r="G111" s="280"/>
      <c r="H111" s="280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97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1" t="str">
        <f>E9</f>
        <v xml:space="preserve">001 - Objekt skladu </v>
      </c>
      <c r="F113" s="281"/>
      <c r="G113" s="281"/>
      <c r="H113" s="281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>Bohumín</v>
      </c>
      <c r="G115" s="34"/>
      <c r="H115" s="34"/>
      <c r="I115" s="27" t="s">
        <v>22</v>
      </c>
      <c r="J115" s="64" t="str">
        <f>IF(J12="","",J12)</f>
        <v>6. 1. 2021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>Město Bohumín</v>
      </c>
      <c r="G117" s="34"/>
      <c r="H117" s="34"/>
      <c r="I117" s="27" t="s">
        <v>30</v>
      </c>
      <c r="J117" s="30" t="str">
        <f>E21</f>
        <v>ATRIS s.r.o.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33</v>
      </c>
      <c r="J118" s="30" t="str">
        <f>E24</f>
        <v>Barbora Kyšková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7"/>
      <c r="B120" s="158"/>
      <c r="C120" s="159" t="s">
        <v>110</v>
      </c>
      <c r="D120" s="160" t="s">
        <v>61</v>
      </c>
      <c r="E120" s="160" t="s">
        <v>57</v>
      </c>
      <c r="F120" s="160" t="s">
        <v>58</v>
      </c>
      <c r="G120" s="160" t="s">
        <v>111</v>
      </c>
      <c r="H120" s="160" t="s">
        <v>112</v>
      </c>
      <c r="I120" s="160" t="s">
        <v>113</v>
      </c>
      <c r="J120" s="160" t="s">
        <v>101</v>
      </c>
      <c r="K120" s="161" t="s">
        <v>114</v>
      </c>
      <c r="L120" s="162"/>
      <c r="M120" s="73" t="s">
        <v>1</v>
      </c>
      <c r="N120" s="74" t="s">
        <v>40</v>
      </c>
      <c r="O120" s="74" t="s">
        <v>115</v>
      </c>
      <c r="P120" s="74" t="s">
        <v>116</v>
      </c>
      <c r="Q120" s="74" t="s">
        <v>117</v>
      </c>
      <c r="R120" s="74" t="s">
        <v>118</v>
      </c>
      <c r="S120" s="74" t="s">
        <v>119</v>
      </c>
      <c r="T120" s="75" t="s">
        <v>120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9" customHeight="1">
      <c r="A121" s="32"/>
      <c r="B121" s="33"/>
      <c r="C121" s="80" t="s">
        <v>121</v>
      </c>
      <c r="D121" s="34"/>
      <c r="E121" s="34"/>
      <c r="F121" s="34"/>
      <c r="G121" s="34"/>
      <c r="H121" s="34"/>
      <c r="I121" s="34"/>
      <c r="J121" s="163">
        <f>BK121</f>
        <v>0</v>
      </c>
      <c r="K121" s="34"/>
      <c r="L121" s="37"/>
      <c r="M121" s="76"/>
      <c r="N121" s="164"/>
      <c r="O121" s="77"/>
      <c r="P121" s="165">
        <f>P122</f>
        <v>0</v>
      </c>
      <c r="Q121" s="77"/>
      <c r="R121" s="165">
        <f>R122</f>
        <v>0</v>
      </c>
      <c r="S121" s="77"/>
      <c r="T121" s="166">
        <f>T122</f>
        <v>655.96800000000007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75</v>
      </c>
      <c r="AU121" s="15" t="s">
        <v>103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75</v>
      </c>
      <c r="E122" s="171" t="s">
        <v>122</v>
      </c>
      <c r="F122" s="171" t="s">
        <v>123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P123+P135+P144</f>
        <v>0</v>
      </c>
      <c r="Q122" s="176"/>
      <c r="R122" s="177">
        <f>R123+R135+R144</f>
        <v>0</v>
      </c>
      <c r="S122" s="176"/>
      <c r="T122" s="178">
        <f>T123+T135+T144</f>
        <v>655.96800000000007</v>
      </c>
      <c r="AR122" s="179" t="s">
        <v>84</v>
      </c>
      <c r="AT122" s="180" t="s">
        <v>75</v>
      </c>
      <c r="AU122" s="180" t="s">
        <v>76</v>
      </c>
      <c r="AY122" s="179" t="s">
        <v>124</v>
      </c>
      <c r="BK122" s="181">
        <f>BK123+BK135+BK144</f>
        <v>0</v>
      </c>
    </row>
    <row r="123" spans="1:65" s="12" customFormat="1" ht="22.9" customHeight="1">
      <c r="B123" s="168"/>
      <c r="C123" s="169"/>
      <c r="D123" s="170" t="s">
        <v>75</v>
      </c>
      <c r="E123" s="182" t="s">
        <v>84</v>
      </c>
      <c r="F123" s="182" t="s">
        <v>125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SUM(P124:P134)</f>
        <v>0</v>
      </c>
      <c r="Q123" s="176"/>
      <c r="R123" s="177">
        <f>SUM(R124:R134)</f>
        <v>0</v>
      </c>
      <c r="S123" s="176"/>
      <c r="T123" s="178">
        <f>SUM(T124:T134)</f>
        <v>0</v>
      </c>
      <c r="AR123" s="179" t="s">
        <v>84</v>
      </c>
      <c r="AT123" s="180" t="s">
        <v>75</v>
      </c>
      <c r="AU123" s="180" t="s">
        <v>84</v>
      </c>
      <c r="AY123" s="179" t="s">
        <v>124</v>
      </c>
      <c r="BK123" s="181">
        <f>SUM(BK124:BK134)</f>
        <v>0</v>
      </c>
    </row>
    <row r="124" spans="1:65" s="2" customFormat="1" ht="33" customHeight="1">
      <c r="A124" s="32"/>
      <c r="B124" s="33"/>
      <c r="C124" s="184" t="s">
        <v>84</v>
      </c>
      <c r="D124" s="184" t="s">
        <v>126</v>
      </c>
      <c r="E124" s="185" t="s">
        <v>127</v>
      </c>
      <c r="F124" s="186" t="s">
        <v>128</v>
      </c>
      <c r="G124" s="187" t="s">
        <v>129</v>
      </c>
      <c r="H124" s="188">
        <v>220</v>
      </c>
      <c r="I124" s="189"/>
      <c r="J124" s="190">
        <f>ROUND(I124*H124,2)</f>
        <v>0</v>
      </c>
      <c r="K124" s="186" t="s">
        <v>130</v>
      </c>
      <c r="L124" s="37"/>
      <c r="M124" s="191" t="s">
        <v>1</v>
      </c>
      <c r="N124" s="192" t="s">
        <v>41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131</v>
      </c>
      <c r="AT124" s="195" t="s">
        <v>126</v>
      </c>
      <c r="AU124" s="195" t="s">
        <v>86</v>
      </c>
      <c r="AY124" s="15" t="s">
        <v>124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5" t="s">
        <v>84</v>
      </c>
      <c r="BK124" s="196">
        <f>ROUND(I124*H124,2)</f>
        <v>0</v>
      </c>
      <c r="BL124" s="15" t="s">
        <v>131</v>
      </c>
      <c r="BM124" s="195" t="s">
        <v>132</v>
      </c>
    </row>
    <row r="125" spans="1:65" s="13" customFormat="1" ht="11.25">
      <c r="B125" s="197"/>
      <c r="C125" s="198"/>
      <c r="D125" s="199" t="s">
        <v>133</v>
      </c>
      <c r="E125" s="200" t="s">
        <v>1</v>
      </c>
      <c r="F125" s="201" t="s">
        <v>134</v>
      </c>
      <c r="G125" s="198"/>
      <c r="H125" s="202">
        <v>220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133</v>
      </c>
      <c r="AU125" s="208" t="s">
        <v>86</v>
      </c>
      <c r="AV125" s="13" t="s">
        <v>86</v>
      </c>
      <c r="AW125" s="13" t="s">
        <v>32</v>
      </c>
      <c r="AX125" s="13" t="s">
        <v>84</v>
      </c>
      <c r="AY125" s="208" t="s">
        <v>124</v>
      </c>
    </row>
    <row r="126" spans="1:65" s="2" customFormat="1" ht="33" customHeight="1">
      <c r="A126" s="32"/>
      <c r="B126" s="33"/>
      <c r="C126" s="184" t="s">
        <v>86</v>
      </c>
      <c r="D126" s="184" t="s">
        <v>126</v>
      </c>
      <c r="E126" s="185" t="s">
        <v>135</v>
      </c>
      <c r="F126" s="186" t="s">
        <v>136</v>
      </c>
      <c r="G126" s="187" t="s">
        <v>129</v>
      </c>
      <c r="H126" s="188">
        <v>220</v>
      </c>
      <c r="I126" s="189"/>
      <c r="J126" s="190">
        <f>ROUND(I126*H126,2)</f>
        <v>0</v>
      </c>
      <c r="K126" s="186" t="s">
        <v>130</v>
      </c>
      <c r="L126" s="37"/>
      <c r="M126" s="191" t="s">
        <v>1</v>
      </c>
      <c r="N126" s="192" t="s">
        <v>41</v>
      </c>
      <c r="O126" s="6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131</v>
      </c>
      <c r="AT126" s="195" t="s">
        <v>126</v>
      </c>
      <c r="AU126" s="195" t="s">
        <v>86</v>
      </c>
      <c r="AY126" s="15" t="s">
        <v>124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5" t="s">
        <v>84</v>
      </c>
      <c r="BK126" s="196">
        <f>ROUND(I126*H126,2)</f>
        <v>0</v>
      </c>
      <c r="BL126" s="15" t="s">
        <v>131</v>
      </c>
      <c r="BM126" s="195" t="s">
        <v>137</v>
      </c>
    </row>
    <row r="127" spans="1:65" s="2" customFormat="1" ht="36">
      <c r="A127" s="32"/>
      <c r="B127" s="33"/>
      <c r="C127" s="184" t="s">
        <v>138</v>
      </c>
      <c r="D127" s="184" t="s">
        <v>126</v>
      </c>
      <c r="E127" s="185" t="s">
        <v>139</v>
      </c>
      <c r="F127" s="186" t="s">
        <v>140</v>
      </c>
      <c r="G127" s="187" t="s">
        <v>129</v>
      </c>
      <c r="H127" s="188">
        <v>1100</v>
      </c>
      <c r="I127" s="189"/>
      <c r="J127" s="190">
        <f>ROUND(I127*H127,2)</f>
        <v>0</v>
      </c>
      <c r="K127" s="186" t="s">
        <v>130</v>
      </c>
      <c r="L127" s="37"/>
      <c r="M127" s="191" t="s">
        <v>1</v>
      </c>
      <c r="N127" s="192" t="s">
        <v>41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131</v>
      </c>
      <c r="AT127" s="195" t="s">
        <v>126</v>
      </c>
      <c r="AU127" s="195" t="s">
        <v>86</v>
      </c>
      <c r="AY127" s="15" t="s">
        <v>124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84</v>
      </c>
      <c r="BK127" s="196">
        <f>ROUND(I127*H127,2)</f>
        <v>0</v>
      </c>
      <c r="BL127" s="15" t="s">
        <v>131</v>
      </c>
      <c r="BM127" s="195" t="s">
        <v>141</v>
      </c>
    </row>
    <row r="128" spans="1:65" s="13" customFormat="1" ht="11.25">
      <c r="B128" s="197"/>
      <c r="C128" s="198"/>
      <c r="D128" s="199" t="s">
        <v>133</v>
      </c>
      <c r="E128" s="200" t="s">
        <v>1</v>
      </c>
      <c r="F128" s="201" t="s">
        <v>142</v>
      </c>
      <c r="G128" s="198"/>
      <c r="H128" s="202">
        <v>1100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133</v>
      </c>
      <c r="AU128" s="208" t="s">
        <v>86</v>
      </c>
      <c r="AV128" s="13" t="s">
        <v>86</v>
      </c>
      <c r="AW128" s="13" t="s">
        <v>32</v>
      </c>
      <c r="AX128" s="13" t="s">
        <v>84</v>
      </c>
      <c r="AY128" s="208" t="s">
        <v>124</v>
      </c>
    </row>
    <row r="129" spans="1:65" s="2" customFormat="1" ht="24">
      <c r="A129" s="32"/>
      <c r="B129" s="33"/>
      <c r="C129" s="184" t="s">
        <v>131</v>
      </c>
      <c r="D129" s="184" t="s">
        <v>126</v>
      </c>
      <c r="E129" s="185" t="s">
        <v>143</v>
      </c>
      <c r="F129" s="186" t="s">
        <v>144</v>
      </c>
      <c r="G129" s="187" t="s">
        <v>145</v>
      </c>
      <c r="H129" s="188">
        <v>396</v>
      </c>
      <c r="I129" s="189"/>
      <c r="J129" s="190">
        <f>ROUND(I129*H129,2)</f>
        <v>0</v>
      </c>
      <c r="K129" s="186" t="s">
        <v>130</v>
      </c>
      <c r="L129" s="37"/>
      <c r="M129" s="191" t="s">
        <v>1</v>
      </c>
      <c r="N129" s="192" t="s">
        <v>41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131</v>
      </c>
      <c r="AT129" s="195" t="s">
        <v>126</v>
      </c>
      <c r="AU129" s="195" t="s">
        <v>86</v>
      </c>
      <c r="AY129" s="15" t="s">
        <v>124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84</v>
      </c>
      <c r="BK129" s="196">
        <f>ROUND(I129*H129,2)</f>
        <v>0</v>
      </c>
      <c r="BL129" s="15" t="s">
        <v>131</v>
      </c>
      <c r="BM129" s="195" t="s">
        <v>146</v>
      </c>
    </row>
    <row r="130" spans="1:65" s="13" customFormat="1" ht="11.25">
      <c r="B130" s="197"/>
      <c r="C130" s="198"/>
      <c r="D130" s="199" t="s">
        <v>133</v>
      </c>
      <c r="E130" s="200" t="s">
        <v>1</v>
      </c>
      <c r="F130" s="201" t="s">
        <v>147</v>
      </c>
      <c r="G130" s="198"/>
      <c r="H130" s="202">
        <v>396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133</v>
      </c>
      <c r="AU130" s="208" t="s">
        <v>86</v>
      </c>
      <c r="AV130" s="13" t="s">
        <v>86</v>
      </c>
      <c r="AW130" s="13" t="s">
        <v>32</v>
      </c>
      <c r="AX130" s="13" t="s">
        <v>84</v>
      </c>
      <c r="AY130" s="208" t="s">
        <v>124</v>
      </c>
    </row>
    <row r="131" spans="1:65" s="2" customFormat="1" ht="16.5" customHeight="1">
      <c r="A131" s="32"/>
      <c r="B131" s="33"/>
      <c r="C131" s="184" t="s">
        <v>148</v>
      </c>
      <c r="D131" s="184" t="s">
        <v>126</v>
      </c>
      <c r="E131" s="185" t="s">
        <v>149</v>
      </c>
      <c r="F131" s="186" t="s">
        <v>150</v>
      </c>
      <c r="G131" s="187" t="s">
        <v>129</v>
      </c>
      <c r="H131" s="188">
        <v>220</v>
      </c>
      <c r="I131" s="189"/>
      <c r="J131" s="190">
        <f>ROUND(I131*H131,2)</f>
        <v>0</v>
      </c>
      <c r="K131" s="186" t="s">
        <v>130</v>
      </c>
      <c r="L131" s="37"/>
      <c r="M131" s="191" t="s">
        <v>1</v>
      </c>
      <c r="N131" s="192" t="s">
        <v>41</v>
      </c>
      <c r="O131" s="6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5" t="s">
        <v>131</v>
      </c>
      <c r="AT131" s="195" t="s">
        <v>126</v>
      </c>
      <c r="AU131" s="195" t="s">
        <v>86</v>
      </c>
      <c r="AY131" s="15" t="s">
        <v>124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84</v>
      </c>
      <c r="BK131" s="196">
        <f>ROUND(I131*H131,2)</f>
        <v>0</v>
      </c>
      <c r="BL131" s="15" t="s">
        <v>131</v>
      </c>
      <c r="BM131" s="195" t="s">
        <v>151</v>
      </c>
    </row>
    <row r="132" spans="1:65" s="2" customFormat="1" ht="24">
      <c r="A132" s="32"/>
      <c r="B132" s="33"/>
      <c r="C132" s="184" t="s">
        <v>152</v>
      </c>
      <c r="D132" s="184" t="s">
        <v>126</v>
      </c>
      <c r="E132" s="185" t="s">
        <v>153</v>
      </c>
      <c r="F132" s="186" t="s">
        <v>154</v>
      </c>
      <c r="G132" s="187" t="s">
        <v>129</v>
      </c>
      <c r="H132" s="188">
        <v>220</v>
      </c>
      <c r="I132" s="189"/>
      <c r="J132" s="190">
        <f>ROUND(I132*H132,2)</f>
        <v>0</v>
      </c>
      <c r="K132" s="186" t="s">
        <v>130</v>
      </c>
      <c r="L132" s="37"/>
      <c r="M132" s="191" t="s">
        <v>1</v>
      </c>
      <c r="N132" s="192" t="s">
        <v>41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131</v>
      </c>
      <c r="AT132" s="195" t="s">
        <v>126</v>
      </c>
      <c r="AU132" s="195" t="s">
        <v>86</v>
      </c>
      <c r="AY132" s="15" t="s">
        <v>124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84</v>
      </c>
      <c r="BK132" s="196">
        <f>ROUND(I132*H132,2)</f>
        <v>0</v>
      </c>
      <c r="BL132" s="15" t="s">
        <v>131</v>
      </c>
      <c r="BM132" s="195" t="s">
        <v>155</v>
      </c>
    </row>
    <row r="133" spans="1:65" s="2" customFormat="1" ht="16.5" customHeight="1">
      <c r="A133" s="32"/>
      <c r="B133" s="33"/>
      <c r="C133" s="209" t="s">
        <v>156</v>
      </c>
      <c r="D133" s="209" t="s">
        <v>157</v>
      </c>
      <c r="E133" s="210" t="s">
        <v>158</v>
      </c>
      <c r="F133" s="211" t="s">
        <v>159</v>
      </c>
      <c r="G133" s="212" t="s">
        <v>145</v>
      </c>
      <c r="H133" s="213">
        <v>440</v>
      </c>
      <c r="I133" s="214"/>
      <c r="J133" s="215">
        <f>ROUND(I133*H133,2)</f>
        <v>0</v>
      </c>
      <c r="K133" s="211" t="s">
        <v>130</v>
      </c>
      <c r="L133" s="216"/>
      <c r="M133" s="217" t="s">
        <v>1</v>
      </c>
      <c r="N133" s="218" t="s">
        <v>41</v>
      </c>
      <c r="O133" s="6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5" t="s">
        <v>160</v>
      </c>
      <c r="AT133" s="195" t="s">
        <v>157</v>
      </c>
      <c r="AU133" s="195" t="s">
        <v>86</v>
      </c>
      <c r="AY133" s="15" t="s">
        <v>124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84</v>
      </c>
      <c r="BK133" s="196">
        <f>ROUND(I133*H133,2)</f>
        <v>0</v>
      </c>
      <c r="BL133" s="15" t="s">
        <v>131</v>
      </c>
      <c r="BM133" s="195" t="s">
        <v>161</v>
      </c>
    </row>
    <row r="134" spans="1:65" s="13" customFormat="1" ht="11.25">
      <c r="B134" s="197"/>
      <c r="C134" s="198"/>
      <c r="D134" s="199" t="s">
        <v>133</v>
      </c>
      <c r="E134" s="200" t="s">
        <v>1</v>
      </c>
      <c r="F134" s="201" t="s">
        <v>162</v>
      </c>
      <c r="G134" s="198"/>
      <c r="H134" s="202">
        <v>440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133</v>
      </c>
      <c r="AU134" s="208" t="s">
        <v>86</v>
      </c>
      <c r="AV134" s="13" t="s">
        <v>86</v>
      </c>
      <c r="AW134" s="13" t="s">
        <v>32</v>
      </c>
      <c r="AX134" s="13" t="s">
        <v>84</v>
      </c>
      <c r="AY134" s="208" t="s">
        <v>124</v>
      </c>
    </row>
    <row r="135" spans="1:65" s="12" customFormat="1" ht="22.9" customHeight="1">
      <c r="B135" s="168"/>
      <c r="C135" s="169"/>
      <c r="D135" s="170" t="s">
        <v>75</v>
      </c>
      <c r="E135" s="182" t="s">
        <v>163</v>
      </c>
      <c r="F135" s="182" t="s">
        <v>164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P136+SUM(P137:P140)</f>
        <v>0</v>
      </c>
      <c r="Q135" s="176"/>
      <c r="R135" s="177">
        <f>R136+SUM(R137:R140)</f>
        <v>0</v>
      </c>
      <c r="S135" s="176"/>
      <c r="T135" s="178">
        <f>T136+SUM(T137:T140)</f>
        <v>655.96800000000007</v>
      </c>
      <c r="AR135" s="179" t="s">
        <v>84</v>
      </c>
      <c r="AT135" s="180" t="s">
        <v>75</v>
      </c>
      <c r="AU135" s="180" t="s">
        <v>84</v>
      </c>
      <c r="AY135" s="179" t="s">
        <v>124</v>
      </c>
      <c r="BK135" s="181">
        <f>BK136+SUM(BK137:BK140)</f>
        <v>0</v>
      </c>
    </row>
    <row r="136" spans="1:65" s="2" customFormat="1" ht="16.5" customHeight="1">
      <c r="A136" s="32"/>
      <c r="B136" s="33"/>
      <c r="C136" s="184" t="s">
        <v>160</v>
      </c>
      <c r="D136" s="184" t="s">
        <v>126</v>
      </c>
      <c r="E136" s="185" t="s">
        <v>165</v>
      </c>
      <c r="F136" s="186" t="s">
        <v>166</v>
      </c>
      <c r="G136" s="187" t="s">
        <v>129</v>
      </c>
      <c r="H136" s="188">
        <v>65</v>
      </c>
      <c r="I136" s="189"/>
      <c r="J136" s="190">
        <f>ROUND(I136*H136,2)</f>
        <v>0</v>
      </c>
      <c r="K136" s="186" t="s">
        <v>130</v>
      </c>
      <c r="L136" s="37"/>
      <c r="M136" s="191" t="s">
        <v>1</v>
      </c>
      <c r="N136" s="192" t="s">
        <v>41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2.4</v>
      </c>
      <c r="T136" s="194">
        <f>S136*H136</f>
        <v>156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131</v>
      </c>
      <c r="AT136" s="195" t="s">
        <v>126</v>
      </c>
      <c r="AU136" s="195" t="s">
        <v>86</v>
      </c>
      <c r="AY136" s="15" t="s">
        <v>124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84</v>
      </c>
      <c r="BK136" s="196">
        <f>ROUND(I136*H136,2)</f>
        <v>0</v>
      </c>
      <c r="BL136" s="15" t="s">
        <v>131</v>
      </c>
      <c r="BM136" s="195" t="s">
        <v>167</v>
      </c>
    </row>
    <row r="137" spans="1:65" s="13" customFormat="1" ht="11.25">
      <c r="B137" s="197"/>
      <c r="C137" s="198"/>
      <c r="D137" s="199" t="s">
        <v>133</v>
      </c>
      <c r="E137" s="200" t="s">
        <v>1</v>
      </c>
      <c r="F137" s="201" t="s">
        <v>168</v>
      </c>
      <c r="G137" s="198"/>
      <c r="H137" s="202">
        <v>65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133</v>
      </c>
      <c r="AU137" s="208" t="s">
        <v>86</v>
      </c>
      <c r="AV137" s="13" t="s">
        <v>86</v>
      </c>
      <c r="AW137" s="13" t="s">
        <v>32</v>
      </c>
      <c r="AX137" s="13" t="s">
        <v>84</v>
      </c>
      <c r="AY137" s="208" t="s">
        <v>124</v>
      </c>
    </row>
    <row r="138" spans="1:65" s="2" customFormat="1" ht="24">
      <c r="A138" s="32"/>
      <c r="B138" s="33"/>
      <c r="C138" s="184" t="s">
        <v>163</v>
      </c>
      <c r="D138" s="184" t="s">
        <v>126</v>
      </c>
      <c r="E138" s="185" t="s">
        <v>169</v>
      </c>
      <c r="F138" s="186" t="s">
        <v>170</v>
      </c>
      <c r="G138" s="187" t="s">
        <v>129</v>
      </c>
      <c r="H138" s="188">
        <v>1111.04</v>
      </c>
      <c r="I138" s="189"/>
      <c r="J138" s="190">
        <f>ROUND(I138*H138,2)</f>
        <v>0</v>
      </c>
      <c r="K138" s="186" t="s">
        <v>130</v>
      </c>
      <c r="L138" s="37"/>
      <c r="M138" s="191" t="s">
        <v>1</v>
      </c>
      <c r="N138" s="192" t="s">
        <v>41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0.45</v>
      </c>
      <c r="T138" s="194">
        <f>S138*H138</f>
        <v>499.96800000000002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131</v>
      </c>
      <c r="AT138" s="195" t="s">
        <v>126</v>
      </c>
      <c r="AU138" s="195" t="s">
        <v>86</v>
      </c>
      <c r="AY138" s="15" t="s">
        <v>124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84</v>
      </c>
      <c r="BK138" s="196">
        <f>ROUND(I138*H138,2)</f>
        <v>0</v>
      </c>
      <c r="BL138" s="15" t="s">
        <v>131</v>
      </c>
      <c r="BM138" s="195" t="s">
        <v>171</v>
      </c>
    </row>
    <row r="139" spans="1:65" s="13" customFormat="1" ht="11.25">
      <c r="B139" s="197"/>
      <c r="C139" s="198"/>
      <c r="D139" s="199" t="s">
        <v>133</v>
      </c>
      <c r="E139" s="200" t="s">
        <v>1</v>
      </c>
      <c r="F139" s="201" t="s">
        <v>172</v>
      </c>
      <c r="G139" s="198"/>
      <c r="H139" s="202">
        <v>1111.04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133</v>
      </c>
      <c r="AU139" s="208" t="s">
        <v>86</v>
      </c>
      <c r="AV139" s="13" t="s">
        <v>86</v>
      </c>
      <c r="AW139" s="13" t="s">
        <v>32</v>
      </c>
      <c r="AX139" s="13" t="s">
        <v>84</v>
      </c>
      <c r="AY139" s="208" t="s">
        <v>124</v>
      </c>
    </row>
    <row r="140" spans="1:65" s="12" customFormat="1" ht="20.85" customHeight="1">
      <c r="B140" s="168"/>
      <c r="C140" s="169"/>
      <c r="D140" s="170" t="s">
        <v>75</v>
      </c>
      <c r="E140" s="182" t="s">
        <v>173</v>
      </c>
      <c r="F140" s="182" t="s">
        <v>174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SUM(P141:P143)</f>
        <v>0</v>
      </c>
      <c r="Q140" s="176"/>
      <c r="R140" s="177">
        <f>SUM(R141:R143)</f>
        <v>0</v>
      </c>
      <c r="S140" s="176"/>
      <c r="T140" s="178">
        <f>SUM(T141:T143)</f>
        <v>0</v>
      </c>
      <c r="AR140" s="179" t="s">
        <v>84</v>
      </c>
      <c r="AT140" s="180" t="s">
        <v>75</v>
      </c>
      <c r="AU140" s="180" t="s">
        <v>86</v>
      </c>
      <c r="AY140" s="179" t="s">
        <v>124</v>
      </c>
      <c r="BK140" s="181">
        <f>SUM(BK141:BK143)</f>
        <v>0</v>
      </c>
    </row>
    <row r="141" spans="1:65" s="2" customFormat="1" ht="16.5" customHeight="1">
      <c r="A141" s="32"/>
      <c r="B141" s="33"/>
      <c r="C141" s="184" t="s">
        <v>175</v>
      </c>
      <c r="D141" s="184" t="s">
        <v>126</v>
      </c>
      <c r="E141" s="185" t="s">
        <v>176</v>
      </c>
      <c r="F141" s="186" t="s">
        <v>177</v>
      </c>
      <c r="G141" s="187" t="s">
        <v>178</v>
      </c>
      <c r="H141" s="188">
        <v>1</v>
      </c>
      <c r="I141" s="189"/>
      <c r="J141" s="190">
        <f>ROUND(I141*H141,2)</f>
        <v>0</v>
      </c>
      <c r="K141" s="186" t="s">
        <v>1</v>
      </c>
      <c r="L141" s="37"/>
      <c r="M141" s="191" t="s">
        <v>1</v>
      </c>
      <c r="N141" s="192" t="s">
        <v>41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131</v>
      </c>
      <c r="AT141" s="195" t="s">
        <v>126</v>
      </c>
      <c r="AU141" s="195" t="s">
        <v>138</v>
      </c>
      <c r="AY141" s="15" t="s">
        <v>124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84</v>
      </c>
      <c r="BK141" s="196">
        <f>ROUND(I141*H141,2)</f>
        <v>0</v>
      </c>
      <c r="BL141" s="15" t="s">
        <v>131</v>
      </c>
      <c r="BM141" s="195" t="s">
        <v>179</v>
      </c>
    </row>
    <row r="142" spans="1:65" s="2" customFormat="1" ht="21.75" customHeight="1">
      <c r="A142" s="32"/>
      <c r="B142" s="33"/>
      <c r="C142" s="184" t="s">
        <v>180</v>
      </c>
      <c r="D142" s="184" t="s">
        <v>126</v>
      </c>
      <c r="E142" s="185" t="s">
        <v>181</v>
      </c>
      <c r="F142" s="186" t="s">
        <v>182</v>
      </c>
      <c r="G142" s="187" t="s">
        <v>178</v>
      </c>
      <c r="H142" s="188">
        <v>1</v>
      </c>
      <c r="I142" s="189"/>
      <c r="J142" s="190">
        <f>ROUND(I142*H142,2)</f>
        <v>0</v>
      </c>
      <c r="K142" s="186" t="s">
        <v>1</v>
      </c>
      <c r="L142" s="37"/>
      <c r="M142" s="191" t="s">
        <v>1</v>
      </c>
      <c r="N142" s="192" t="s">
        <v>41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5" t="s">
        <v>131</v>
      </c>
      <c r="AT142" s="195" t="s">
        <v>126</v>
      </c>
      <c r="AU142" s="195" t="s">
        <v>138</v>
      </c>
      <c r="AY142" s="15" t="s">
        <v>124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5" t="s">
        <v>84</v>
      </c>
      <c r="BK142" s="196">
        <f>ROUND(I142*H142,2)</f>
        <v>0</v>
      </c>
      <c r="BL142" s="15" t="s">
        <v>131</v>
      </c>
      <c r="BM142" s="195" t="s">
        <v>183</v>
      </c>
    </row>
    <row r="143" spans="1:65" s="2" customFormat="1" ht="16.5" customHeight="1">
      <c r="A143" s="32"/>
      <c r="B143" s="33"/>
      <c r="C143" s="184" t="s">
        <v>184</v>
      </c>
      <c r="D143" s="184" t="s">
        <v>126</v>
      </c>
      <c r="E143" s="185" t="s">
        <v>185</v>
      </c>
      <c r="F143" s="186" t="s">
        <v>186</v>
      </c>
      <c r="G143" s="187" t="s">
        <v>178</v>
      </c>
      <c r="H143" s="188">
        <v>1</v>
      </c>
      <c r="I143" s="189"/>
      <c r="J143" s="190">
        <f>ROUND(I143*H143,2)</f>
        <v>0</v>
      </c>
      <c r="K143" s="186" t="s">
        <v>1</v>
      </c>
      <c r="L143" s="37"/>
      <c r="M143" s="191" t="s">
        <v>1</v>
      </c>
      <c r="N143" s="192" t="s">
        <v>41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131</v>
      </c>
      <c r="AT143" s="195" t="s">
        <v>126</v>
      </c>
      <c r="AU143" s="195" t="s">
        <v>138</v>
      </c>
      <c r="AY143" s="15" t="s">
        <v>124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84</v>
      </c>
      <c r="BK143" s="196">
        <f>ROUND(I143*H143,2)</f>
        <v>0</v>
      </c>
      <c r="BL143" s="15" t="s">
        <v>131</v>
      </c>
      <c r="BM143" s="195" t="s">
        <v>187</v>
      </c>
    </row>
    <row r="144" spans="1:65" s="12" customFormat="1" ht="22.9" customHeight="1">
      <c r="B144" s="168"/>
      <c r="C144" s="169"/>
      <c r="D144" s="170" t="s">
        <v>75</v>
      </c>
      <c r="E144" s="182" t="s">
        <v>188</v>
      </c>
      <c r="F144" s="182" t="s">
        <v>189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SUM(P145:P153)</f>
        <v>0</v>
      </c>
      <c r="Q144" s="176"/>
      <c r="R144" s="177">
        <f>SUM(R145:R153)</f>
        <v>0</v>
      </c>
      <c r="S144" s="176"/>
      <c r="T144" s="178">
        <f>SUM(T145:T153)</f>
        <v>0</v>
      </c>
      <c r="AR144" s="179" t="s">
        <v>84</v>
      </c>
      <c r="AT144" s="180" t="s">
        <v>75</v>
      </c>
      <c r="AU144" s="180" t="s">
        <v>84</v>
      </c>
      <c r="AY144" s="179" t="s">
        <v>124</v>
      </c>
      <c r="BK144" s="181">
        <f>SUM(BK145:BK153)</f>
        <v>0</v>
      </c>
    </row>
    <row r="145" spans="1:65" s="2" customFormat="1" ht="24">
      <c r="A145" s="32"/>
      <c r="B145" s="33"/>
      <c r="C145" s="184" t="s">
        <v>190</v>
      </c>
      <c r="D145" s="184" t="s">
        <v>126</v>
      </c>
      <c r="E145" s="185" t="s">
        <v>191</v>
      </c>
      <c r="F145" s="186" t="s">
        <v>192</v>
      </c>
      <c r="G145" s="187" t="s">
        <v>145</v>
      </c>
      <c r="H145" s="188">
        <v>655.96799999999996</v>
      </c>
      <c r="I145" s="189"/>
      <c r="J145" s="190">
        <f>ROUND(I145*H145,2)</f>
        <v>0</v>
      </c>
      <c r="K145" s="186" t="s">
        <v>130</v>
      </c>
      <c r="L145" s="37"/>
      <c r="M145" s="191" t="s">
        <v>1</v>
      </c>
      <c r="N145" s="192" t="s">
        <v>41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131</v>
      </c>
      <c r="AT145" s="195" t="s">
        <v>126</v>
      </c>
      <c r="AU145" s="195" t="s">
        <v>86</v>
      </c>
      <c r="AY145" s="15" t="s">
        <v>124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84</v>
      </c>
      <c r="BK145" s="196">
        <f>ROUND(I145*H145,2)</f>
        <v>0</v>
      </c>
      <c r="BL145" s="15" t="s">
        <v>131</v>
      </c>
      <c r="BM145" s="195" t="s">
        <v>193</v>
      </c>
    </row>
    <row r="146" spans="1:65" s="2" customFormat="1" ht="24">
      <c r="A146" s="32"/>
      <c r="B146" s="33"/>
      <c r="C146" s="184" t="s">
        <v>194</v>
      </c>
      <c r="D146" s="184" t="s">
        <v>126</v>
      </c>
      <c r="E146" s="185" t="s">
        <v>195</v>
      </c>
      <c r="F146" s="186" t="s">
        <v>196</v>
      </c>
      <c r="G146" s="187" t="s">
        <v>145</v>
      </c>
      <c r="H146" s="188">
        <v>9183.5519999999997</v>
      </c>
      <c r="I146" s="189"/>
      <c r="J146" s="190">
        <f>ROUND(I146*H146,2)</f>
        <v>0</v>
      </c>
      <c r="K146" s="186" t="s">
        <v>130</v>
      </c>
      <c r="L146" s="37"/>
      <c r="M146" s="191" t="s">
        <v>1</v>
      </c>
      <c r="N146" s="192" t="s">
        <v>41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131</v>
      </c>
      <c r="AT146" s="195" t="s">
        <v>126</v>
      </c>
      <c r="AU146" s="195" t="s">
        <v>86</v>
      </c>
      <c r="AY146" s="15" t="s">
        <v>124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84</v>
      </c>
      <c r="BK146" s="196">
        <f>ROUND(I146*H146,2)</f>
        <v>0</v>
      </c>
      <c r="BL146" s="15" t="s">
        <v>131</v>
      </c>
      <c r="BM146" s="195" t="s">
        <v>197</v>
      </c>
    </row>
    <row r="147" spans="1:65" s="13" customFormat="1" ht="11.25">
      <c r="B147" s="197"/>
      <c r="C147" s="198"/>
      <c r="D147" s="199" t="s">
        <v>133</v>
      </c>
      <c r="E147" s="198"/>
      <c r="F147" s="201" t="s">
        <v>198</v>
      </c>
      <c r="G147" s="198"/>
      <c r="H147" s="202">
        <v>9183.5519999999997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133</v>
      </c>
      <c r="AU147" s="208" t="s">
        <v>86</v>
      </c>
      <c r="AV147" s="13" t="s">
        <v>86</v>
      </c>
      <c r="AW147" s="13" t="s">
        <v>4</v>
      </c>
      <c r="AX147" s="13" t="s">
        <v>84</v>
      </c>
      <c r="AY147" s="208" t="s">
        <v>124</v>
      </c>
    </row>
    <row r="148" spans="1:65" s="2" customFormat="1" ht="16.5" customHeight="1">
      <c r="A148" s="32"/>
      <c r="B148" s="33"/>
      <c r="C148" s="184" t="s">
        <v>8</v>
      </c>
      <c r="D148" s="184" t="s">
        <v>126</v>
      </c>
      <c r="E148" s="185" t="s">
        <v>199</v>
      </c>
      <c r="F148" s="186" t="s">
        <v>200</v>
      </c>
      <c r="G148" s="187" t="s">
        <v>145</v>
      </c>
      <c r="H148" s="188">
        <v>655.96799999999996</v>
      </c>
      <c r="I148" s="189"/>
      <c r="J148" s="190">
        <f t="shared" ref="J148:J153" si="0">ROUND(I148*H148,2)</f>
        <v>0</v>
      </c>
      <c r="K148" s="186" t="s">
        <v>130</v>
      </c>
      <c r="L148" s="37"/>
      <c r="M148" s="191" t="s">
        <v>1</v>
      </c>
      <c r="N148" s="192" t="s">
        <v>41</v>
      </c>
      <c r="O148" s="69"/>
      <c r="P148" s="193">
        <f t="shared" ref="P148:P153" si="1">O148*H148</f>
        <v>0</v>
      </c>
      <c r="Q148" s="193">
        <v>0</v>
      </c>
      <c r="R148" s="193">
        <f t="shared" ref="R148:R153" si="2">Q148*H148</f>
        <v>0</v>
      </c>
      <c r="S148" s="193">
        <v>0</v>
      </c>
      <c r="T148" s="194">
        <f t="shared" ref="T148:T153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131</v>
      </c>
      <c r="AT148" s="195" t="s">
        <v>126</v>
      </c>
      <c r="AU148" s="195" t="s">
        <v>86</v>
      </c>
      <c r="AY148" s="15" t="s">
        <v>124</v>
      </c>
      <c r="BE148" s="196">
        <f t="shared" ref="BE148:BE153" si="4">IF(N148="základní",J148,0)</f>
        <v>0</v>
      </c>
      <c r="BF148" s="196">
        <f t="shared" ref="BF148:BF153" si="5">IF(N148="snížená",J148,0)</f>
        <v>0</v>
      </c>
      <c r="BG148" s="196">
        <f t="shared" ref="BG148:BG153" si="6">IF(N148="zákl. přenesená",J148,0)</f>
        <v>0</v>
      </c>
      <c r="BH148" s="196">
        <f t="shared" ref="BH148:BH153" si="7">IF(N148="sníž. přenesená",J148,0)</f>
        <v>0</v>
      </c>
      <c r="BI148" s="196">
        <f t="shared" ref="BI148:BI153" si="8">IF(N148="nulová",J148,0)</f>
        <v>0</v>
      </c>
      <c r="BJ148" s="15" t="s">
        <v>84</v>
      </c>
      <c r="BK148" s="196">
        <f t="shared" ref="BK148:BK153" si="9">ROUND(I148*H148,2)</f>
        <v>0</v>
      </c>
      <c r="BL148" s="15" t="s">
        <v>131</v>
      </c>
      <c r="BM148" s="195" t="s">
        <v>201</v>
      </c>
    </row>
    <row r="149" spans="1:65" s="2" customFormat="1" ht="36">
      <c r="A149" s="32"/>
      <c r="B149" s="33"/>
      <c r="C149" s="184" t="s">
        <v>202</v>
      </c>
      <c r="D149" s="184" t="s">
        <v>126</v>
      </c>
      <c r="E149" s="185" t="s">
        <v>203</v>
      </c>
      <c r="F149" s="186" t="s">
        <v>204</v>
      </c>
      <c r="G149" s="187" t="s">
        <v>145</v>
      </c>
      <c r="H149" s="188">
        <v>156</v>
      </c>
      <c r="I149" s="189"/>
      <c r="J149" s="190">
        <f t="shared" si="0"/>
        <v>0</v>
      </c>
      <c r="K149" s="186" t="s">
        <v>130</v>
      </c>
      <c r="L149" s="37"/>
      <c r="M149" s="191" t="s">
        <v>1</v>
      </c>
      <c r="N149" s="192" t="s">
        <v>41</v>
      </c>
      <c r="O149" s="69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131</v>
      </c>
      <c r="AT149" s="195" t="s">
        <v>126</v>
      </c>
      <c r="AU149" s="195" t="s">
        <v>86</v>
      </c>
      <c r="AY149" s="15" t="s">
        <v>124</v>
      </c>
      <c r="BE149" s="196">
        <f t="shared" si="4"/>
        <v>0</v>
      </c>
      <c r="BF149" s="196">
        <f t="shared" si="5"/>
        <v>0</v>
      </c>
      <c r="BG149" s="196">
        <f t="shared" si="6"/>
        <v>0</v>
      </c>
      <c r="BH149" s="196">
        <f t="shared" si="7"/>
        <v>0</v>
      </c>
      <c r="BI149" s="196">
        <f t="shared" si="8"/>
        <v>0</v>
      </c>
      <c r="BJ149" s="15" t="s">
        <v>84</v>
      </c>
      <c r="BK149" s="196">
        <f t="shared" si="9"/>
        <v>0</v>
      </c>
      <c r="BL149" s="15" t="s">
        <v>131</v>
      </c>
      <c r="BM149" s="195" t="s">
        <v>205</v>
      </c>
    </row>
    <row r="150" spans="1:65" s="2" customFormat="1" ht="33" customHeight="1">
      <c r="A150" s="32"/>
      <c r="B150" s="33"/>
      <c r="C150" s="184" t="s">
        <v>206</v>
      </c>
      <c r="D150" s="184" t="s">
        <v>126</v>
      </c>
      <c r="E150" s="185" t="s">
        <v>207</v>
      </c>
      <c r="F150" s="186" t="s">
        <v>208</v>
      </c>
      <c r="G150" s="187" t="s">
        <v>145</v>
      </c>
      <c r="H150" s="188">
        <v>495.488</v>
      </c>
      <c r="I150" s="189"/>
      <c r="J150" s="190">
        <f t="shared" si="0"/>
        <v>0</v>
      </c>
      <c r="K150" s="186" t="s">
        <v>130</v>
      </c>
      <c r="L150" s="37"/>
      <c r="M150" s="191" t="s">
        <v>1</v>
      </c>
      <c r="N150" s="192" t="s">
        <v>41</v>
      </c>
      <c r="O150" s="69"/>
      <c r="P150" s="193">
        <f t="shared" si="1"/>
        <v>0</v>
      </c>
      <c r="Q150" s="193">
        <v>0</v>
      </c>
      <c r="R150" s="193">
        <f t="shared" si="2"/>
        <v>0</v>
      </c>
      <c r="S150" s="193">
        <v>0</v>
      </c>
      <c r="T150" s="194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5" t="s">
        <v>131</v>
      </c>
      <c r="AT150" s="195" t="s">
        <v>126</v>
      </c>
      <c r="AU150" s="195" t="s">
        <v>86</v>
      </c>
      <c r="AY150" s="15" t="s">
        <v>124</v>
      </c>
      <c r="BE150" s="196">
        <f t="shared" si="4"/>
        <v>0</v>
      </c>
      <c r="BF150" s="196">
        <f t="shared" si="5"/>
        <v>0</v>
      </c>
      <c r="BG150" s="196">
        <f t="shared" si="6"/>
        <v>0</v>
      </c>
      <c r="BH150" s="196">
        <f t="shared" si="7"/>
        <v>0</v>
      </c>
      <c r="BI150" s="196">
        <f t="shared" si="8"/>
        <v>0</v>
      </c>
      <c r="BJ150" s="15" t="s">
        <v>84</v>
      </c>
      <c r="BK150" s="196">
        <f t="shared" si="9"/>
        <v>0</v>
      </c>
      <c r="BL150" s="15" t="s">
        <v>131</v>
      </c>
      <c r="BM150" s="195" t="s">
        <v>209</v>
      </c>
    </row>
    <row r="151" spans="1:65" s="2" customFormat="1" ht="33" customHeight="1">
      <c r="A151" s="32"/>
      <c r="B151" s="33"/>
      <c r="C151" s="184" t="s">
        <v>210</v>
      </c>
      <c r="D151" s="184" t="s">
        <v>126</v>
      </c>
      <c r="E151" s="185" t="s">
        <v>211</v>
      </c>
      <c r="F151" s="186" t="s">
        <v>212</v>
      </c>
      <c r="G151" s="187" t="s">
        <v>145</v>
      </c>
      <c r="H151" s="188">
        <v>0.8</v>
      </c>
      <c r="I151" s="189"/>
      <c r="J151" s="190">
        <f t="shared" si="0"/>
        <v>0</v>
      </c>
      <c r="K151" s="186" t="s">
        <v>130</v>
      </c>
      <c r="L151" s="37"/>
      <c r="M151" s="191" t="s">
        <v>1</v>
      </c>
      <c r="N151" s="192" t="s">
        <v>41</v>
      </c>
      <c r="O151" s="69"/>
      <c r="P151" s="193">
        <f t="shared" si="1"/>
        <v>0</v>
      </c>
      <c r="Q151" s="193">
        <v>0</v>
      </c>
      <c r="R151" s="193">
        <f t="shared" si="2"/>
        <v>0</v>
      </c>
      <c r="S151" s="193">
        <v>0</v>
      </c>
      <c r="T151" s="194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5" t="s">
        <v>131</v>
      </c>
      <c r="AT151" s="195" t="s">
        <v>126</v>
      </c>
      <c r="AU151" s="195" t="s">
        <v>86</v>
      </c>
      <c r="AY151" s="15" t="s">
        <v>124</v>
      </c>
      <c r="BE151" s="196">
        <f t="shared" si="4"/>
        <v>0</v>
      </c>
      <c r="BF151" s="196">
        <f t="shared" si="5"/>
        <v>0</v>
      </c>
      <c r="BG151" s="196">
        <f t="shared" si="6"/>
        <v>0</v>
      </c>
      <c r="BH151" s="196">
        <f t="shared" si="7"/>
        <v>0</v>
      </c>
      <c r="BI151" s="196">
        <f t="shared" si="8"/>
        <v>0</v>
      </c>
      <c r="BJ151" s="15" t="s">
        <v>84</v>
      </c>
      <c r="BK151" s="196">
        <f t="shared" si="9"/>
        <v>0</v>
      </c>
      <c r="BL151" s="15" t="s">
        <v>131</v>
      </c>
      <c r="BM151" s="195" t="s">
        <v>213</v>
      </c>
    </row>
    <row r="152" spans="1:65" s="2" customFormat="1" ht="33" customHeight="1">
      <c r="A152" s="32"/>
      <c r="B152" s="33"/>
      <c r="C152" s="184" t="s">
        <v>214</v>
      </c>
      <c r="D152" s="184" t="s">
        <v>126</v>
      </c>
      <c r="E152" s="185" t="s">
        <v>215</v>
      </c>
      <c r="F152" s="186" t="s">
        <v>216</v>
      </c>
      <c r="G152" s="187" t="s">
        <v>145</v>
      </c>
      <c r="H152" s="188">
        <v>0.8</v>
      </c>
      <c r="I152" s="189"/>
      <c r="J152" s="190">
        <f t="shared" si="0"/>
        <v>0</v>
      </c>
      <c r="K152" s="186" t="s">
        <v>130</v>
      </c>
      <c r="L152" s="37"/>
      <c r="M152" s="191" t="s">
        <v>1</v>
      </c>
      <c r="N152" s="192" t="s">
        <v>41</v>
      </c>
      <c r="O152" s="69"/>
      <c r="P152" s="193">
        <f t="shared" si="1"/>
        <v>0</v>
      </c>
      <c r="Q152" s="193">
        <v>0</v>
      </c>
      <c r="R152" s="193">
        <f t="shared" si="2"/>
        <v>0</v>
      </c>
      <c r="S152" s="193">
        <v>0</v>
      </c>
      <c r="T152" s="194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131</v>
      </c>
      <c r="AT152" s="195" t="s">
        <v>126</v>
      </c>
      <c r="AU152" s="195" t="s">
        <v>86</v>
      </c>
      <c r="AY152" s="15" t="s">
        <v>124</v>
      </c>
      <c r="BE152" s="196">
        <f t="shared" si="4"/>
        <v>0</v>
      </c>
      <c r="BF152" s="196">
        <f t="shared" si="5"/>
        <v>0</v>
      </c>
      <c r="BG152" s="196">
        <f t="shared" si="6"/>
        <v>0</v>
      </c>
      <c r="BH152" s="196">
        <f t="shared" si="7"/>
        <v>0</v>
      </c>
      <c r="BI152" s="196">
        <f t="shared" si="8"/>
        <v>0</v>
      </c>
      <c r="BJ152" s="15" t="s">
        <v>84</v>
      </c>
      <c r="BK152" s="196">
        <f t="shared" si="9"/>
        <v>0</v>
      </c>
      <c r="BL152" s="15" t="s">
        <v>131</v>
      </c>
      <c r="BM152" s="195" t="s">
        <v>217</v>
      </c>
    </row>
    <row r="153" spans="1:65" s="2" customFormat="1" ht="33" customHeight="1">
      <c r="A153" s="32"/>
      <c r="B153" s="33"/>
      <c r="C153" s="184" t="s">
        <v>218</v>
      </c>
      <c r="D153" s="184" t="s">
        <v>126</v>
      </c>
      <c r="E153" s="185" t="s">
        <v>219</v>
      </c>
      <c r="F153" s="186" t="s">
        <v>220</v>
      </c>
      <c r="G153" s="187" t="s">
        <v>145</v>
      </c>
      <c r="H153" s="188">
        <v>2.88</v>
      </c>
      <c r="I153" s="189"/>
      <c r="J153" s="190">
        <f t="shared" si="0"/>
        <v>0</v>
      </c>
      <c r="K153" s="186" t="s">
        <v>130</v>
      </c>
      <c r="L153" s="37"/>
      <c r="M153" s="219" t="s">
        <v>1</v>
      </c>
      <c r="N153" s="220" t="s">
        <v>41</v>
      </c>
      <c r="O153" s="221"/>
      <c r="P153" s="222">
        <f t="shared" si="1"/>
        <v>0</v>
      </c>
      <c r="Q153" s="222">
        <v>0</v>
      </c>
      <c r="R153" s="222">
        <f t="shared" si="2"/>
        <v>0</v>
      </c>
      <c r="S153" s="222">
        <v>0</v>
      </c>
      <c r="T153" s="22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131</v>
      </c>
      <c r="AT153" s="195" t="s">
        <v>126</v>
      </c>
      <c r="AU153" s="195" t="s">
        <v>86</v>
      </c>
      <c r="AY153" s="15" t="s">
        <v>124</v>
      </c>
      <c r="BE153" s="196">
        <f t="shared" si="4"/>
        <v>0</v>
      </c>
      <c r="BF153" s="196">
        <f t="shared" si="5"/>
        <v>0</v>
      </c>
      <c r="BG153" s="196">
        <f t="shared" si="6"/>
        <v>0</v>
      </c>
      <c r="BH153" s="196">
        <f t="shared" si="7"/>
        <v>0</v>
      </c>
      <c r="BI153" s="196">
        <f t="shared" si="8"/>
        <v>0</v>
      </c>
      <c r="BJ153" s="15" t="s">
        <v>84</v>
      </c>
      <c r="BK153" s="196">
        <f t="shared" si="9"/>
        <v>0</v>
      </c>
      <c r="BL153" s="15" t="s">
        <v>131</v>
      </c>
      <c r="BM153" s="195" t="s">
        <v>221</v>
      </c>
    </row>
    <row r="154" spans="1:65" s="2" customFormat="1" ht="6.95" customHeight="1">
      <c r="A154" s="32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37"/>
      <c r="M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</sheetData>
  <sheetProtection algorithmName="SHA-512" hashValue="zVJ1umJ6z3TrkyWDBprXdTy5nAAzSnEO0ydkCgJEkOzIquBxpreBSOXk/Y5LrUy518Fh6pd2LJgmPxkGGOA98Q==" saltValue="236gj7NJmhLdLv1++jj3ajQvV397yDLkEHicfzUnEMVSMdfegb0wl9vqZfCgygWeR85P8Z3wVuddEgToJJeYrw==" spinCount="100000" sheet="1" objects="1" scenarios="1" formatColumns="0" formatRows="0" autoFilter="0"/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5" t="s">
        <v>89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hidden="1" customHeight="1">
      <c r="B4" s="18"/>
      <c r="D4" s="108" t="s">
        <v>96</v>
      </c>
      <c r="L4" s="18"/>
      <c r="M4" s="109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10" t="s">
        <v>16</v>
      </c>
      <c r="L6" s="18"/>
    </row>
    <row r="7" spans="1:46" s="1" customFormat="1" ht="16.5" hidden="1" customHeight="1">
      <c r="B7" s="18"/>
      <c r="E7" s="272" t="str">
        <f>'Rekapitulace stavby'!K6</f>
        <v>BOHUMÍNSKÁ MĚSTSKÁ NEMOCNICE - DEMOLICE OBJEKTŮ</v>
      </c>
      <c r="F7" s="273"/>
      <c r="G7" s="273"/>
      <c r="H7" s="273"/>
      <c r="L7" s="18"/>
    </row>
    <row r="8" spans="1:46" s="2" customFormat="1" ht="12" hidden="1" customHeight="1">
      <c r="A8" s="32"/>
      <c r="B8" s="37"/>
      <c r="C8" s="32"/>
      <c r="D8" s="110" t="s">
        <v>97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74" t="s">
        <v>222</v>
      </c>
      <c r="F9" s="275"/>
      <c r="G9" s="275"/>
      <c r="H9" s="275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6. 1. 2021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11" t="s">
        <v>26</v>
      </c>
      <c r="F15" s="32"/>
      <c r="G15" s="32"/>
      <c r="H15" s="32"/>
      <c r="I15" s="110" t="s">
        <v>27</v>
      </c>
      <c r="J15" s="111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76" t="str">
        <f>'Rekapitulace stavby'!E14</f>
        <v>Vyplň údaj</v>
      </c>
      <c r="F18" s="277"/>
      <c r="G18" s="277"/>
      <c r="H18" s="277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11" t="s">
        <v>31</v>
      </c>
      <c r="F21" s="32"/>
      <c r="G21" s="32"/>
      <c r="H21" s="32"/>
      <c r="I21" s="110" t="s">
        <v>27</v>
      </c>
      <c r="J21" s="111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27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13"/>
      <c r="B27" s="114"/>
      <c r="C27" s="113"/>
      <c r="D27" s="113"/>
      <c r="E27" s="278" t="s">
        <v>1</v>
      </c>
      <c r="F27" s="278"/>
      <c r="G27" s="278"/>
      <c r="H27" s="27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20" t="s">
        <v>40</v>
      </c>
      <c r="E33" s="110" t="s">
        <v>41</v>
      </c>
      <c r="F33" s="121">
        <f>ROUND((SUM(BE121:BE153)),  2)</f>
        <v>0</v>
      </c>
      <c r="G33" s="32"/>
      <c r="H33" s="32"/>
      <c r="I33" s="122">
        <v>0.21</v>
      </c>
      <c r="J33" s="121">
        <f>ROUND(((SUM(BE121:BE153))*I33),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10" t="s">
        <v>42</v>
      </c>
      <c r="F34" s="121">
        <f>ROUND((SUM(BF121:BF153)),  2)</f>
        <v>0</v>
      </c>
      <c r="G34" s="32"/>
      <c r="H34" s="32"/>
      <c r="I34" s="122">
        <v>0.15</v>
      </c>
      <c r="J34" s="121">
        <f>ROUND(((SUM(BF121:BF153))*I34),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ROUND((SUM(BG121:BG153)),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ROUND((SUM(BH121:BH153)),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ROUND((SUM(BI121:BI153)),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9" t="str">
        <f>E7</f>
        <v>BOHUMÍNSKÁ MĚSTSKÁ NEMOCNICE - DEMOLICE OBJEKTŮ</v>
      </c>
      <c r="F85" s="280"/>
      <c r="G85" s="280"/>
      <c r="H85" s="28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97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1" t="str">
        <f>E9</f>
        <v xml:space="preserve">002 - Objekt márnice </v>
      </c>
      <c r="F87" s="281"/>
      <c r="G87" s="281"/>
      <c r="H87" s="281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Bohumín</v>
      </c>
      <c r="G89" s="34"/>
      <c r="H89" s="34"/>
      <c r="I89" s="27" t="s">
        <v>22</v>
      </c>
      <c r="J89" s="64" t="str">
        <f>IF(J12="","",J12)</f>
        <v>6. 1. 2021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Město Bohumín</v>
      </c>
      <c r="G91" s="34"/>
      <c r="H91" s="34"/>
      <c r="I91" s="27" t="s">
        <v>30</v>
      </c>
      <c r="J91" s="30" t="str">
        <f>E21</f>
        <v>ATRIS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Barbora Kyšková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100</v>
      </c>
      <c r="D94" s="142"/>
      <c r="E94" s="142"/>
      <c r="F94" s="142"/>
      <c r="G94" s="142"/>
      <c r="H94" s="142"/>
      <c r="I94" s="142"/>
      <c r="J94" s="143" t="s">
        <v>101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102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31" s="9" customFormat="1" ht="24.95" customHeight="1">
      <c r="B97" s="145"/>
      <c r="C97" s="146"/>
      <c r="D97" s="147" t="s">
        <v>104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105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106</v>
      </c>
      <c r="E99" s="154"/>
      <c r="F99" s="154"/>
      <c r="G99" s="154"/>
      <c r="H99" s="154"/>
      <c r="I99" s="154"/>
      <c r="J99" s="155">
        <f>J135</f>
        <v>0</v>
      </c>
      <c r="K99" s="152"/>
      <c r="L99" s="156"/>
    </row>
    <row r="100" spans="1:31" s="10" customFormat="1" ht="14.85" customHeight="1">
      <c r="B100" s="151"/>
      <c r="C100" s="152"/>
      <c r="D100" s="153" t="s">
        <v>107</v>
      </c>
      <c r="E100" s="154"/>
      <c r="F100" s="154"/>
      <c r="G100" s="154"/>
      <c r="H100" s="154"/>
      <c r="I100" s="154"/>
      <c r="J100" s="155">
        <f>J140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108</v>
      </c>
      <c r="E101" s="154"/>
      <c r="F101" s="154"/>
      <c r="G101" s="154"/>
      <c r="H101" s="154"/>
      <c r="I101" s="154"/>
      <c r="J101" s="155">
        <f>J144</f>
        <v>0</v>
      </c>
      <c r="K101" s="152"/>
      <c r="L101" s="156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109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9" t="str">
        <f>E7</f>
        <v>BOHUMÍNSKÁ MĚSTSKÁ NEMOCNICE - DEMOLICE OBJEKTŮ</v>
      </c>
      <c r="F111" s="280"/>
      <c r="G111" s="280"/>
      <c r="H111" s="280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97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1" t="str">
        <f>E9</f>
        <v xml:space="preserve">002 - Objekt márnice </v>
      </c>
      <c r="F113" s="281"/>
      <c r="G113" s="281"/>
      <c r="H113" s="281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>Bohumín</v>
      </c>
      <c r="G115" s="34"/>
      <c r="H115" s="34"/>
      <c r="I115" s="27" t="s">
        <v>22</v>
      </c>
      <c r="J115" s="64" t="str">
        <f>IF(J12="","",J12)</f>
        <v>6. 1. 2021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>Město Bohumín</v>
      </c>
      <c r="G117" s="34"/>
      <c r="H117" s="34"/>
      <c r="I117" s="27" t="s">
        <v>30</v>
      </c>
      <c r="J117" s="30" t="str">
        <f>E21</f>
        <v>ATRIS s.r.o.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33</v>
      </c>
      <c r="J118" s="30" t="str">
        <f>E24</f>
        <v>Barbora Kyšková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7"/>
      <c r="B120" s="158"/>
      <c r="C120" s="159" t="s">
        <v>110</v>
      </c>
      <c r="D120" s="160" t="s">
        <v>61</v>
      </c>
      <c r="E120" s="160" t="s">
        <v>57</v>
      </c>
      <c r="F120" s="160" t="s">
        <v>58</v>
      </c>
      <c r="G120" s="160" t="s">
        <v>111</v>
      </c>
      <c r="H120" s="160" t="s">
        <v>112</v>
      </c>
      <c r="I120" s="160" t="s">
        <v>113</v>
      </c>
      <c r="J120" s="160" t="s">
        <v>101</v>
      </c>
      <c r="K120" s="161" t="s">
        <v>114</v>
      </c>
      <c r="L120" s="162"/>
      <c r="M120" s="73" t="s">
        <v>1</v>
      </c>
      <c r="N120" s="74" t="s">
        <v>40</v>
      </c>
      <c r="O120" s="74" t="s">
        <v>115</v>
      </c>
      <c r="P120" s="74" t="s">
        <v>116</v>
      </c>
      <c r="Q120" s="74" t="s">
        <v>117</v>
      </c>
      <c r="R120" s="74" t="s">
        <v>118</v>
      </c>
      <c r="S120" s="74" t="s">
        <v>119</v>
      </c>
      <c r="T120" s="75" t="s">
        <v>120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9" customHeight="1">
      <c r="A121" s="32"/>
      <c r="B121" s="33"/>
      <c r="C121" s="80" t="s">
        <v>121</v>
      </c>
      <c r="D121" s="34"/>
      <c r="E121" s="34"/>
      <c r="F121" s="34"/>
      <c r="G121" s="34"/>
      <c r="H121" s="34"/>
      <c r="I121" s="34"/>
      <c r="J121" s="163">
        <f>BK121</f>
        <v>0</v>
      </c>
      <c r="K121" s="34"/>
      <c r="L121" s="37"/>
      <c r="M121" s="76"/>
      <c r="N121" s="164"/>
      <c r="O121" s="77"/>
      <c r="P121" s="165">
        <f>P122</f>
        <v>0</v>
      </c>
      <c r="Q121" s="77"/>
      <c r="R121" s="165">
        <f>R122</f>
        <v>0</v>
      </c>
      <c r="S121" s="77"/>
      <c r="T121" s="166">
        <f>T122</f>
        <v>1047.5999999999999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75</v>
      </c>
      <c r="AU121" s="15" t="s">
        <v>103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75</v>
      </c>
      <c r="E122" s="171" t="s">
        <v>122</v>
      </c>
      <c r="F122" s="171" t="s">
        <v>123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P123+P135+P144</f>
        <v>0</v>
      </c>
      <c r="Q122" s="176"/>
      <c r="R122" s="177">
        <f>R123+R135+R144</f>
        <v>0</v>
      </c>
      <c r="S122" s="176"/>
      <c r="T122" s="178">
        <f>T123+T135+T144</f>
        <v>1047.5999999999999</v>
      </c>
      <c r="AR122" s="179" t="s">
        <v>84</v>
      </c>
      <c r="AT122" s="180" t="s">
        <v>75</v>
      </c>
      <c r="AU122" s="180" t="s">
        <v>76</v>
      </c>
      <c r="AY122" s="179" t="s">
        <v>124</v>
      </c>
      <c r="BK122" s="181">
        <f>BK123+BK135+BK144</f>
        <v>0</v>
      </c>
    </row>
    <row r="123" spans="1:65" s="12" customFormat="1" ht="22.9" customHeight="1">
      <c r="B123" s="168"/>
      <c r="C123" s="169"/>
      <c r="D123" s="170" t="s">
        <v>75</v>
      </c>
      <c r="E123" s="182" t="s">
        <v>84</v>
      </c>
      <c r="F123" s="182" t="s">
        <v>125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SUM(P124:P134)</f>
        <v>0</v>
      </c>
      <c r="Q123" s="176"/>
      <c r="R123" s="177">
        <f>SUM(R124:R134)</f>
        <v>0</v>
      </c>
      <c r="S123" s="176"/>
      <c r="T123" s="178">
        <f>SUM(T124:T134)</f>
        <v>0</v>
      </c>
      <c r="AR123" s="179" t="s">
        <v>84</v>
      </c>
      <c r="AT123" s="180" t="s">
        <v>75</v>
      </c>
      <c r="AU123" s="180" t="s">
        <v>84</v>
      </c>
      <c r="AY123" s="179" t="s">
        <v>124</v>
      </c>
      <c r="BK123" s="181">
        <f>SUM(BK124:BK134)</f>
        <v>0</v>
      </c>
    </row>
    <row r="124" spans="1:65" s="2" customFormat="1" ht="33" customHeight="1">
      <c r="A124" s="32"/>
      <c r="B124" s="33"/>
      <c r="C124" s="184" t="s">
        <v>84</v>
      </c>
      <c r="D124" s="184" t="s">
        <v>126</v>
      </c>
      <c r="E124" s="185" t="s">
        <v>127</v>
      </c>
      <c r="F124" s="186" t="s">
        <v>128</v>
      </c>
      <c r="G124" s="187" t="s">
        <v>129</v>
      </c>
      <c r="H124" s="188">
        <v>360</v>
      </c>
      <c r="I124" s="189"/>
      <c r="J124" s="190">
        <f>ROUND(I124*H124,2)</f>
        <v>0</v>
      </c>
      <c r="K124" s="186" t="s">
        <v>130</v>
      </c>
      <c r="L124" s="37"/>
      <c r="M124" s="191" t="s">
        <v>1</v>
      </c>
      <c r="N124" s="192" t="s">
        <v>41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131</v>
      </c>
      <c r="AT124" s="195" t="s">
        <v>126</v>
      </c>
      <c r="AU124" s="195" t="s">
        <v>86</v>
      </c>
      <c r="AY124" s="15" t="s">
        <v>124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5" t="s">
        <v>84</v>
      </c>
      <c r="BK124" s="196">
        <f>ROUND(I124*H124,2)</f>
        <v>0</v>
      </c>
      <c r="BL124" s="15" t="s">
        <v>131</v>
      </c>
      <c r="BM124" s="195" t="s">
        <v>132</v>
      </c>
    </row>
    <row r="125" spans="1:65" s="13" customFormat="1" ht="11.25">
      <c r="B125" s="197"/>
      <c r="C125" s="198"/>
      <c r="D125" s="199" t="s">
        <v>133</v>
      </c>
      <c r="E125" s="200" t="s">
        <v>1</v>
      </c>
      <c r="F125" s="201" t="s">
        <v>223</v>
      </c>
      <c r="G125" s="198"/>
      <c r="H125" s="202">
        <v>360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133</v>
      </c>
      <c r="AU125" s="208" t="s">
        <v>86</v>
      </c>
      <c r="AV125" s="13" t="s">
        <v>86</v>
      </c>
      <c r="AW125" s="13" t="s">
        <v>32</v>
      </c>
      <c r="AX125" s="13" t="s">
        <v>84</v>
      </c>
      <c r="AY125" s="208" t="s">
        <v>124</v>
      </c>
    </row>
    <row r="126" spans="1:65" s="2" customFormat="1" ht="33" customHeight="1">
      <c r="A126" s="32"/>
      <c r="B126" s="33"/>
      <c r="C126" s="184" t="s">
        <v>86</v>
      </c>
      <c r="D126" s="184" t="s">
        <v>126</v>
      </c>
      <c r="E126" s="185" t="s">
        <v>135</v>
      </c>
      <c r="F126" s="186" t="s">
        <v>136</v>
      </c>
      <c r="G126" s="187" t="s">
        <v>129</v>
      </c>
      <c r="H126" s="188">
        <v>360</v>
      </c>
      <c r="I126" s="189"/>
      <c r="J126" s="190">
        <f>ROUND(I126*H126,2)</f>
        <v>0</v>
      </c>
      <c r="K126" s="186" t="s">
        <v>130</v>
      </c>
      <c r="L126" s="37"/>
      <c r="M126" s="191" t="s">
        <v>1</v>
      </c>
      <c r="N126" s="192" t="s">
        <v>41</v>
      </c>
      <c r="O126" s="6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131</v>
      </c>
      <c r="AT126" s="195" t="s">
        <v>126</v>
      </c>
      <c r="AU126" s="195" t="s">
        <v>86</v>
      </c>
      <c r="AY126" s="15" t="s">
        <v>124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5" t="s">
        <v>84</v>
      </c>
      <c r="BK126" s="196">
        <f>ROUND(I126*H126,2)</f>
        <v>0</v>
      </c>
      <c r="BL126" s="15" t="s">
        <v>131</v>
      </c>
      <c r="BM126" s="195" t="s">
        <v>137</v>
      </c>
    </row>
    <row r="127" spans="1:65" s="2" customFormat="1" ht="36">
      <c r="A127" s="32"/>
      <c r="B127" s="33"/>
      <c r="C127" s="184" t="s">
        <v>138</v>
      </c>
      <c r="D127" s="184" t="s">
        <v>126</v>
      </c>
      <c r="E127" s="185" t="s">
        <v>139</v>
      </c>
      <c r="F127" s="186" t="s">
        <v>140</v>
      </c>
      <c r="G127" s="187" t="s">
        <v>129</v>
      </c>
      <c r="H127" s="188">
        <v>1800</v>
      </c>
      <c r="I127" s="189"/>
      <c r="J127" s="190">
        <f>ROUND(I127*H127,2)</f>
        <v>0</v>
      </c>
      <c r="K127" s="186" t="s">
        <v>130</v>
      </c>
      <c r="L127" s="37"/>
      <c r="M127" s="191" t="s">
        <v>1</v>
      </c>
      <c r="N127" s="192" t="s">
        <v>41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131</v>
      </c>
      <c r="AT127" s="195" t="s">
        <v>126</v>
      </c>
      <c r="AU127" s="195" t="s">
        <v>86</v>
      </c>
      <c r="AY127" s="15" t="s">
        <v>124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84</v>
      </c>
      <c r="BK127" s="196">
        <f>ROUND(I127*H127,2)</f>
        <v>0</v>
      </c>
      <c r="BL127" s="15" t="s">
        <v>131</v>
      </c>
      <c r="BM127" s="195" t="s">
        <v>141</v>
      </c>
    </row>
    <row r="128" spans="1:65" s="13" customFormat="1" ht="11.25">
      <c r="B128" s="197"/>
      <c r="C128" s="198"/>
      <c r="D128" s="199" t="s">
        <v>133</v>
      </c>
      <c r="E128" s="200" t="s">
        <v>1</v>
      </c>
      <c r="F128" s="201" t="s">
        <v>224</v>
      </c>
      <c r="G128" s="198"/>
      <c r="H128" s="202">
        <v>1800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133</v>
      </c>
      <c r="AU128" s="208" t="s">
        <v>86</v>
      </c>
      <c r="AV128" s="13" t="s">
        <v>86</v>
      </c>
      <c r="AW128" s="13" t="s">
        <v>32</v>
      </c>
      <c r="AX128" s="13" t="s">
        <v>84</v>
      </c>
      <c r="AY128" s="208" t="s">
        <v>124</v>
      </c>
    </row>
    <row r="129" spans="1:65" s="2" customFormat="1" ht="24">
      <c r="A129" s="32"/>
      <c r="B129" s="33"/>
      <c r="C129" s="184" t="s">
        <v>131</v>
      </c>
      <c r="D129" s="184" t="s">
        <v>126</v>
      </c>
      <c r="E129" s="185" t="s">
        <v>143</v>
      </c>
      <c r="F129" s="186" t="s">
        <v>144</v>
      </c>
      <c r="G129" s="187" t="s">
        <v>145</v>
      </c>
      <c r="H129" s="188">
        <v>648</v>
      </c>
      <c r="I129" s="189"/>
      <c r="J129" s="190">
        <f>ROUND(I129*H129,2)</f>
        <v>0</v>
      </c>
      <c r="K129" s="186" t="s">
        <v>130</v>
      </c>
      <c r="L129" s="37"/>
      <c r="M129" s="191" t="s">
        <v>1</v>
      </c>
      <c r="N129" s="192" t="s">
        <v>41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131</v>
      </c>
      <c r="AT129" s="195" t="s">
        <v>126</v>
      </c>
      <c r="AU129" s="195" t="s">
        <v>86</v>
      </c>
      <c r="AY129" s="15" t="s">
        <v>124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84</v>
      </c>
      <c r="BK129" s="196">
        <f>ROUND(I129*H129,2)</f>
        <v>0</v>
      </c>
      <c r="BL129" s="15" t="s">
        <v>131</v>
      </c>
      <c r="BM129" s="195" t="s">
        <v>146</v>
      </c>
    </row>
    <row r="130" spans="1:65" s="13" customFormat="1" ht="11.25">
      <c r="B130" s="197"/>
      <c r="C130" s="198"/>
      <c r="D130" s="199" t="s">
        <v>133</v>
      </c>
      <c r="E130" s="200" t="s">
        <v>1</v>
      </c>
      <c r="F130" s="201" t="s">
        <v>225</v>
      </c>
      <c r="G130" s="198"/>
      <c r="H130" s="202">
        <v>648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133</v>
      </c>
      <c r="AU130" s="208" t="s">
        <v>86</v>
      </c>
      <c r="AV130" s="13" t="s">
        <v>86</v>
      </c>
      <c r="AW130" s="13" t="s">
        <v>32</v>
      </c>
      <c r="AX130" s="13" t="s">
        <v>84</v>
      </c>
      <c r="AY130" s="208" t="s">
        <v>124</v>
      </c>
    </row>
    <row r="131" spans="1:65" s="2" customFormat="1" ht="16.5" customHeight="1">
      <c r="A131" s="32"/>
      <c r="B131" s="33"/>
      <c r="C131" s="184" t="s">
        <v>148</v>
      </c>
      <c r="D131" s="184" t="s">
        <v>126</v>
      </c>
      <c r="E131" s="185" t="s">
        <v>149</v>
      </c>
      <c r="F131" s="186" t="s">
        <v>150</v>
      </c>
      <c r="G131" s="187" t="s">
        <v>129</v>
      </c>
      <c r="H131" s="188">
        <v>360</v>
      </c>
      <c r="I131" s="189"/>
      <c r="J131" s="190">
        <f>ROUND(I131*H131,2)</f>
        <v>0</v>
      </c>
      <c r="K131" s="186" t="s">
        <v>130</v>
      </c>
      <c r="L131" s="37"/>
      <c r="M131" s="191" t="s">
        <v>1</v>
      </c>
      <c r="N131" s="192" t="s">
        <v>41</v>
      </c>
      <c r="O131" s="6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5" t="s">
        <v>131</v>
      </c>
      <c r="AT131" s="195" t="s">
        <v>126</v>
      </c>
      <c r="AU131" s="195" t="s">
        <v>86</v>
      </c>
      <c r="AY131" s="15" t="s">
        <v>124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84</v>
      </c>
      <c r="BK131" s="196">
        <f>ROUND(I131*H131,2)</f>
        <v>0</v>
      </c>
      <c r="BL131" s="15" t="s">
        <v>131</v>
      </c>
      <c r="BM131" s="195" t="s">
        <v>151</v>
      </c>
    </row>
    <row r="132" spans="1:65" s="2" customFormat="1" ht="24">
      <c r="A132" s="32"/>
      <c r="B132" s="33"/>
      <c r="C132" s="184" t="s">
        <v>152</v>
      </c>
      <c r="D132" s="184" t="s">
        <v>126</v>
      </c>
      <c r="E132" s="185" t="s">
        <v>153</v>
      </c>
      <c r="F132" s="186" t="s">
        <v>154</v>
      </c>
      <c r="G132" s="187" t="s">
        <v>129</v>
      </c>
      <c r="H132" s="188">
        <v>360</v>
      </c>
      <c r="I132" s="189"/>
      <c r="J132" s="190">
        <f>ROUND(I132*H132,2)</f>
        <v>0</v>
      </c>
      <c r="K132" s="186" t="s">
        <v>130</v>
      </c>
      <c r="L132" s="37"/>
      <c r="M132" s="191" t="s">
        <v>1</v>
      </c>
      <c r="N132" s="192" t="s">
        <v>41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131</v>
      </c>
      <c r="AT132" s="195" t="s">
        <v>126</v>
      </c>
      <c r="AU132" s="195" t="s">
        <v>86</v>
      </c>
      <c r="AY132" s="15" t="s">
        <v>124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84</v>
      </c>
      <c r="BK132" s="196">
        <f>ROUND(I132*H132,2)</f>
        <v>0</v>
      </c>
      <c r="BL132" s="15" t="s">
        <v>131</v>
      </c>
      <c r="BM132" s="195" t="s">
        <v>155</v>
      </c>
    </row>
    <row r="133" spans="1:65" s="2" customFormat="1" ht="16.5" customHeight="1">
      <c r="A133" s="32"/>
      <c r="B133" s="33"/>
      <c r="C133" s="209" t="s">
        <v>156</v>
      </c>
      <c r="D133" s="209" t="s">
        <v>157</v>
      </c>
      <c r="E133" s="210" t="s">
        <v>158</v>
      </c>
      <c r="F133" s="211" t="s">
        <v>159</v>
      </c>
      <c r="G133" s="212" t="s">
        <v>145</v>
      </c>
      <c r="H133" s="213">
        <v>720</v>
      </c>
      <c r="I133" s="214"/>
      <c r="J133" s="215">
        <f>ROUND(I133*H133,2)</f>
        <v>0</v>
      </c>
      <c r="K133" s="211" t="s">
        <v>130</v>
      </c>
      <c r="L133" s="216"/>
      <c r="M133" s="217" t="s">
        <v>1</v>
      </c>
      <c r="N133" s="218" t="s">
        <v>41</v>
      </c>
      <c r="O133" s="6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5" t="s">
        <v>160</v>
      </c>
      <c r="AT133" s="195" t="s">
        <v>157</v>
      </c>
      <c r="AU133" s="195" t="s">
        <v>86</v>
      </c>
      <c r="AY133" s="15" t="s">
        <v>124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84</v>
      </c>
      <c r="BK133" s="196">
        <f>ROUND(I133*H133,2)</f>
        <v>0</v>
      </c>
      <c r="BL133" s="15" t="s">
        <v>131</v>
      </c>
      <c r="BM133" s="195" t="s">
        <v>161</v>
      </c>
    </row>
    <row r="134" spans="1:65" s="13" customFormat="1" ht="11.25">
      <c r="B134" s="197"/>
      <c r="C134" s="198"/>
      <c r="D134" s="199" t="s">
        <v>133</v>
      </c>
      <c r="E134" s="200" t="s">
        <v>1</v>
      </c>
      <c r="F134" s="201" t="s">
        <v>226</v>
      </c>
      <c r="G134" s="198"/>
      <c r="H134" s="202">
        <v>720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133</v>
      </c>
      <c r="AU134" s="208" t="s">
        <v>86</v>
      </c>
      <c r="AV134" s="13" t="s">
        <v>86</v>
      </c>
      <c r="AW134" s="13" t="s">
        <v>32</v>
      </c>
      <c r="AX134" s="13" t="s">
        <v>84</v>
      </c>
      <c r="AY134" s="208" t="s">
        <v>124</v>
      </c>
    </row>
    <row r="135" spans="1:65" s="12" customFormat="1" ht="22.9" customHeight="1">
      <c r="B135" s="168"/>
      <c r="C135" s="169"/>
      <c r="D135" s="170" t="s">
        <v>75</v>
      </c>
      <c r="E135" s="182" t="s">
        <v>163</v>
      </c>
      <c r="F135" s="182" t="s">
        <v>164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P136+SUM(P137:P140)</f>
        <v>0</v>
      </c>
      <c r="Q135" s="176"/>
      <c r="R135" s="177">
        <f>R136+SUM(R137:R140)</f>
        <v>0</v>
      </c>
      <c r="S135" s="176"/>
      <c r="T135" s="178">
        <f>T136+SUM(T137:T140)</f>
        <v>1047.5999999999999</v>
      </c>
      <c r="AR135" s="179" t="s">
        <v>84</v>
      </c>
      <c r="AT135" s="180" t="s">
        <v>75</v>
      </c>
      <c r="AU135" s="180" t="s">
        <v>84</v>
      </c>
      <c r="AY135" s="179" t="s">
        <v>124</v>
      </c>
      <c r="BK135" s="181">
        <f>BK136+SUM(BK137:BK140)</f>
        <v>0</v>
      </c>
    </row>
    <row r="136" spans="1:65" s="2" customFormat="1" ht="16.5" customHeight="1">
      <c r="A136" s="32"/>
      <c r="B136" s="33"/>
      <c r="C136" s="184" t="s">
        <v>160</v>
      </c>
      <c r="D136" s="184" t="s">
        <v>126</v>
      </c>
      <c r="E136" s="185" t="s">
        <v>165</v>
      </c>
      <c r="F136" s="186" t="s">
        <v>166</v>
      </c>
      <c r="G136" s="187" t="s">
        <v>129</v>
      </c>
      <c r="H136" s="188">
        <v>105.6</v>
      </c>
      <c r="I136" s="189"/>
      <c r="J136" s="190">
        <f>ROUND(I136*H136,2)</f>
        <v>0</v>
      </c>
      <c r="K136" s="186" t="s">
        <v>130</v>
      </c>
      <c r="L136" s="37"/>
      <c r="M136" s="191" t="s">
        <v>1</v>
      </c>
      <c r="N136" s="192" t="s">
        <v>41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2.4</v>
      </c>
      <c r="T136" s="194">
        <f>S136*H136</f>
        <v>253.43999999999997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131</v>
      </c>
      <c r="AT136" s="195" t="s">
        <v>126</v>
      </c>
      <c r="AU136" s="195" t="s">
        <v>86</v>
      </c>
      <c r="AY136" s="15" t="s">
        <v>124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84</v>
      </c>
      <c r="BK136" s="196">
        <f>ROUND(I136*H136,2)</f>
        <v>0</v>
      </c>
      <c r="BL136" s="15" t="s">
        <v>131</v>
      </c>
      <c r="BM136" s="195" t="s">
        <v>167</v>
      </c>
    </row>
    <row r="137" spans="1:65" s="13" customFormat="1" ht="11.25">
      <c r="B137" s="197"/>
      <c r="C137" s="198"/>
      <c r="D137" s="199" t="s">
        <v>133</v>
      </c>
      <c r="E137" s="200" t="s">
        <v>1</v>
      </c>
      <c r="F137" s="201" t="s">
        <v>227</v>
      </c>
      <c r="G137" s="198"/>
      <c r="H137" s="202">
        <v>105.6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133</v>
      </c>
      <c r="AU137" s="208" t="s">
        <v>86</v>
      </c>
      <c r="AV137" s="13" t="s">
        <v>86</v>
      </c>
      <c r="AW137" s="13" t="s">
        <v>32</v>
      </c>
      <c r="AX137" s="13" t="s">
        <v>84</v>
      </c>
      <c r="AY137" s="208" t="s">
        <v>124</v>
      </c>
    </row>
    <row r="138" spans="1:65" s="2" customFormat="1" ht="24">
      <c r="A138" s="32"/>
      <c r="B138" s="33"/>
      <c r="C138" s="184" t="s">
        <v>163</v>
      </c>
      <c r="D138" s="184" t="s">
        <v>126</v>
      </c>
      <c r="E138" s="185" t="s">
        <v>169</v>
      </c>
      <c r="F138" s="186" t="s">
        <v>170</v>
      </c>
      <c r="G138" s="187" t="s">
        <v>129</v>
      </c>
      <c r="H138" s="188">
        <v>1764.8</v>
      </c>
      <c r="I138" s="189"/>
      <c r="J138" s="190">
        <f>ROUND(I138*H138,2)</f>
        <v>0</v>
      </c>
      <c r="K138" s="186" t="s">
        <v>130</v>
      </c>
      <c r="L138" s="37"/>
      <c r="M138" s="191" t="s">
        <v>1</v>
      </c>
      <c r="N138" s="192" t="s">
        <v>41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0.45</v>
      </c>
      <c r="T138" s="194">
        <f>S138*H138</f>
        <v>794.16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131</v>
      </c>
      <c r="AT138" s="195" t="s">
        <v>126</v>
      </c>
      <c r="AU138" s="195" t="s">
        <v>86</v>
      </c>
      <c r="AY138" s="15" t="s">
        <v>124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84</v>
      </c>
      <c r="BK138" s="196">
        <f>ROUND(I138*H138,2)</f>
        <v>0</v>
      </c>
      <c r="BL138" s="15" t="s">
        <v>131</v>
      </c>
      <c r="BM138" s="195" t="s">
        <v>228</v>
      </c>
    </row>
    <row r="139" spans="1:65" s="13" customFormat="1" ht="11.25">
      <c r="B139" s="197"/>
      <c r="C139" s="198"/>
      <c r="D139" s="199" t="s">
        <v>133</v>
      </c>
      <c r="E139" s="200" t="s">
        <v>1</v>
      </c>
      <c r="F139" s="201" t="s">
        <v>229</v>
      </c>
      <c r="G139" s="198"/>
      <c r="H139" s="202">
        <v>1764.8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133</v>
      </c>
      <c r="AU139" s="208" t="s">
        <v>86</v>
      </c>
      <c r="AV139" s="13" t="s">
        <v>86</v>
      </c>
      <c r="AW139" s="13" t="s">
        <v>32</v>
      </c>
      <c r="AX139" s="13" t="s">
        <v>84</v>
      </c>
      <c r="AY139" s="208" t="s">
        <v>124</v>
      </c>
    </row>
    <row r="140" spans="1:65" s="12" customFormat="1" ht="20.85" customHeight="1">
      <c r="B140" s="168"/>
      <c r="C140" s="169"/>
      <c r="D140" s="170" t="s">
        <v>75</v>
      </c>
      <c r="E140" s="182" t="s">
        <v>173</v>
      </c>
      <c r="F140" s="182" t="s">
        <v>174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SUM(P141:P143)</f>
        <v>0</v>
      </c>
      <c r="Q140" s="176"/>
      <c r="R140" s="177">
        <f>SUM(R141:R143)</f>
        <v>0</v>
      </c>
      <c r="S140" s="176"/>
      <c r="T140" s="178">
        <f>SUM(T141:T143)</f>
        <v>0</v>
      </c>
      <c r="AR140" s="179" t="s">
        <v>84</v>
      </c>
      <c r="AT140" s="180" t="s">
        <v>75</v>
      </c>
      <c r="AU140" s="180" t="s">
        <v>86</v>
      </c>
      <c r="AY140" s="179" t="s">
        <v>124</v>
      </c>
      <c r="BK140" s="181">
        <f>SUM(BK141:BK143)</f>
        <v>0</v>
      </c>
    </row>
    <row r="141" spans="1:65" s="2" customFormat="1" ht="16.5" customHeight="1">
      <c r="A141" s="32"/>
      <c r="B141" s="33"/>
      <c r="C141" s="184" t="s">
        <v>175</v>
      </c>
      <c r="D141" s="184" t="s">
        <v>126</v>
      </c>
      <c r="E141" s="185" t="s">
        <v>176</v>
      </c>
      <c r="F141" s="186" t="s">
        <v>177</v>
      </c>
      <c r="G141" s="187" t="s">
        <v>178</v>
      </c>
      <c r="H141" s="188">
        <v>1</v>
      </c>
      <c r="I141" s="189"/>
      <c r="J141" s="190">
        <f>ROUND(I141*H141,2)</f>
        <v>0</v>
      </c>
      <c r="K141" s="186" t="s">
        <v>1</v>
      </c>
      <c r="L141" s="37"/>
      <c r="M141" s="191" t="s">
        <v>1</v>
      </c>
      <c r="N141" s="192" t="s">
        <v>41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131</v>
      </c>
      <c r="AT141" s="195" t="s">
        <v>126</v>
      </c>
      <c r="AU141" s="195" t="s">
        <v>138</v>
      </c>
      <c r="AY141" s="15" t="s">
        <v>124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84</v>
      </c>
      <c r="BK141" s="196">
        <f>ROUND(I141*H141,2)</f>
        <v>0</v>
      </c>
      <c r="BL141" s="15" t="s">
        <v>131</v>
      </c>
      <c r="BM141" s="195" t="s">
        <v>179</v>
      </c>
    </row>
    <row r="142" spans="1:65" s="2" customFormat="1" ht="21.75" customHeight="1">
      <c r="A142" s="32"/>
      <c r="B142" s="33"/>
      <c r="C142" s="184" t="s">
        <v>180</v>
      </c>
      <c r="D142" s="184" t="s">
        <v>126</v>
      </c>
      <c r="E142" s="185" t="s">
        <v>181</v>
      </c>
      <c r="F142" s="186" t="s">
        <v>182</v>
      </c>
      <c r="G142" s="187" t="s">
        <v>178</v>
      </c>
      <c r="H142" s="188">
        <v>1</v>
      </c>
      <c r="I142" s="189"/>
      <c r="J142" s="190">
        <f>ROUND(I142*H142,2)</f>
        <v>0</v>
      </c>
      <c r="K142" s="186" t="s">
        <v>1</v>
      </c>
      <c r="L142" s="37"/>
      <c r="M142" s="191" t="s">
        <v>1</v>
      </c>
      <c r="N142" s="192" t="s">
        <v>41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5" t="s">
        <v>131</v>
      </c>
      <c r="AT142" s="195" t="s">
        <v>126</v>
      </c>
      <c r="AU142" s="195" t="s">
        <v>138</v>
      </c>
      <c r="AY142" s="15" t="s">
        <v>124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5" t="s">
        <v>84</v>
      </c>
      <c r="BK142" s="196">
        <f>ROUND(I142*H142,2)</f>
        <v>0</v>
      </c>
      <c r="BL142" s="15" t="s">
        <v>131</v>
      </c>
      <c r="BM142" s="195" t="s">
        <v>183</v>
      </c>
    </row>
    <row r="143" spans="1:65" s="2" customFormat="1" ht="16.5" customHeight="1">
      <c r="A143" s="32"/>
      <c r="B143" s="33"/>
      <c r="C143" s="184" t="s">
        <v>184</v>
      </c>
      <c r="D143" s="184" t="s">
        <v>126</v>
      </c>
      <c r="E143" s="185" t="s">
        <v>185</v>
      </c>
      <c r="F143" s="186" t="s">
        <v>186</v>
      </c>
      <c r="G143" s="187" t="s">
        <v>178</v>
      </c>
      <c r="H143" s="188">
        <v>1</v>
      </c>
      <c r="I143" s="189"/>
      <c r="J143" s="190">
        <f>ROUND(I143*H143,2)</f>
        <v>0</v>
      </c>
      <c r="K143" s="186" t="s">
        <v>1</v>
      </c>
      <c r="L143" s="37"/>
      <c r="M143" s="191" t="s">
        <v>1</v>
      </c>
      <c r="N143" s="192" t="s">
        <v>41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131</v>
      </c>
      <c r="AT143" s="195" t="s">
        <v>126</v>
      </c>
      <c r="AU143" s="195" t="s">
        <v>138</v>
      </c>
      <c r="AY143" s="15" t="s">
        <v>124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84</v>
      </c>
      <c r="BK143" s="196">
        <f>ROUND(I143*H143,2)</f>
        <v>0</v>
      </c>
      <c r="BL143" s="15" t="s">
        <v>131</v>
      </c>
      <c r="BM143" s="195" t="s">
        <v>187</v>
      </c>
    </row>
    <row r="144" spans="1:65" s="12" customFormat="1" ht="22.9" customHeight="1">
      <c r="B144" s="168"/>
      <c r="C144" s="169"/>
      <c r="D144" s="170" t="s">
        <v>75</v>
      </c>
      <c r="E144" s="182" t="s">
        <v>188</v>
      </c>
      <c r="F144" s="182" t="s">
        <v>189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SUM(P145:P153)</f>
        <v>0</v>
      </c>
      <c r="Q144" s="176"/>
      <c r="R144" s="177">
        <f>SUM(R145:R153)</f>
        <v>0</v>
      </c>
      <c r="S144" s="176"/>
      <c r="T144" s="178">
        <f>SUM(T145:T153)</f>
        <v>0</v>
      </c>
      <c r="AR144" s="179" t="s">
        <v>84</v>
      </c>
      <c r="AT144" s="180" t="s">
        <v>75</v>
      </c>
      <c r="AU144" s="180" t="s">
        <v>84</v>
      </c>
      <c r="AY144" s="179" t="s">
        <v>124</v>
      </c>
      <c r="BK144" s="181">
        <f>SUM(BK145:BK153)</f>
        <v>0</v>
      </c>
    </row>
    <row r="145" spans="1:65" s="2" customFormat="1" ht="24">
      <c r="A145" s="32"/>
      <c r="B145" s="33"/>
      <c r="C145" s="184" t="s">
        <v>190</v>
      </c>
      <c r="D145" s="184" t="s">
        <v>126</v>
      </c>
      <c r="E145" s="185" t="s">
        <v>191</v>
      </c>
      <c r="F145" s="186" t="s">
        <v>192</v>
      </c>
      <c r="G145" s="187" t="s">
        <v>145</v>
      </c>
      <c r="H145" s="188">
        <v>1047.5999999999999</v>
      </c>
      <c r="I145" s="189"/>
      <c r="J145" s="190">
        <f>ROUND(I145*H145,2)</f>
        <v>0</v>
      </c>
      <c r="K145" s="186" t="s">
        <v>130</v>
      </c>
      <c r="L145" s="37"/>
      <c r="M145" s="191" t="s">
        <v>1</v>
      </c>
      <c r="N145" s="192" t="s">
        <v>41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131</v>
      </c>
      <c r="AT145" s="195" t="s">
        <v>126</v>
      </c>
      <c r="AU145" s="195" t="s">
        <v>86</v>
      </c>
      <c r="AY145" s="15" t="s">
        <v>124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84</v>
      </c>
      <c r="BK145" s="196">
        <f>ROUND(I145*H145,2)</f>
        <v>0</v>
      </c>
      <c r="BL145" s="15" t="s">
        <v>131</v>
      </c>
      <c r="BM145" s="195" t="s">
        <v>193</v>
      </c>
    </row>
    <row r="146" spans="1:65" s="2" customFormat="1" ht="24">
      <c r="A146" s="32"/>
      <c r="B146" s="33"/>
      <c r="C146" s="184" t="s">
        <v>194</v>
      </c>
      <c r="D146" s="184" t="s">
        <v>126</v>
      </c>
      <c r="E146" s="185" t="s">
        <v>195</v>
      </c>
      <c r="F146" s="186" t="s">
        <v>196</v>
      </c>
      <c r="G146" s="187" t="s">
        <v>145</v>
      </c>
      <c r="H146" s="188">
        <v>14666.4</v>
      </c>
      <c r="I146" s="189"/>
      <c r="J146" s="190">
        <f>ROUND(I146*H146,2)</f>
        <v>0</v>
      </c>
      <c r="K146" s="186" t="s">
        <v>130</v>
      </c>
      <c r="L146" s="37"/>
      <c r="M146" s="191" t="s">
        <v>1</v>
      </c>
      <c r="N146" s="192" t="s">
        <v>41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131</v>
      </c>
      <c r="AT146" s="195" t="s">
        <v>126</v>
      </c>
      <c r="AU146" s="195" t="s">
        <v>86</v>
      </c>
      <c r="AY146" s="15" t="s">
        <v>124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84</v>
      </c>
      <c r="BK146" s="196">
        <f>ROUND(I146*H146,2)</f>
        <v>0</v>
      </c>
      <c r="BL146" s="15" t="s">
        <v>131</v>
      </c>
      <c r="BM146" s="195" t="s">
        <v>197</v>
      </c>
    </row>
    <row r="147" spans="1:65" s="13" customFormat="1" ht="11.25">
      <c r="B147" s="197"/>
      <c r="C147" s="198"/>
      <c r="D147" s="199" t="s">
        <v>133</v>
      </c>
      <c r="E147" s="198"/>
      <c r="F147" s="201" t="s">
        <v>230</v>
      </c>
      <c r="G147" s="198"/>
      <c r="H147" s="202">
        <v>14666.4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133</v>
      </c>
      <c r="AU147" s="208" t="s">
        <v>86</v>
      </c>
      <c r="AV147" s="13" t="s">
        <v>86</v>
      </c>
      <c r="AW147" s="13" t="s">
        <v>4</v>
      </c>
      <c r="AX147" s="13" t="s">
        <v>84</v>
      </c>
      <c r="AY147" s="208" t="s">
        <v>124</v>
      </c>
    </row>
    <row r="148" spans="1:65" s="2" customFormat="1" ht="16.5" customHeight="1">
      <c r="A148" s="32"/>
      <c r="B148" s="33"/>
      <c r="C148" s="184" t="s">
        <v>8</v>
      </c>
      <c r="D148" s="184" t="s">
        <v>126</v>
      </c>
      <c r="E148" s="185" t="s">
        <v>199</v>
      </c>
      <c r="F148" s="186" t="s">
        <v>200</v>
      </c>
      <c r="G148" s="187" t="s">
        <v>145</v>
      </c>
      <c r="H148" s="188">
        <v>1047.5999999999999</v>
      </c>
      <c r="I148" s="189"/>
      <c r="J148" s="190">
        <f t="shared" ref="J148:J153" si="0">ROUND(I148*H148,2)</f>
        <v>0</v>
      </c>
      <c r="K148" s="186" t="s">
        <v>130</v>
      </c>
      <c r="L148" s="37"/>
      <c r="M148" s="191" t="s">
        <v>1</v>
      </c>
      <c r="N148" s="192" t="s">
        <v>41</v>
      </c>
      <c r="O148" s="69"/>
      <c r="P148" s="193">
        <f t="shared" ref="P148:P153" si="1">O148*H148</f>
        <v>0</v>
      </c>
      <c r="Q148" s="193">
        <v>0</v>
      </c>
      <c r="R148" s="193">
        <f t="shared" ref="R148:R153" si="2">Q148*H148</f>
        <v>0</v>
      </c>
      <c r="S148" s="193">
        <v>0</v>
      </c>
      <c r="T148" s="194">
        <f t="shared" ref="T148:T153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131</v>
      </c>
      <c r="AT148" s="195" t="s">
        <v>126</v>
      </c>
      <c r="AU148" s="195" t="s">
        <v>86</v>
      </c>
      <c r="AY148" s="15" t="s">
        <v>124</v>
      </c>
      <c r="BE148" s="196">
        <f t="shared" ref="BE148:BE153" si="4">IF(N148="základní",J148,0)</f>
        <v>0</v>
      </c>
      <c r="BF148" s="196">
        <f t="shared" ref="BF148:BF153" si="5">IF(N148="snížená",J148,0)</f>
        <v>0</v>
      </c>
      <c r="BG148" s="196">
        <f t="shared" ref="BG148:BG153" si="6">IF(N148="zákl. přenesená",J148,0)</f>
        <v>0</v>
      </c>
      <c r="BH148" s="196">
        <f t="shared" ref="BH148:BH153" si="7">IF(N148="sníž. přenesená",J148,0)</f>
        <v>0</v>
      </c>
      <c r="BI148" s="196">
        <f t="shared" ref="BI148:BI153" si="8">IF(N148="nulová",J148,0)</f>
        <v>0</v>
      </c>
      <c r="BJ148" s="15" t="s">
        <v>84</v>
      </c>
      <c r="BK148" s="196">
        <f t="shared" ref="BK148:BK153" si="9">ROUND(I148*H148,2)</f>
        <v>0</v>
      </c>
      <c r="BL148" s="15" t="s">
        <v>131</v>
      </c>
      <c r="BM148" s="195" t="s">
        <v>201</v>
      </c>
    </row>
    <row r="149" spans="1:65" s="2" customFormat="1" ht="36">
      <c r="A149" s="32"/>
      <c r="B149" s="33"/>
      <c r="C149" s="184" t="s">
        <v>202</v>
      </c>
      <c r="D149" s="184" t="s">
        <v>126</v>
      </c>
      <c r="E149" s="185" t="s">
        <v>203</v>
      </c>
      <c r="F149" s="186" t="s">
        <v>204</v>
      </c>
      <c r="G149" s="187" t="s">
        <v>145</v>
      </c>
      <c r="H149" s="188">
        <v>253.44</v>
      </c>
      <c r="I149" s="189"/>
      <c r="J149" s="190">
        <f t="shared" si="0"/>
        <v>0</v>
      </c>
      <c r="K149" s="186" t="s">
        <v>130</v>
      </c>
      <c r="L149" s="37"/>
      <c r="M149" s="191" t="s">
        <v>1</v>
      </c>
      <c r="N149" s="192" t="s">
        <v>41</v>
      </c>
      <c r="O149" s="69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131</v>
      </c>
      <c r="AT149" s="195" t="s">
        <v>126</v>
      </c>
      <c r="AU149" s="195" t="s">
        <v>86</v>
      </c>
      <c r="AY149" s="15" t="s">
        <v>124</v>
      </c>
      <c r="BE149" s="196">
        <f t="shared" si="4"/>
        <v>0</v>
      </c>
      <c r="BF149" s="196">
        <f t="shared" si="5"/>
        <v>0</v>
      </c>
      <c r="BG149" s="196">
        <f t="shared" si="6"/>
        <v>0</v>
      </c>
      <c r="BH149" s="196">
        <f t="shared" si="7"/>
        <v>0</v>
      </c>
      <c r="BI149" s="196">
        <f t="shared" si="8"/>
        <v>0</v>
      </c>
      <c r="BJ149" s="15" t="s">
        <v>84</v>
      </c>
      <c r="BK149" s="196">
        <f t="shared" si="9"/>
        <v>0</v>
      </c>
      <c r="BL149" s="15" t="s">
        <v>131</v>
      </c>
      <c r="BM149" s="195" t="s">
        <v>205</v>
      </c>
    </row>
    <row r="150" spans="1:65" s="2" customFormat="1" ht="33" customHeight="1">
      <c r="A150" s="32"/>
      <c r="B150" s="33"/>
      <c r="C150" s="184" t="s">
        <v>206</v>
      </c>
      <c r="D150" s="184" t="s">
        <v>126</v>
      </c>
      <c r="E150" s="185" t="s">
        <v>207</v>
      </c>
      <c r="F150" s="186" t="s">
        <v>208</v>
      </c>
      <c r="G150" s="187" t="s">
        <v>145</v>
      </c>
      <c r="H150" s="188">
        <v>778.16</v>
      </c>
      <c r="I150" s="189"/>
      <c r="J150" s="190">
        <f t="shared" si="0"/>
        <v>0</v>
      </c>
      <c r="K150" s="186" t="s">
        <v>130</v>
      </c>
      <c r="L150" s="37"/>
      <c r="M150" s="191" t="s">
        <v>1</v>
      </c>
      <c r="N150" s="192" t="s">
        <v>41</v>
      </c>
      <c r="O150" s="69"/>
      <c r="P150" s="193">
        <f t="shared" si="1"/>
        <v>0</v>
      </c>
      <c r="Q150" s="193">
        <v>0</v>
      </c>
      <c r="R150" s="193">
        <f t="shared" si="2"/>
        <v>0</v>
      </c>
      <c r="S150" s="193">
        <v>0</v>
      </c>
      <c r="T150" s="194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5" t="s">
        <v>131</v>
      </c>
      <c r="AT150" s="195" t="s">
        <v>126</v>
      </c>
      <c r="AU150" s="195" t="s">
        <v>86</v>
      </c>
      <c r="AY150" s="15" t="s">
        <v>124</v>
      </c>
      <c r="BE150" s="196">
        <f t="shared" si="4"/>
        <v>0</v>
      </c>
      <c r="BF150" s="196">
        <f t="shared" si="5"/>
        <v>0</v>
      </c>
      <c r="BG150" s="196">
        <f t="shared" si="6"/>
        <v>0</v>
      </c>
      <c r="BH150" s="196">
        <f t="shared" si="7"/>
        <v>0</v>
      </c>
      <c r="BI150" s="196">
        <f t="shared" si="8"/>
        <v>0</v>
      </c>
      <c r="BJ150" s="15" t="s">
        <v>84</v>
      </c>
      <c r="BK150" s="196">
        <f t="shared" si="9"/>
        <v>0</v>
      </c>
      <c r="BL150" s="15" t="s">
        <v>131</v>
      </c>
      <c r="BM150" s="195" t="s">
        <v>209</v>
      </c>
    </row>
    <row r="151" spans="1:65" s="2" customFormat="1" ht="33" customHeight="1">
      <c r="A151" s="32"/>
      <c r="B151" s="33"/>
      <c r="C151" s="184" t="s">
        <v>210</v>
      </c>
      <c r="D151" s="184" t="s">
        <v>126</v>
      </c>
      <c r="E151" s="185" t="s">
        <v>211</v>
      </c>
      <c r="F151" s="186" t="s">
        <v>212</v>
      </c>
      <c r="G151" s="187" t="s">
        <v>145</v>
      </c>
      <c r="H151" s="188">
        <v>5.6</v>
      </c>
      <c r="I151" s="189"/>
      <c r="J151" s="190">
        <f t="shared" si="0"/>
        <v>0</v>
      </c>
      <c r="K151" s="186" t="s">
        <v>130</v>
      </c>
      <c r="L151" s="37"/>
      <c r="M151" s="191" t="s">
        <v>1</v>
      </c>
      <c r="N151" s="192" t="s">
        <v>41</v>
      </c>
      <c r="O151" s="69"/>
      <c r="P151" s="193">
        <f t="shared" si="1"/>
        <v>0</v>
      </c>
      <c r="Q151" s="193">
        <v>0</v>
      </c>
      <c r="R151" s="193">
        <f t="shared" si="2"/>
        <v>0</v>
      </c>
      <c r="S151" s="193">
        <v>0</v>
      </c>
      <c r="T151" s="194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5" t="s">
        <v>131</v>
      </c>
      <c r="AT151" s="195" t="s">
        <v>126</v>
      </c>
      <c r="AU151" s="195" t="s">
        <v>86</v>
      </c>
      <c r="AY151" s="15" t="s">
        <v>124</v>
      </c>
      <c r="BE151" s="196">
        <f t="shared" si="4"/>
        <v>0</v>
      </c>
      <c r="BF151" s="196">
        <f t="shared" si="5"/>
        <v>0</v>
      </c>
      <c r="BG151" s="196">
        <f t="shared" si="6"/>
        <v>0</v>
      </c>
      <c r="BH151" s="196">
        <f t="shared" si="7"/>
        <v>0</v>
      </c>
      <c r="BI151" s="196">
        <f t="shared" si="8"/>
        <v>0</v>
      </c>
      <c r="BJ151" s="15" t="s">
        <v>84</v>
      </c>
      <c r="BK151" s="196">
        <f t="shared" si="9"/>
        <v>0</v>
      </c>
      <c r="BL151" s="15" t="s">
        <v>131</v>
      </c>
      <c r="BM151" s="195" t="s">
        <v>213</v>
      </c>
    </row>
    <row r="152" spans="1:65" s="2" customFormat="1" ht="33" customHeight="1">
      <c r="A152" s="32"/>
      <c r="B152" s="33"/>
      <c r="C152" s="184" t="s">
        <v>214</v>
      </c>
      <c r="D152" s="184" t="s">
        <v>126</v>
      </c>
      <c r="E152" s="185" t="s">
        <v>215</v>
      </c>
      <c r="F152" s="186" t="s">
        <v>216</v>
      </c>
      <c r="G152" s="187" t="s">
        <v>145</v>
      </c>
      <c r="H152" s="188">
        <v>5.6</v>
      </c>
      <c r="I152" s="189"/>
      <c r="J152" s="190">
        <f t="shared" si="0"/>
        <v>0</v>
      </c>
      <c r="K152" s="186" t="s">
        <v>130</v>
      </c>
      <c r="L152" s="37"/>
      <c r="M152" s="191" t="s">
        <v>1</v>
      </c>
      <c r="N152" s="192" t="s">
        <v>41</v>
      </c>
      <c r="O152" s="69"/>
      <c r="P152" s="193">
        <f t="shared" si="1"/>
        <v>0</v>
      </c>
      <c r="Q152" s="193">
        <v>0</v>
      </c>
      <c r="R152" s="193">
        <f t="shared" si="2"/>
        <v>0</v>
      </c>
      <c r="S152" s="193">
        <v>0</v>
      </c>
      <c r="T152" s="194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131</v>
      </c>
      <c r="AT152" s="195" t="s">
        <v>126</v>
      </c>
      <c r="AU152" s="195" t="s">
        <v>86</v>
      </c>
      <c r="AY152" s="15" t="s">
        <v>124</v>
      </c>
      <c r="BE152" s="196">
        <f t="shared" si="4"/>
        <v>0</v>
      </c>
      <c r="BF152" s="196">
        <f t="shared" si="5"/>
        <v>0</v>
      </c>
      <c r="BG152" s="196">
        <f t="shared" si="6"/>
        <v>0</v>
      </c>
      <c r="BH152" s="196">
        <f t="shared" si="7"/>
        <v>0</v>
      </c>
      <c r="BI152" s="196">
        <f t="shared" si="8"/>
        <v>0</v>
      </c>
      <c r="BJ152" s="15" t="s">
        <v>84</v>
      </c>
      <c r="BK152" s="196">
        <f t="shared" si="9"/>
        <v>0</v>
      </c>
      <c r="BL152" s="15" t="s">
        <v>131</v>
      </c>
      <c r="BM152" s="195" t="s">
        <v>217</v>
      </c>
    </row>
    <row r="153" spans="1:65" s="2" customFormat="1" ht="33" customHeight="1">
      <c r="A153" s="32"/>
      <c r="B153" s="33"/>
      <c r="C153" s="184" t="s">
        <v>218</v>
      </c>
      <c r="D153" s="184" t="s">
        <v>126</v>
      </c>
      <c r="E153" s="185" t="s">
        <v>219</v>
      </c>
      <c r="F153" s="186" t="s">
        <v>220</v>
      </c>
      <c r="G153" s="187" t="s">
        <v>145</v>
      </c>
      <c r="H153" s="188">
        <v>4.8</v>
      </c>
      <c r="I153" s="189"/>
      <c r="J153" s="190">
        <f t="shared" si="0"/>
        <v>0</v>
      </c>
      <c r="K153" s="186" t="s">
        <v>130</v>
      </c>
      <c r="L153" s="37"/>
      <c r="M153" s="219" t="s">
        <v>1</v>
      </c>
      <c r="N153" s="220" t="s">
        <v>41</v>
      </c>
      <c r="O153" s="221"/>
      <c r="P153" s="222">
        <f t="shared" si="1"/>
        <v>0</v>
      </c>
      <c r="Q153" s="222">
        <v>0</v>
      </c>
      <c r="R153" s="222">
        <f t="shared" si="2"/>
        <v>0</v>
      </c>
      <c r="S153" s="222">
        <v>0</v>
      </c>
      <c r="T153" s="22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131</v>
      </c>
      <c r="AT153" s="195" t="s">
        <v>126</v>
      </c>
      <c r="AU153" s="195" t="s">
        <v>86</v>
      </c>
      <c r="AY153" s="15" t="s">
        <v>124</v>
      </c>
      <c r="BE153" s="196">
        <f t="shared" si="4"/>
        <v>0</v>
      </c>
      <c r="BF153" s="196">
        <f t="shared" si="5"/>
        <v>0</v>
      </c>
      <c r="BG153" s="196">
        <f t="shared" si="6"/>
        <v>0</v>
      </c>
      <c r="BH153" s="196">
        <f t="shared" si="7"/>
        <v>0</v>
      </c>
      <c r="BI153" s="196">
        <f t="shared" si="8"/>
        <v>0</v>
      </c>
      <c r="BJ153" s="15" t="s">
        <v>84</v>
      </c>
      <c r="BK153" s="196">
        <f t="shared" si="9"/>
        <v>0</v>
      </c>
      <c r="BL153" s="15" t="s">
        <v>131</v>
      </c>
      <c r="BM153" s="195" t="s">
        <v>221</v>
      </c>
    </row>
    <row r="154" spans="1:65" s="2" customFormat="1" ht="6.95" customHeight="1">
      <c r="A154" s="32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37"/>
      <c r="M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</sheetData>
  <sheetProtection algorithmName="SHA-512" hashValue="U+jD9zVBtpL6/AQjuyXl5swds/O65hQJGtnvJZEpZ6J8ZqNKDbbE8cXAn7jXggvmM5dwXV7O2VJ+4Do5YCNIvw==" saltValue="fYqgntnzQ46aQ281oiVWlhHbO5YBvMYfcsJEeS6L3p+JrzPU449E6nWqYDOjE3WIlhX6ItDywUHt0QcZm95VUw==" spinCount="100000" sheet="1" objects="1" scenarios="1" formatColumns="0" formatRows="0" autoFilter="0"/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5" t="s">
        <v>92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hidden="1" customHeight="1">
      <c r="B4" s="18"/>
      <c r="D4" s="108" t="s">
        <v>96</v>
      </c>
      <c r="L4" s="18"/>
      <c r="M4" s="109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10" t="s">
        <v>16</v>
      </c>
      <c r="L6" s="18"/>
    </row>
    <row r="7" spans="1:46" s="1" customFormat="1" ht="16.5" hidden="1" customHeight="1">
      <c r="B7" s="18"/>
      <c r="E7" s="272" t="str">
        <f>'Rekapitulace stavby'!K6</f>
        <v>BOHUMÍNSKÁ MĚSTSKÁ NEMOCNICE - DEMOLICE OBJEKTŮ</v>
      </c>
      <c r="F7" s="273"/>
      <c r="G7" s="273"/>
      <c r="H7" s="273"/>
      <c r="L7" s="18"/>
    </row>
    <row r="8" spans="1:46" s="2" customFormat="1" ht="12" hidden="1" customHeight="1">
      <c r="A8" s="32"/>
      <c r="B8" s="37"/>
      <c r="C8" s="32"/>
      <c r="D8" s="110" t="s">
        <v>97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74" t="s">
        <v>231</v>
      </c>
      <c r="F9" s="275"/>
      <c r="G9" s="275"/>
      <c r="H9" s="275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6. 1. 2021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11" t="s">
        <v>26</v>
      </c>
      <c r="F15" s="32"/>
      <c r="G15" s="32"/>
      <c r="H15" s="32"/>
      <c r="I15" s="110" t="s">
        <v>27</v>
      </c>
      <c r="J15" s="111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76" t="str">
        <f>'Rekapitulace stavby'!E14</f>
        <v>Vyplň údaj</v>
      </c>
      <c r="F18" s="277"/>
      <c r="G18" s="277"/>
      <c r="H18" s="277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11" t="s">
        <v>31</v>
      </c>
      <c r="F21" s="32"/>
      <c r="G21" s="32"/>
      <c r="H21" s="32"/>
      <c r="I21" s="110" t="s">
        <v>27</v>
      </c>
      <c r="J21" s="111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27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13"/>
      <c r="B27" s="114"/>
      <c r="C27" s="113"/>
      <c r="D27" s="113"/>
      <c r="E27" s="278" t="s">
        <v>1</v>
      </c>
      <c r="F27" s="278"/>
      <c r="G27" s="278"/>
      <c r="H27" s="27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20" t="s">
        <v>40</v>
      </c>
      <c r="E33" s="110" t="s">
        <v>41</v>
      </c>
      <c r="F33" s="121">
        <f>ROUND((SUM(BE121:BE153)),  2)</f>
        <v>0</v>
      </c>
      <c r="G33" s="32"/>
      <c r="H33" s="32"/>
      <c r="I33" s="122">
        <v>0.21</v>
      </c>
      <c r="J33" s="121">
        <f>ROUND(((SUM(BE121:BE153))*I33),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10" t="s">
        <v>42</v>
      </c>
      <c r="F34" s="121">
        <f>ROUND((SUM(BF121:BF153)),  2)</f>
        <v>0</v>
      </c>
      <c r="G34" s="32"/>
      <c r="H34" s="32"/>
      <c r="I34" s="122">
        <v>0.15</v>
      </c>
      <c r="J34" s="121">
        <f>ROUND(((SUM(BF121:BF153))*I34),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ROUND((SUM(BG121:BG153)),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ROUND((SUM(BH121:BH153)),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ROUND((SUM(BI121:BI153)),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9" t="str">
        <f>E7</f>
        <v>BOHUMÍNSKÁ MĚSTSKÁ NEMOCNICE - DEMOLICE OBJEKTŮ</v>
      </c>
      <c r="F85" s="280"/>
      <c r="G85" s="280"/>
      <c r="H85" s="28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97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1" t="str">
        <f>E9</f>
        <v>003 - Objekt garáží</v>
      </c>
      <c r="F87" s="281"/>
      <c r="G87" s="281"/>
      <c r="H87" s="281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Bohumín</v>
      </c>
      <c r="G89" s="34"/>
      <c r="H89" s="34"/>
      <c r="I89" s="27" t="s">
        <v>22</v>
      </c>
      <c r="J89" s="64" t="str">
        <f>IF(J12="","",J12)</f>
        <v>6. 1. 2021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Město Bohumín</v>
      </c>
      <c r="G91" s="34"/>
      <c r="H91" s="34"/>
      <c r="I91" s="27" t="s">
        <v>30</v>
      </c>
      <c r="J91" s="30" t="str">
        <f>E21</f>
        <v>ATRIS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Barbora Kyšková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100</v>
      </c>
      <c r="D94" s="142"/>
      <c r="E94" s="142"/>
      <c r="F94" s="142"/>
      <c r="G94" s="142"/>
      <c r="H94" s="142"/>
      <c r="I94" s="142"/>
      <c r="J94" s="143" t="s">
        <v>101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102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31" s="9" customFormat="1" ht="24.95" customHeight="1">
      <c r="B97" s="145"/>
      <c r="C97" s="146"/>
      <c r="D97" s="147" t="s">
        <v>104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105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10" customFormat="1" ht="19.899999999999999" customHeight="1">
      <c r="B99" s="151"/>
      <c r="C99" s="152"/>
      <c r="D99" s="153" t="s">
        <v>106</v>
      </c>
      <c r="E99" s="154"/>
      <c r="F99" s="154"/>
      <c r="G99" s="154"/>
      <c r="H99" s="154"/>
      <c r="I99" s="154"/>
      <c r="J99" s="155">
        <f>J135</f>
        <v>0</v>
      </c>
      <c r="K99" s="152"/>
      <c r="L99" s="156"/>
    </row>
    <row r="100" spans="1:31" s="10" customFormat="1" ht="14.85" customHeight="1">
      <c r="B100" s="151"/>
      <c r="C100" s="152"/>
      <c r="D100" s="153" t="s">
        <v>107</v>
      </c>
      <c r="E100" s="154"/>
      <c r="F100" s="154"/>
      <c r="G100" s="154"/>
      <c r="H100" s="154"/>
      <c r="I100" s="154"/>
      <c r="J100" s="155">
        <f>J140</f>
        <v>0</v>
      </c>
      <c r="K100" s="152"/>
      <c r="L100" s="156"/>
    </row>
    <row r="101" spans="1:31" s="10" customFormat="1" ht="19.899999999999999" customHeight="1">
      <c r="B101" s="151"/>
      <c r="C101" s="152"/>
      <c r="D101" s="153" t="s">
        <v>108</v>
      </c>
      <c r="E101" s="154"/>
      <c r="F101" s="154"/>
      <c r="G101" s="154"/>
      <c r="H101" s="154"/>
      <c r="I101" s="154"/>
      <c r="J101" s="155">
        <f>J144</f>
        <v>0</v>
      </c>
      <c r="K101" s="152"/>
      <c r="L101" s="156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109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9" t="str">
        <f>E7</f>
        <v>BOHUMÍNSKÁ MĚSTSKÁ NEMOCNICE - DEMOLICE OBJEKTŮ</v>
      </c>
      <c r="F111" s="280"/>
      <c r="G111" s="280"/>
      <c r="H111" s="280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97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1" t="str">
        <f>E9</f>
        <v>003 - Objekt garáží</v>
      </c>
      <c r="F113" s="281"/>
      <c r="G113" s="281"/>
      <c r="H113" s="281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>Bohumín</v>
      </c>
      <c r="G115" s="34"/>
      <c r="H115" s="34"/>
      <c r="I115" s="27" t="s">
        <v>22</v>
      </c>
      <c r="J115" s="64" t="str">
        <f>IF(J12="","",J12)</f>
        <v>6. 1. 2021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>Město Bohumín</v>
      </c>
      <c r="G117" s="34"/>
      <c r="H117" s="34"/>
      <c r="I117" s="27" t="s">
        <v>30</v>
      </c>
      <c r="J117" s="30" t="str">
        <f>E21</f>
        <v>ATRIS s.r.o.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33</v>
      </c>
      <c r="J118" s="30" t="str">
        <f>E24</f>
        <v>Barbora Kyšková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7"/>
      <c r="B120" s="158"/>
      <c r="C120" s="159" t="s">
        <v>110</v>
      </c>
      <c r="D120" s="160" t="s">
        <v>61</v>
      </c>
      <c r="E120" s="160" t="s">
        <v>57</v>
      </c>
      <c r="F120" s="160" t="s">
        <v>58</v>
      </c>
      <c r="G120" s="160" t="s">
        <v>111</v>
      </c>
      <c r="H120" s="160" t="s">
        <v>112</v>
      </c>
      <c r="I120" s="160" t="s">
        <v>113</v>
      </c>
      <c r="J120" s="160" t="s">
        <v>101</v>
      </c>
      <c r="K120" s="161" t="s">
        <v>114</v>
      </c>
      <c r="L120" s="162"/>
      <c r="M120" s="73" t="s">
        <v>1</v>
      </c>
      <c r="N120" s="74" t="s">
        <v>40</v>
      </c>
      <c r="O120" s="74" t="s">
        <v>115</v>
      </c>
      <c r="P120" s="74" t="s">
        <v>116</v>
      </c>
      <c r="Q120" s="74" t="s">
        <v>117</v>
      </c>
      <c r="R120" s="74" t="s">
        <v>118</v>
      </c>
      <c r="S120" s="74" t="s">
        <v>119</v>
      </c>
      <c r="T120" s="75" t="s">
        <v>120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9" customHeight="1">
      <c r="A121" s="32"/>
      <c r="B121" s="33"/>
      <c r="C121" s="80" t="s">
        <v>121</v>
      </c>
      <c r="D121" s="34"/>
      <c r="E121" s="34"/>
      <c r="F121" s="34"/>
      <c r="G121" s="34"/>
      <c r="H121" s="34"/>
      <c r="I121" s="34"/>
      <c r="J121" s="163">
        <f>BK121</f>
        <v>0</v>
      </c>
      <c r="K121" s="34"/>
      <c r="L121" s="37"/>
      <c r="M121" s="76"/>
      <c r="N121" s="164"/>
      <c r="O121" s="77"/>
      <c r="P121" s="165">
        <f>P122</f>
        <v>0</v>
      </c>
      <c r="Q121" s="77"/>
      <c r="R121" s="165">
        <f>R122</f>
        <v>0</v>
      </c>
      <c r="S121" s="77"/>
      <c r="T121" s="166">
        <f>T122</f>
        <v>3046.32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75</v>
      </c>
      <c r="AU121" s="15" t="s">
        <v>103</v>
      </c>
      <c r="BK121" s="167">
        <f>BK122</f>
        <v>0</v>
      </c>
    </row>
    <row r="122" spans="1:65" s="12" customFormat="1" ht="25.9" customHeight="1">
      <c r="B122" s="168"/>
      <c r="C122" s="169"/>
      <c r="D122" s="170" t="s">
        <v>75</v>
      </c>
      <c r="E122" s="171" t="s">
        <v>122</v>
      </c>
      <c r="F122" s="171" t="s">
        <v>123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P123+P135+P144</f>
        <v>0</v>
      </c>
      <c r="Q122" s="176"/>
      <c r="R122" s="177">
        <f>R123+R135+R144</f>
        <v>0</v>
      </c>
      <c r="S122" s="176"/>
      <c r="T122" s="178">
        <f>T123+T135+T144</f>
        <v>3046.32</v>
      </c>
      <c r="AR122" s="179" t="s">
        <v>84</v>
      </c>
      <c r="AT122" s="180" t="s">
        <v>75</v>
      </c>
      <c r="AU122" s="180" t="s">
        <v>76</v>
      </c>
      <c r="AY122" s="179" t="s">
        <v>124</v>
      </c>
      <c r="BK122" s="181">
        <f>BK123+BK135+BK144</f>
        <v>0</v>
      </c>
    </row>
    <row r="123" spans="1:65" s="12" customFormat="1" ht="22.9" customHeight="1">
      <c r="B123" s="168"/>
      <c r="C123" s="169"/>
      <c r="D123" s="170" t="s">
        <v>75</v>
      </c>
      <c r="E123" s="182" t="s">
        <v>84</v>
      </c>
      <c r="F123" s="182" t="s">
        <v>125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SUM(P124:P134)</f>
        <v>0</v>
      </c>
      <c r="Q123" s="176"/>
      <c r="R123" s="177">
        <f>SUM(R124:R134)</f>
        <v>0</v>
      </c>
      <c r="S123" s="176"/>
      <c r="T123" s="178">
        <f>SUM(T124:T134)</f>
        <v>0</v>
      </c>
      <c r="AR123" s="179" t="s">
        <v>84</v>
      </c>
      <c r="AT123" s="180" t="s">
        <v>75</v>
      </c>
      <c r="AU123" s="180" t="s">
        <v>84</v>
      </c>
      <c r="AY123" s="179" t="s">
        <v>124</v>
      </c>
      <c r="BK123" s="181">
        <f>SUM(BK124:BK134)</f>
        <v>0</v>
      </c>
    </row>
    <row r="124" spans="1:65" s="2" customFormat="1" ht="33" customHeight="1">
      <c r="A124" s="32"/>
      <c r="B124" s="33"/>
      <c r="C124" s="184" t="s">
        <v>84</v>
      </c>
      <c r="D124" s="184" t="s">
        <v>126</v>
      </c>
      <c r="E124" s="185" t="s">
        <v>127</v>
      </c>
      <c r="F124" s="186" t="s">
        <v>128</v>
      </c>
      <c r="G124" s="187" t="s">
        <v>129</v>
      </c>
      <c r="H124" s="188">
        <v>1075</v>
      </c>
      <c r="I124" s="189"/>
      <c r="J124" s="190">
        <f>ROUND(I124*H124,2)</f>
        <v>0</v>
      </c>
      <c r="K124" s="186" t="s">
        <v>130</v>
      </c>
      <c r="L124" s="37"/>
      <c r="M124" s="191" t="s">
        <v>1</v>
      </c>
      <c r="N124" s="192" t="s">
        <v>41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131</v>
      </c>
      <c r="AT124" s="195" t="s">
        <v>126</v>
      </c>
      <c r="AU124" s="195" t="s">
        <v>86</v>
      </c>
      <c r="AY124" s="15" t="s">
        <v>124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5" t="s">
        <v>84</v>
      </c>
      <c r="BK124" s="196">
        <f>ROUND(I124*H124,2)</f>
        <v>0</v>
      </c>
      <c r="BL124" s="15" t="s">
        <v>131</v>
      </c>
      <c r="BM124" s="195" t="s">
        <v>132</v>
      </c>
    </row>
    <row r="125" spans="1:65" s="13" customFormat="1" ht="11.25">
      <c r="B125" s="197"/>
      <c r="C125" s="198"/>
      <c r="D125" s="199" t="s">
        <v>133</v>
      </c>
      <c r="E125" s="200" t="s">
        <v>1</v>
      </c>
      <c r="F125" s="201" t="s">
        <v>232</v>
      </c>
      <c r="G125" s="198"/>
      <c r="H125" s="202">
        <v>1075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133</v>
      </c>
      <c r="AU125" s="208" t="s">
        <v>86</v>
      </c>
      <c r="AV125" s="13" t="s">
        <v>86</v>
      </c>
      <c r="AW125" s="13" t="s">
        <v>32</v>
      </c>
      <c r="AX125" s="13" t="s">
        <v>84</v>
      </c>
      <c r="AY125" s="208" t="s">
        <v>124</v>
      </c>
    </row>
    <row r="126" spans="1:65" s="2" customFormat="1" ht="33" customHeight="1">
      <c r="A126" s="32"/>
      <c r="B126" s="33"/>
      <c r="C126" s="184" t="s">
        <v>86</v>
      </c>
      <c r="D126" s="184" t="s">
        <v>126</v>
      </c>
      <c r="E126" s="185" t="s">
        <v>135</v>
      </c>
      <c r="F126" s="186" t="s">
        <v>136</v>
      </c>
      <c r="G126" s="187" t="s">
        <v>129</v>
      </c>
      <c r="H126" s="188">
        <v>1075</v>
      </c>
      <c r="I126" s="189"/>
      <c r="J126" s="190">
        <f>ROUND(I126*H126,2)</f>
        <v>0</v>
      </c>
      <c r="K126" s="186" t="s">
        <v>130</v>
      </c>
      <c r="L126" s="37"/>
      <c r="M126" s="191" t="s">
        <v>1</v>
      </c>
      <c r="N126" s="192" t="s">
        <v>41</v>
      </c>
      <c r="O126" s="69"/>
      <c r="P126" s="193">
        <f>O126*H126</f>
        <v>0</v>
      </c>
      <c r="Q126" s="193">
        <v>0</v>
      </c>
      <c r="R126" s="193">
        <f>Q126*H126</f>
        <v>0</v>
      </c>
      <c r="S126" s="193">
        <v>0</v>
      </c>
      <c r="T126" s="194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95" t="s">
        <v>131</v>
      </c>
      <c r="AT126" s="195" t="s">
        <v>126</v>
      </c>
      <c r="AU126" s="195" t="s">
        <v>86</v>
      </c>
      <c r="AY126" s="15" t="s">
        <v>124</v>
      </c>
      <c r="BE126" s="196">
        <f>IF(N126="základní",J126,0)</f>
        <v>0</v>
      </c>
      <c r="BF126" s="196">
        <f>IF(N126="snížená",J126,0)</f>
        <v>0</v>
      </c>
      <c r="BG126" s="196">
        <f>IF(N126="zákl. přenesená",J126,0)</f>
        <v>0</v>
      </c>
      <c r="BH126" s="196">
        <f>IF(N126="sníž. přenesená",J126,0)</f>
        <v>0</v>
      </c>
      <c r="BI126" s="196">
        <f>IF(N126="nulová",J126,0)</f>
        <v>0</v>
      </c>
      <c r="BJ126" s="15" t="s">
        <v>84</v>
      </c>
      <c r="BK126" s="196">
        <f>ROUND(I126*H126,2)</f>
        <v>0</v>
      </c>
      <c r="BL126" s="15" t="s">
        <v>131</v>
      </c>
      <c r="BM126" s="195" t="s">
        <v>137</v>
      </c>
    </row>
    <row r="127" spans="1:65" s="2" customFormat="1" ht="36">
      <c r="A127" s="32"/>
      <c r="B127" s="33"/>
      <c r="C127" s="184" t="s">
        <v>138</v>
      </c>
      <c r="D127" s="184" t="s">
        <v>126</v>
      </c>
      <c r="E127" s="185" t="s">
        <v>139</v>
      </c>
      <c r="F127" s="186" t="s">
        <v>140</v>
      </c>
      <c r="G127" s="187" t="s">
        <v>129</v>
      </c>
      <c r="H127" s="188">
        <v>5375</v>
      </c>
      <c r="I127" s="189"/>
      <c r="J127" s="190">
        <f>ROUND(I127*H127,2)</f>
        <v>0</v>
      </c>
      <c r="K127" s="186" t="s">
        <v>130</v>
      </c>
      <c r="L127" s="37"/>
      <c r="M127" s="191" t="s">
        <v>1</v>
      </c>
      <c r="N127" s="192" t="s">
        <v>41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131</v>
      </c>
      <c r="AT127" s="195" t="s">
        <v>126</v>
      </c>
      <c r="AU127" s="195" t="s">
        <v>86</v>
      </c>
      <c r="AY127" s="15" t="s">
        <v>124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84</v>
      </c>
      <c r="BK127" s="196">
        <f>ROUND(I127*H127,2)</f>
        <v>0</v>
      </c>
      <c r="BL127" s="15" t="s">
        <v>131</v>
      </c>
      <c r="BM127" s="195" t="s">
        <v>141</v>
      </c>
    </row>
    <row r="128" spans="1:65" s="13" customFormat="1" ht="11.25">
      <c r="B128" s="197"/>
      <c r="C128" s="198"/>
      <c r="D128" s="199" t="s">
        <v>133</v>
      </c>
      <c r="E128" s="200" t="s">
        <v>1</v>
      </c>
      <c r="F128" s="201" t="s">
        <v>233</v>
      </c>
      <c r="G128" s="198"/>
      <c r="H128" s="202">
        <v>5375</v>
      </c>
      <c r="I128" s="203"/>
      <c r="J128" s="198"/>
      <c r="K128" s="198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133</v>
      </c>
      <c r="AU128" s="208" t="s">
        <v>86</v>
      </c>
      <c r="AV128" s="13" t="s">
        <v>86</v>
      </c>
      <c r="AW128" s="13" t="s">
        <v>32</v>
      </c>
      <c r="AX128" s="13" t="s">
        <v>84</v>
      </c>
      <c r="AY128" s="208" t="s">
        <v>124</v>
      </c>
    </row>
    <row r="129" spans="1:65" s="2" customFormat="1" ht="24">
      <c r="A129" s="32"/>
      <c r="B129" s="33"/>
      <c r="C129" s="184" t="s">
        <v>131</v>
      </c>
      <c r="D129" s="184" t="s">
        <v>126</v>
      </c>
      <c r="E129" s="185" t="s">
        <v>143</v>
      </c>
      <c r="F129" s="186" t="s">
        <v>144</v>
      </c>
      <c r="G129" s="187" t="s">
        <v>145</v>
      </c>
      <c r="H129" s="188">
        <v>1935</v>
      </c>
      <c r="I129" s="189"/>
      <c r="J129" s="190">
        <f>ROUND(I129*H129,2)</f>
        <v>0</v>
      </c>
      <c r="K129" s="186" t="s">
        <v>130</v>
      </c>
      <c r="L129" s="37"/>
      <c r="M129" s="191" t="s">
        <v>1</v>
      </c>
      <c r="N129" s="192" t="s">
        <v>41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131</v>
      </c>
      <c r="AT129" s="195" t="s">
        <v>126</v>
      </c>
      <c r="AU129" s="195" t="s">
        <v>86</v>
      </c>
      <c r="AY129" s="15" t="s">
        <v>124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84</v>
      </c>
      <c r="BK129" s="196">
        <f>ROUND(I129*H129,2)</f>
        <v>0</v>
      </c>
      <c r="BL129" s="15" t="s">
        <v>131</v>
      </c>
      <c r="BM129" s="195" t="s">
        <v>146</v>
      </c>
    </row>
    <row r="130" spans="1:65" s="13" customFormat="1" ht="11.25">
      <c r="B130" s="197"/>
      <c r="C130" s="198"/>
      <c r="D130" s="199" t="s">
        <v>133</v>
      </c>
      <c r="E130" s="200" t="s">
        <v>1</v>
      </c>
      <c r="F130" s="201" t="s">
        <v>234</v>
      </c>
      <c r="G130" s="198"/>
      <c r="H130" s="202">
        <v>1935</v>
      </c>
      <c r="I130" s="203"/>
      <c r="J130" s="198"/>
      <c r="K130" s="198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133</v>
      </c>
      <c r="AU130" s="208" t="s">
        <v>86</v>
      </c>
      <c r="AV130" s="13" t="s">
        <v>86</v>
      </c>
      <c r="AW130" s="13" t="s">
        <v>32</v>
      </c>
      <c r="AX130" s="13" t="s">
        <v>84</v>
      </c>
      <c r="AY130" s="208" t="s">
        <v>124</v>
      </c>
    </row>
    <row r="131" spans="1:65" s="2" customFormat="1" ht="16.5" customHeight="1">
      <c r="A131" s="32"/>
      <c r="B131" s="33"/>
      <c r="C131" s="184" t="s">
        <v>148</v>
      </c>
      <c r="D131" s="184" t="s">
        <v>126</v>
      </c>
      <c r="E131" s="185" t="s">
        <v>149</v>
      </c>
      <c r="F131" s="186" t="s">
        <v>150</v>
      </c>
      <c r="G131" s="187" t="s">
        <v>129</v>
      </c>
      <c r="H131" s="188">
        <v>1075</v>
      </c>
      <c r="I131" s="189"/>
      <c r="J131" s="190">
        <f>ROUND(I131*H131,2)</f>
        <v>0</v>
      </c>
      <c r="K131" s="186" t="s">
        <v>130</v>
      </c>
      <c r="L131" s="37"/>
      <c r="M131" s="191" t="s">
        <v>1</v>
      </c>
      <c r="N131" s="192" t="s">
        <v>41</v>
      </c>
      <c r="O131" s="69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95" t="s">
        <v>131</v>
      </c>
      <c r="AT131" s="195" t="s">
        <v>126</v>
      </c>
      <c r="AU131" s="195" t="s">
        <v>86</v>
      </c>
      <c r="AY131" s="15" t="s">
        <v>124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5" t="s">
        <v>84</v>
      </c>
      <c r="BK131" s="196">
        <f>ROUND(I131*H131,2)</f>
        <v>0</v>
      </c>
      <c r="BL131" s="15" t="s">
        <v>131</v>
      </c>
      <c r="BM131" s="195" t="s">
        <v>151</v>
      </c>
    </row>
    <row r="132" spans="1:65" s="2" customFormat="1" ht="24">
      <c r="A132" s="32"/>
      <c r="B132" s="33"/>
      <c r="C132" s="184" t="s">
        <v>152</v>
      </c>
      <c r="D132" s="184" t="s">
        <v>126</v>
      </c>
      <c r="E132" s="185" t="s">
        <v>153</v>
      </c>
      <c r="F132" s="186" t="s">
        <v>154</v>
      </c>
      <c r="G132" s="187" t="s">
        <v>129</v>
      </c>
      <c r="H132" s="188">
        <v>1075</v>
      </c>
      <c r="I132" s="189"/>
      <c r="J132" s="190">
        <f>ROUND(I132*H132,2)</f>
        <v>0</v>
      </c>
      <c r="K132" s="186" t="s">
        <v>130</v>
      </c>
      <c r="L132" s="37"/>
      <c r="M132" s="191" t="s">
        <v>1</v>
      </c>
      <c r="N132" s="192" t="s">
        <v>41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131</v>
      </c>
      <c r="AT132" s="195" t="s">
        <v>126</v>
      </c>
      <c r="AU132" s="195" t="s">
        <v>86</v>
      </c>
      <c r="AY132" s="15" t="s">
        <v>124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84</v>
      </c>
      <c r="BK132" s="196">
        <f>ROUND(I132*H132,2)</f>
        <v>0</v>
      </c>
      <c r="BL132" s="15" t="s">
        <v>131</v>
      </c>
      <c r="BM132" s="195" t="s">
        <v>155</v>
      </c>
    </row>
    <row r="133" spans="1:65" s="2" customFormat="1" ht="16.5" customHeight="1">
      <c r="A133" s="32"/>
      <c r="B133" s="33"/>
      <c r="C133" s="209" t="s">
        <v>156</v>
      </c>
      <c r="D133" s="209" t="s">
        <v>157</v>
      </c>
      <c r="E133" s="210" t="s">
        <v>158</v>
      </c>
      <c r="F133" s="211" t="s">
        <v>159</v>
      </c>
      <c r="G133" s="212" t="s">
        <v>145</v>
      </c>
      <c r="H133" s="213">
        <v>2150</v>
      </c>
      <c r="I133" s="214"/>
      <c r="J133" s="215">
        <f>ROUND(I133*H133,2)</f>
        <v>0</v>
      </c>
      <c r="K133" s="211" t="s">
        <v>130</v>
      </c>
      <c r="L133" s="216"/>
      <c r="M133" s="217" t="s">
        <v>1</v>
      </c>
      <c r="N133" s="218" t="s">
        <v>41</v>
      </c>
      <c r="O133" s="69"/>
      <c r="P133" s="193">
        <f>O133*H133</f>
        <v>0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95" t="s">
        <v>160</v>
      </c>
      <c r="AT133" s="195" t="s">
        <v>157</v>
      </c>
      <c r="AU133" s="195" t="s">
        <v>86</v>
      </c>
      <c r="AY133" s="15" t="s">
        <v>124</v>
      </c>
      <c r="BE133" s="196">
        <f>IF(N133="základní",J133,0)</f>
        <v>0</v>
      </c>
      <c r="BF133" s="196">
        <f>IF(N133="snížená",J133,0)</f>
        <v>0</v>
      </c>
      <c r="BG133" s="196">
        <f>IF(N133="zákl. přenesená",J133,0)</f>
        <v>0</v>
      </c>
      <c r="BH133" s="196">
        <f>IF(N133="sníž. přenesená",J133,0)</f>
        <v>0</v>
      </c>
      <c r="BI133" s="196">
        <f>IF(N133="nulová",J133,0)</f>
        <v>0</v>
      </c>
      <c r="BJ133" s="15" t="s">
        <v>84</v>
      </c>
      <c r="BK133" s="196">
        <f>ROUND(I133*H133,2)</f>
        <v>0</v>
      </c>
      <c r="BL133" s="15" t="s">
        <v>131</v>
      </c>
      <c r="BM133" s="195" t="s">
        <v>161</v>
      </c>
    </row>
    <row r="134" spans="1:65" s="13" customFormat="1" ht="11.25">
      <c r="B134" s="197"/>
      <c r="C134" s="198"/>
      <c r="D134" s="199" t="s">
        <v>133</v>
      </c>
      <c r="E134" s="200" t="s">
        <v>1</v>
      </c>
      <c r="F134" s="201" t="s">
        <v>235</v>
      </c>
      <c r="G134" s="198"/>
      <c r="H134" s="202">
        <v>2150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133</v>
      </c>
      <c r="AU134" s="208" t="s">
        <v>86</v>
      </c>
      <c r="AV134" s="13" t="s">
        <v>86</v>
      </c>
      <c r="AW134" s="13" t="s">
        <v>32</v>
      </c>
      <c r="AX134" s="13" t="s">
        <v>84</v>
      </c>
      <c r="AY134" s="208" t="s">
        <v>124</v>
      </c>
    </row>
    <row r="135" spans="1:65" s="12" customFormat="1" ht="22.9" customHeight="1">
      <c r="B135" s="168"/>
      <c r="C135" s="169"/>
      <c r="D135" s="170" t="s">
        <v>75</v>
      </c>
      <c r="E135" s="182" t="s">
        <v>163</v>
      </c>
      <c r="F135" s="182" t="s">
        <v>164</v>
      </c>
      <c r="G135" s="169"/>
      <c r="H135" s="169"/>
      <c r="I135" s="172"/>
      <c r="J135" s="183">
        <f>BK135</f>
        <v>0</v>
      </c>
      <c r="K135" s="169"/>
      <c r="L135" s="174"/>
      <c r="M135" s="175"/>
      <c r="N135" s="176"/>
      <c r="O135" s="176"/>
      <c r="P135" s="177">
        <f>P136+SUM(P137:P140)</f>
        <v>0</v>
      </c>
      <c r="Q135" s="176"/>
      <c r="R135" s="177">
        <f>R136+SUM(R137:R140)</f>
        <v>0</v>
      </c>
      <c r="S135" s="176"/>
      <c r="T135" s="178">
        <f>T136+SUM(T137:T140)</f>
        <v>3046.32</v>
      </c>
      <c r="AR135" s="179" t="s">
        <v>84</v>
      </c>
      <c r="AT135" s="180" t="s">
        <v>75</v>
      </c>
      <c r="AU135" s="180" t="s">
        <v>84</v>
      </c>
      <c r="AY135" s="179" t="s">
        <v>124</v>
      </c>
      <c r="BK135" s="181">
        <f>BK136+SUM(BK137:BK140)</f>
        <v>0</v>
      </c>
    </row>
    <row r="136" spans="1:65" s="2" customFormat="1" ht="16.5" customHeight="1">
      <c r="A136" s="32"/>
      <c r="B136" s="33"/>
      <c r="C136" s="184" t="s">
        <v>160</v>
      </c>
      <c r="D136" s="184" t="s">
        <v>126</v>
      </c>
      <c r="E136" s="185" t="s">
        <v>165</v>
      </c>
      <c r="F136" s="186" t="s">
        <v>166</v>
      </c>
      <c r="G136" s="187" t="s">
        <v>129</v>
      </c>
      <c r="H136" s="188">
        <v>336.6</v>
      </c>
      <c r="I136" s="189"/>
      <c r="J136" s="190">
        <f>ROUND(I136*H136,2)</f>
        <v>0</v>
      </c>
      <c r="K136" s="186" t="s">
        <v>130</v>
      </c>
      <c r="L136" s="37"/>
      <c r="M136" s="191" t="s">
        <v>1</v>
      </c>
      <c r="N136" s="192" t="s">
        <v>41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2.4</v>
      </c>
      <c r="T136" s="194">
        <f>S136*H136</f>
        <v>807.84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131</v>
      </c>
      <c r="AT136" s="195" t="s">
        <v>126</v>
      </c>
      <c r="AU136" s="195" t="s">
        <v>86</v>
      </c>
      <c r="AY136" s="15" t="s">
        <v>124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84</v>
      </c>
      <c r="BK136" s="196">
        <f>ROUND(I136*H136,2)</f>
        <v>0</v>
      </c>
      <c r="BL136" s="15" t="s">
        <v>131</v>
      </c>
      <c r="BM136" s="195" t="s">
        <v>167</v>
      </c>
    </row>
    <row r="137" spans="1:65" s="13" customFormat="1" ht="11.25">
      <c r="B137" s="197"/>
      <c r="C137" s="198"/>
      <c r="D137" s="199" t="s">
        <v>133</v>
      </c>
      <c r="E137" s="200" t="s">
        <v>1</v>
      </c>
      <c r="F137" s="201" t="s">
        <v>236</v>
      </c>
      <c r="G137" s="198"/>
      <c r="H137" s="202">
        <v>336.6</v>
      </c>
      <c r="I137" s="203"/>
      <c r="J137" s="198"/>
      <c r="K137" s="198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133</v>
      </c>
      <c r="AU137" s="208" t="s">
        <v>86</v>
      </c>
      <c r="AV137" s="13" t="s">
        <v>86</v>
      </c>
      <c r="AW137" s="13" t="s">
        <v>32</v>
      </c>
      <c r="AX137" s="13" t="s">
        <v>84</v>
      </c>
      <c r="AY137" s="208" t="s">
        <v>124</v>
      </c>
    </row>
    <row r="138" spans="1:65" s="2" customFormat="1" ht="24">
      <c r="A138" s="32"/>
      <c r="B138" s="33"/>
      <c r="C138" s="184" t="s">
        <v>163</v>
      </c>
      <c r="D138" s="184" t="s">
        <v>126</v>
      </c>
      <c r="E138" s="185" t="s">
        <v>169</v>
      </c>
      <c r="F138" s="186" t="s">
        <v>170</v>
      </c>
      <c r="G138" s="187" t="s">
        <v>129</v>
      </c>
      <c r="H138" s="188">
        <v>4974.3999999999996</v>
      </c>
      <c r="I138" s="189"/>
      <c r="J138" s="190">
        <f>ROUND(I138*H138,2)</f>
        <v>0</v>
      </c>
      <c r="K138" s="186" t="s">
        <v>130</v>
      </c>
      <c r="L138" s="37"/>
      <c r="M138" s="191" t="s">
        <v>1</v>
      </c>
      <c r="N138" s="192" t="s">
        <v>41</v>
      </c>
      <c r="O138" s="69"/>
      <c r="P138" s="193">
        <f>O138*H138</f>
        <v>0</v>
      </c>
      <c r="Q138" s="193">
        <v>0</v>
      </c>
      <c r="R138" s="193">
        <f>Q138*H138</f>
        <v>0</v>
      </c>
      <c r="S138" s="193">
        <v>0.45</v>
      </c>
      <c r="T138" s="194">
        <f>S138*H138</f>
        <v>2238.48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95" t="s">
        <v>131</v>
      </c>
      <c r="AT138" s="195" t="s">
        <v>126</v>
      </c>
      <c r="AU138" s="195" t="s">
        <v>86</v>
      </c>
      <c r="AY138" s="15" t="s">
        <v>124</v>
      </c>
      <c r="BE138" s="196">
        <f>IF(N138="základní",J138,0)</f>
        <v>0</v>
      </c>
      <c r="BF138" s="196">
        <f>IF(N138="snížená",J138,0)</f>
        <v>0</v>
      </c>
      <c r="BG138" s="196">
        <f>IF(N138="zákl. přenesená",J138,0)</f>
        <v>0</v>
      </c>
      <c r="BH138" s="196">
        <f>IF(N138="sníž. přenesená",J138,0)</f>
        <v>0</v>
      </c>
      <c r="BI138" s="196">
        <f>IF(N138="nulová",J138,0)</f>
        <v>0</v>
      </c>
      <c r="BJ138" s="15" t="s">
        <v>84</v>
      </c>
      <c r="BK138" s="196">
        <f>ROUND(I138*H138,2)</f>
        <v>0</v>
      </c>
      <c r="BL138" s="15" t="s">
        <v>131</v>
      </c>
      <c r="BM138" s="195" t="s">
        <v>237</v>
      </c>
    </row>
    <row r="139" spans="1:65" s="13" customFormat="1" ht="33.75">
      <c r="B139" s="197"/>
      <c r="C139" s="198"/>
      <c r="D139" s="199" t="s">
        <v>133</v>
      </c>
      <c r="E139" s="200" t="s">
        <v>1</v>
      </c>
      <c r="F139" s="201" t="s">
        <v>238</v>
      </c>
      <c r="G139" s="198"/>
      <c r="H139" s="202">
        <v>4974.3999999999996</v>
      </c>
      <c r="I139" s="203"/>
      <c r="J139" s="198"/>
      <c r="K139" s="198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133</v>
      </c>
      <c r="AU139" s="208" t="s">
        <v>86</v>
      </c>
      <c r="AV139" s="13" t="s">
        <v>86</v>
      </c>
      <c r="AW139" s="13" t="s">
        <v>32</v>
      </c>
      <c r="AX139" s="13" t="s">
        <v>84</v>
      </c>
      <c r="AY139" s="208" t="s">
        <v>124</v>
      </c>
    </row>
    <row r="140" spans="1:65" s="12" customFormat="1" ht="20.85" customHeight="1">
      <c r="B140" s="168"/>
      <c r="C140" s="169"/>
      <c r="D140" s="170" t="s">
        <v>75</v>
      </c>
      <c r="E140" s="182" t="s">
        <v>173</v>
      </c>
      <c r="F140" s="182" t="s">
        <v>174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SUM(P141:P143)</f>
        <v>0</v>
      </c>
      <c r="Q140" s="176"/>
      <c r="R140" s="177">
        <f>SUM(R141:R143)</f>
        <v>0</v>
      </c>
      <c r="S140" s="176"/>
      <c r="T140" s="178">
        <f>SUM(T141:T143)</f>
        <v>0</v>
      </c>
      <c r="AR140" s="179" t="s">
        <v>84</v>
      </c>
      <c r="AT140" s="180" t="s">
        <v>75</v>
      </c>
      <c r="AU140" s="180" t="s">
        <v>86</v>
      </c>
      <c r="AY140" s="179" t="s">
        <v>124</v>
      </c>
      <c r="BK140" s="181">
        <f>SUM(BK141:BK143)</f>
        <v>0</v>
      </c>
    </row>
    <row r="141" spans="1:65" s="2" customFormat="1" ht="16.5" customHeight="1">
      <c r="A141" s="32"/>
      <c r="B141" s="33"/>
      <c r="C141" s="184" t="s">
        <v>175</v>
      </c>
      <c r="D141" s="184" t="s">
        <v>126</v>
      </c>
      <c r="E141" s="185" t="s">
        <v>176</v>
      </c>
      <c r="F141" s="186" t="s">
        <v>177</v>
      </c>
      <c r="G141" s="187" t="s">
        <v>178</v>
      </c>
      <c r="H141" s="188">
        <v>1</v>
      </c>
      <c r="I141" s="189"/>
      <c r="J141" s="190">
        <f>ROUND(I141*H141,2)</f>
        <v>0</v>
      </c>
      <c r="K141" s="186" t="s">
        <v>1</v>
      </c>
      <c r="L141" s="37"/>
      <c r="M141" s="191" t="s">
        <v>1</v>
      </c>
      <c r="N141" s="192" t="s">
        <v>41</v>
      </c>
      <c r="O141" s="69"/>
      <c r="P141" s="193">
        <f>O141*H141</f>
        <v>0</v>
      </c>
      <c r="Q141" s="193">
        <v>0</v>
      </c>
      <c r="R141" s="193">
        <f>Q141*H141</f>
        <v>0</v>
      </c>
      <c r="S141" s="193">
        <v>0</v>
      </c>
      <c r="T141" s="194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95" t="s">
        <v>131</v>
      </c>
      <c r="AT141" s="195" t="s">
        <v>126</v>
      </c>
      <c r="AU141" s="195" t="s">
        <v>138</v>
      </c>
      <c r="AY141" s="15" t="s">
        <v>124</v>
      </c>
      <c r="BE141" s="196">
        <f>IF(N141="základní",J141,0)</f>
        <v>0</v>
      </c>
      <c r="BF141" s="196">
        <f>IF(N141="snížená",J141,0)</f>
        <v>0</v>
      </c>
      <c r="BG141" s="196">
        <f>IF(N141="zákl. přenesená",J141,0)</f>
        <v>0</v>
      </c>
      <c r="BH141" s="196">
        <f>IF(N141="sníž. přenesená",J141,0)</f>
        <v>0</v>
      </c>
      <c r="BI141" s="196">
        <f>IF(N141="nulová",J141,0)</f>
        <v>0</v>
      </c>
      <c r="BJ141" s="15" t="s">
        <v>84</v>
      </c>
      <c r="BK141" s="196">
        <f>ROUND(I141*H141,2)</f>
        <v>0</v>
      </c>
      <c r="BL141" s="15" t="s">
        <v>131</v>
      </c>
      <c r="BM141" s="195" t="s">
        <v>179</v>
      </c>
    </row>
    <row r="142" spans="1:65" s="2" customFormat="1" ht="21.75" customHeight="1">
      <c r="A142" s="32"/>
      <c r="B142" s="33"/>
      <c r="C142" s="184" t="s">
        <v>180</v>
      </c>
      <c r="D142" s="184" t="s">
        <v>126</v>
      </c>
      <c r="E142" s="185" t="s">
        <v>181</v>
      </c>
      <c r="F142" s="186" t="s">
        <v>182</v>
      </c>
      <c r="G142" s="187" t="s">
        <v>178</v>
      </c>
      <c r="H142" s="188">
        <v>1</v>
      </c>
      <c r="I142" s="189"/>
      <c r="J142" s="190">
        <f>ROUND(I142*H142,2)</f>
        <v>0</v>
      </c>
      <c r="K142" s="186" t="s">
        <v>1</v>
      </c>
      <c r="L142" s="37"/>
      <c r="M142" s="191" t="s">
        <v>1</v>
      </c>
      <c r="N142" s="192" t="s">
        <v>41</v>
      </c>
      <c r="O142" s="69"/>
      <c r="P142" s="193">
        <f>O142*H142</f>
        <v>0</v>
      </c>
      <c r="Q142" s="193">
        <v>0</v>
      </c>
      <c r="R142" s="193">
        <f>Q142*H142</f>
        <v>0</v>
      </c>
      <c r="S142" s="193">
        <v>0</v>
      </c>
      <c r="T142" s="194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95" t="s">
        <v>131</v>
      </c>
      <c r="AT142" s="195" t="s">
        <v>126</v>
      </c>
      <c r="AU142" s="195" t="s">
        <v>138</v>
      </c>
      <c r="AY142" s="15" t="s">
        <v>124</v>
      </c>
      <c r="BE142" s="196">
        <f>IF(N142="základní",J142,0)</f>
        <v>0</v>
      </c>
      <c r="BF142" s="196">
        <f>IF(N142="snížená",J142,0)</f>
        <v>0</v>
      </c>
      <c r="BG142" s="196">
        <f>IF(N142="zákl. přenesená",J142,0)</f>
        <v>0</v>
      </c>
      <c r="BH142" s="196">
        <f>IF(N142="sníž. přenesená",J142,0)</f>
        <v>0</v>
      </c>
      <c r="BI142" s="196">
        <f>IF(N142="nulová",J142,0)</f>
        <v>0</v>
      </c>
      <c r="BJ142" s="15" t="s">
        <v>84</v>
      </c>
      <c r="BK142" s="196">
        <f>ROUND(I142*H142,2)</f>
        <v>0</v>
      </c>
      <c r="BL142" s="15" t="s">
        <v>131</v>
      </c>
      <c r="BM142" s="195" t="s">
        <v>183</v>
      </c>
    </row>
    <row r="143" spans="1:65" s="2" customFormat="1" ht="16.5" customHeight="1">
      <c r="A143" s="32"/>
      <c r="B143" s="33"/>
      <c r="C143" s="184" t="s">
        <v>184</v>
      </c>
      <c r="D143" s="184" t="s">
        <v>126</v>
      </c>
      <c r="E143" s="185" t="s">
        <v>185</v>
      </c>
      <c r="F143" s="186" t="s">
        <v>186</v>
      </c>
      <c r="G143" s="187" t="s">
        <v>178</v>
      </c>
      <c r="H143" s="188">
        <v>1</v>
      </c>
      <c r="I143" s="189"/>
      <c r="J143" s="190">
        <f>ROUND(I143*H143,2)</f>
        <v>0</v>
      </c>
      <c r="K143" s="186" t="s">
        <v>1</v>
      </c>
      <c r="L143" s="37"/>
      <c r="M143" s="191" t="s">
        <v>1</v>
      </c>
      <c r="N143" s="192" t="s">
        <v>41</v>
      </c>
      <c r="O143" s="69"/>
      <c r="P143" s="193">
        <f>O143*H143</f>
        <v>0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95" t="s">
        <v>131</v>
      </c>
      <c r="AT143" s="195" t="s">
        <v>126</v>
      </c>
      <c r="AU143" s="195" t="s">
        <v>138</v>
      </c>
      <c r="AY143" s="15" t="s">
        <v>124</v>
      </c>
      <c r="BE143" s="196">
        <f>IF(N143="základní",J143,0)</f>
        <v>0</v>
      </c>
      <c r="BF143" s="196">
        <f>IF(N143="snížená",J143,0)</f>
        <v>0</v>
      </c>
      <c r="BG143" s="196">
        <f>IF(N143="zákl. přenesená",J143,0)</f>
        <v>0</v>
      </c>
      <c r="BH143" s="196">
        <f>IF(N143="sníž. přenesená",J143,0)</f>
        <v>0</v>
      </c>
      <c r="BI143" s="196">
        <f>IF(N143="nulová",J143,0)</f>
        <v>0</v>
      </c>
      <c r="BJ143" s="15" t="s">
        <v>84</v>
      </c>
      <c r="BK143" s="196">
        <f>ROUND(I143*H143,2)</f>
        <v>0</v>
      </c>
      <c r="BL143" s="15" t="s">
        <v>131</v>
      </c>
      <c r="BM143" s="195" t="s">
        <v>187</v>
      </c>
    </row>
    <row r="144" spans="1:65" s="12" customFormat="1" ht="22.9" customHeight="1">
      <c r="B144" s="168"/>
      <c r="C144" s="169"/>
      <c r="D144" s="170" t="s">
        <v>75</v>
      </c>
      <c r="E144" s="182" t="s">
        <v>188</v>
      </c>
      <c r="F144" s="182" t="s">
        <v>189</v>
      </c>
      <c r="G144" s="169"/>
      <c r="H144" s="169"/>
      <c r="I144" s="172"/>
      <c r="J144" s="183">
        <f>BK144</f>
        <v>0</v>
      </c>
      <c r="K144" s="169"/>
      <c r="L144" s="174"/>
      <c r="M144" s="175"/>
      <c r="N144" s="176"/>
      <c r="O144" s="176"/>
      <c r="P144" s="177">
        <f>SUM(P145:P153)</f>
        <v>0</v>
      </c>
      <c r="Q144" s="176"/>
      <c r="R144" s="177">
        <f>SUM(R145:R153)</f>
        <v>0</v>
      </c>
      <c r="S144" s="176"/>
      <c r="T144" s="178">
        <f>SUM(T145:T153)</f>
        <v>0</v>
      </c>
      <c r="AR144" s="179" t="s">
        <v>84</v>
      </c>
      <c r="AT144" s="180" t="s">
        <v>75</v>
      </c>
      <c r="AU144" s="180" t="s">
        <v>84</v>
      </c>
      <c r="AY144" s="179" t="s">
        <v>124</v>
      </c>
      <c r="BK144" s="181">
        <f>SUM(BK145:BK153)</f>
        <v>0</v>
      </c>
    </row>
    <row r="145" spans="1:65" s="2" customFormat="1" ht="24">
      <c r="A145" s="32"/>
      <c r="B145" s="33"/>
      <c r="C145" s="184" t="s">
        <v>190</v>
      </c>
      <c r="D145" s="184" t="s">
        <v>126</v>
      </c>
      <c r="E145" s="185" t="s">
        <v>191</v>
      </c>
      <c r="F145" s="186" t="s">
        <v>192</v>
      </c>
      <c r="G145" s="187" t="s">
        <v>145</v>
      </c>
      <c r="H145" s="188">
        <v>3046.32</v>
      </c>
      <c r="I145" s="189"/>
      <c r="J145" s="190">
        <f>ROUND(I145*H145,2)</f>
        <v>0</v>
      </c>
      <c r="K145" s="186" t="s">
        <v>130</v>
      </c>
      <c r="L145" s="37"/>
      <c r="M145" s="191" t="s">
        <v>1</v>
      </c>
      <c r="N145" s="192" t="s">
        <v>41</v>
      </c>
      <c r="O145" s="69"/>
      <c r="P145" s="193">
        <f>O145*H145</f>
        <v>0</v>
      </c>
      <c r="Q145" s="193">
        <v>0</v>
      </c>
      <c r="R145" s="193">
        <f>Q145*H145</f>
        <v>0</v>
      </c>
      <c r="S145" s="193">
        <v>0</v>
      </c>
      <c r="T145" s="194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95" t="s">
        <v>131</v>
      </c>
      <c r="AT145" s="195" t="s">
        <v>126</v>
      </c>
      <c r="AU145" s="195" t="s">
        <v>86</v>
      </c>
      <c r="AY145" s="15" t="s">
        <v>124</v>
      </c>
      <c r="BE145" s="196">
        <f>IF(N145="základní",J145,0)</f>
        <v>0</v>
      </c>
      <c r="BF145" s="196">
        <f>IF(N145="snížená",J145,0)</f>
        <v>0</v>
      </c>
      <c r="BG145" s="196">
        <f>IF(N145="zákl. přenesená",J145,0)</f>
        <v>0</v>
      </c>
      <c r="BH145" s="196">
        <f>IF(N145="sníž. přenesená",J145,0)</f>
        <v>0</v>
      </c>
      <c r="BI145" s="196">
        <f>IF(N145="nulová",J145,0)</f>
        <v>0</v>
      </c>
      <c r="BJ145" s="15" t="s">
        <v>84</v>
      </c>
      <c r="BK145" s="196">
        <f>ROUND(I145*H145,2)</f>
        <v>0</v>
      </c>
      <c r="BL145" s="15" t="s">
        <v>131</v>
      </c>
      <c r="BM145" s="195" t="s">
        <v>193</v>
      </c>
    </row>
    <row r="146" spans="1:65" s="2" customFormat="1" ht="24">
      <c r="A146" s="32"/>
      <c r="B146" s="33"/>
      <c r="C146" s="184" t="s">
        <v>194</v>
      </c>
      <c r="D146" s="184" t="s">
        <v>126</v>
      </c>
      <c r="E146" s="185" t="s">
        <v>195</v>
      </c>
      <c r="F146" s="186" t="s">
        <v>196</v>
      </c>
      <c r="G146" s="187" t="s">
        <v>145</v>
      </c>
      <c r="H146" s="188">
        <v>42648.480000000003</v>
      </c>
      <c r="I146" s="189"/>
      <c r="J146" s="190">
        <f>ROUND(I146*H146,2)</f>
        <v>0</v>
      </c>
      <c r="K146" s="186" t="s">
        <v>130</v>
      </c>
      <c r="L146" s="37"/>
      <c r="M146" s="191" t="s">
        <v>1</v>
      </c>
      <c r="N146" s="192" t="s">
        <v>41</v>
      </c>
      <c r="O146" s="69"/>
      <c r="P146" s="193">
        <f>O146*H146</f>
        <v>0</v>
      </c>
      <c r="Q146" s="193">
        <v>0</v>
      </c>
      <c r="R146" s="193">
        <f>Q146*H146</f>
        <v>0</v>
      </c>
      <c r="S146" s="193">
        <v>0</v>
      </c>
      <c r="T146" s="194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95" t="s">
        <v>131</v>
      </c>
      <c r="AT146" s="195" t="s">
        <v>126</v>
      </c>
      <c r="AU146" s="195" t="s">
        <v>86</v>
      </c>
      <c r="AY146" s="15" t="s">
        <v>124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5" t="s">
        <v>84</v>
      </c>
      <c r="BK146" s="196">
        <f>ROUND(I146*H146,2)</f>
        <v>0</v>
      </c>
      <c r="BL146" s="15" t="s">
        <v>131</v>
      </c>
      <c r="BM146" s="195" t="s">
        <v>197</v>
      </c>
    </row>
    <row r="147" spans="1:65" s="13" customFormat="1" ht="11.25">
      <c r="B147" s="197"/>
      <c r="C147" s="198"/>
      <c r="D147" s="199" t="s">
        <v>133</v>
      </c>
      <c r="E147" s="198"/>
      <c r="F147" s="201" t="s">
        <v>239</v>
      </c>
      <c r="G147" s="198"/>
      <c r="H147" s="202">
        <v>42648.480000000003</v>
      </c>
      <c r="I147" s="203"/>
      <c r="J147" s="198"/>
      <c r="K147" s="198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133</v>
      </c>
      <c r="AU147" s="208" t="s">
        <v>86</v>
      </c>
      <c r="AV147" s="13" t="s">
        <v>86</v>
      </c>
      <c r="AW147" s="13" t="s">
        <v>4</v>
      </c>
      <c r="AX147" s="13" t="s">
        <v>84</v>
      </c>
      <c r="AY147" s="208" t="s">
        <v>124</v>
      </c>
    </row>
    <row r="148" spans="1:65" s="2" customFormat="1" ht="16.5" customHeight="1">
      <c r="A148" s="32"/>
      <c r="B148" s="33"/>
      <c r="C148" s="184" t="s">
        <v>8</v>
      </c>
      <c r="D148" s="184" t="s">
        <v>126</v>
      </c>
      <c r="E148" s="185" t="s">
        <v>199</v>
      </c>
      <c r="F148" s="186" t="s">
        <v>200</v>
      </c>
      <c r="G148" s="187" t="s">
        <v>145</v>
      </c>
      <c r="H148" s="188">
        <v>3046.32</v>
      </c>
      <c r="I148" s="189"/>
      <c r="J148" s="190">
        <f t="shared" ref="J148:J153" si="0">ROUND(I148*H148,2)</f>
        <v>0</v>
      </c>
      <c r="K148" s="186" t="s">
        <v>130</v>
      </c>
      <c r="L148" s="37"/>
      <c r="M148" s="191" t="s">
        <v>1</v>
      </c>
      <c r="N148" s="192" t="s">
        <v>41</v>
      </c>
      <c r="O148" s="69"/>
      <c r="P148" s="193">
        <f t="shared" ref="P148:P153" si="1">O148*H148</f>
        <v>0</v>
      </c>
      <c r="Q148" s="193">
        <v>0</v>
      </c>
      <c r="R148" s="193">
        <f t="shared" ref="R148:R153" si="2">Q148*H148</f>
        <v>0</v>
      </c>
      <c r="S148" s="193">
        <v>0</v>
      </c>
      <c r="T148" s="194">
        <f t="shared" ref="T148:T153" si="3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95" t="s">
        <v>131</v>
      </c>
      <c r="AT148" s="195" t="s">
        <v>126</v>
      </c>
      <c r="AU148" s="195" t="s">
        <v>86</v>
      </c>
      <c r="AY148" s="15" t="s">
        <v>124</v>
      </c>
      <c r="BE148" s="196">
        <f t="shared" ref="BE148:BE153" si="4">IF(N148="základní",J148,0)</f>
        <v>0</v>
      </c>
      <c r="BF148" s="196">
        <f t="shared" ref="BF148:BF153" si="5">IF(N148="snížená",J148,0)</f>
        <v>0</v>
      </c>
      <c r="BG148" s="196">
        <f t="shared" ref="BG148:BG153" si="6">IF(N148="zákl. přenesená",J148,0)</f>
        <v>0</v>
      </c>
      <c r="BH148" s="196">
        <f t="shared" ref="BH148:BH153" si="7">IF(N148="sníž. přenesená",J148,0)</f>
        <v>0</v>
      </c>
      <c r="BI148" s="196">
        <f t="shared" ref="BI148:BI153" si="8">IF(N148="nulová",J148,0)</f>
        <v>0</v>
      </c>
      <c r="BJ148" s="15" t="s">
        <v>84</v>
      </c>
      <c r="BK148" s="196">
        <f t="shared" ref="BK148:BK153" si="9">ROUND(I148*H148,2)</f>
        <v>0</v>
      </c>
      <c r="BL148" s="15" t="s">
        <v>131</v>
      </c>
      <c r="BM148" s="195" t="s">
        <v>201</v>
      </c>
    </row>
    <row r="149" spans="1:65" s="2" customFormat="1" ht="36">
      <c r="A149" s="32"/>
      <c r="B149" s="33"/>
      <c r="C149" s="184" t="s">
        <v>202</v>
      </c>
      <c r="D149" s="184" t="s">
        <v>126</v>
      </c>
      <c r="E149" s="185" t="s">
        <v>203</v>
      </c>
      <c r="F149" s="186" t="s">
        <v>204</v>
      </c>
      <c r="G149" s="187" t="s">
        <v>145</v>
      </c>
      <c r="H149" s="188">
        <v>807.84</v>
      </c>
      <c r="I149" s="189"/>
      <c r="J149" s="190">
        <f t="shared" si="0"/>
        <v>0</v>
      </c>
      <c r="K149" s="186" t="s">
        <v>130</v>
      </c>
      <c r="L149" s="37"/>
      <c r="M149" s="191" t="s">
        <v>1</v>
      </c>
      <c r="N149" s="192" t="s">
        <v>41</v>
      </c>
      <c r="O149" s="69"/>
      <c r="P149" s="193">
        <f t="shared" si="1"/>
        <v>0</v>
      </c>
      <c r="Q149" s="193">
        <v>0</v>
      </c>
      <c r="R149" s="193">
        <f t="shared" si="2"/>
        <v>0</v>
      </c>
      <c r="S149" s="193">
        <v>0</v>
      </c>
      <c r="T149" s="194">
        <f t="shared" si="3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95" t="s">
        <v>131</v>
      </c>
      <c r="AT149" s="195" t="s">
        <v>126</v>
      </c>
      <c r="AU149" s="195" t="s">
        <v>86</v>
      </c>
      <c r="AY149" s="15" t="s">
        <v>124</v>
      </c>
      <c r="BE149" s="196">
        <f t="shared" si="4"/>
        <v>0</v>
      </c>
      <c r="BF149" s="196">
        <f t="shared" si="5"/>
        <v>0</v>
      </c>
      <c r="BG149" s="196">
        <f t="shared" si="6"/>
        <v>0</v>
      </c>
      <c r="BH149" s="196">
        <f t="shared" si="7"/>
        <v>0</v>
      </c>
      <c r="BI149" s="196">
        <f t="shared" si="8"/>
        <v>0</v>
      </c>
      <c r="BJ149" s="15" t="s">
        <v>84</v>
      </c>
      <c r="BK149" s="196">
        <f t="shared" si="9"/>
        <v>0</v>
      </c>
      <c r="BL149" s="15" t="s">
        <v>131</v>
      </c>
      <c r="BM149" s="195" t="s">
        <v>205</v>
      </c>
    </row>
    <row r="150" spans="1:65" s="2" customFormat="1" ht="33" customHeight="1">
      <c r="A150" s="32"/>
      <c r="B150" s="33"/>
      <c r="C150" s="184" t="s">
        <v>206</v>
      </c>
      <c r="D150" s="184" t="s">
        <v>126</v>
      </c>
      <c r="E150" s="185" t="s">
        <v>207</v>
      </c>
      <c r="F150" s="186" t="s">
        <v>208</v>
      </c>
      <c r="G150" s="187" t="s">
        <v>145</v>
      </c>
      <c r="H150" s="188">
        <v>2202.48</v>
      </c>
      <c r="I150" s="189"/>
      <c r="J150" s="190">
        <f t="shared" si="0"/>
        <v>0</v>
      </c>
      <c r="K150" s="186" t="s">
        <v>130</v>
      </c>
      <c r="L150" s="37"/>
      <c r="M150" s="191" t="s">
        <v>1</v>
      </c>
      <c r="N150" s="192" t="s">
        <v>41</v>
      </c>
      <c r="O150" s="69"/>
      <c r="P150" s="193">
        <f t="shared" si="1"/>
        <v>0</v>
      </c>
      <c r="Q150" s="193">
        <v>0</v>
      </c>
      <c r="R150" s="193">
        <f t="shared" si="2"/>
        <v>0</v>
      </c>
      <c r="S150" s="193">
        <v>0</v>
      </c>
      <c r="T150" s="194">
        <f t="shared" si="3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95" t="s">
        <v>131</v>
      </c>
      <c r="AT150" s="195" t="s">
        <v>126</v>
      </c>
      <c r="AU150" s="195" t="s">
        <v>86</v>
      </c>
      <c r="AY150" s="15" t="s">
        <v>124</v>
      </c>
      <c r="BE150" s="196">
        <f t="shared" si="4"/>
        <v>0</v>
      </c>
      <c r="BF150" s="196">
        <f t="shared" si="5"/>
        <v>0</v>
      </c>
      <c r="BG150" s="196">
        <f t="shared" si="6"/>
        <v>0</v>
      </c>
      <c r="BH150" s="196">
        <f t="shared" si="7"/>
        <v>0</v>
      </c>
      <c r="BI150" s="196">
        <f t="shared" si="8"/>
        <v>0</v>
      </c>
      <c r="BJ150" s="15" t="s">
        <v>84</v>
      </c>
      <c r="BK150" s="196">
        <f t="shared" si="9"/>
        <v>0</v>
      </c>
      <c r="BL150" s="15" t="s">
        <v>131</v>
      </c>
      <c r="BM150" s="195" t="s">
        <v>209</v>
      </c>
    </row>
    <row r="151" spans="1:65" s="2" customFormat="1" ht="33" customHeight="1">
      <c r="A151" s="32"/>
      <c r="B151" s="33"/>
      <c r="C151" s="184" t="s">
        <v>210</v>
      </c>
      <c r="D151" s="184" t="s">
        <v>126</v>
      </c>
      <c r="E151" s="185" t="s">
        <v>211</v>
      </c>
      <c r="F151" s="186" t="s">
        <v>212</v>
      </c>
      <c r="G151" s="187" t="s">
        <v>145</v>
      </c>
      <c r="H151" s="188">
        <v>9.4</v>
      </c>
      <c r="I151" s="189"/>
      <c r="J151" s="190">
        <f t="shared" si="0"/>
        <v>0</v>
      </c>
      <c r="K151" s="186" t="s">
        <v>130</v>
      </c>
      <c r="L151" s="37"/>
      <c r="M151" s="191" t="s">
        <v>1</v>
      </c>
      <c r="N151" s="192" t="s">
        <v>41</v>
      </c>
      <c r="O151" s="69"/>
      <c r="P151" s="193">
        <f t="shared" si="1"/>
        <v>0</v>
      </c>
      <c r="Q151" s="193">
        <v>0</v>
      </c>
      <c r="R151" s="193">
        <f t="shared" si="2"/>
        <v>0</v>
      </c>
      <c r="S151" s="193">
        <v>0</v>
      </c>
      <c r="T151" s="194">
        <f t="shared" si="3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95" t="s">
        <v>131</v>
      </c>
      <c r="AT151" s="195" t="s">
        <v>126</v>
      </c>
      <c r="AU151" s="195" t="s">
        <v>86</v>
      </c>
      <c r="AY151" s="15" t="s">
        <v>124</v>
      </c>
      <c r="BE151" s="196">
        <f t="shared" si="4"/>
        <v>0</v>
      </c>
      <c r="BF151" s="196">
        <f t="shared" si="5"/>
        <v>0</v>
      </c>
      <c r="BG151" s="196">
        <f t="shared" si="6"/>
        <v>0</v>
      </c>
      <c r="BH151" s="196">
        <f t="shared" si="7"/>
        <v>0</v>
      </c>
      <c r="BI151" s="196">
        <f t="shared" si="8"/>
        <v>0</v>
      </c>
      <c r="BJ151" s="15" t="s">
        <v>84</v>
      </c>
      <c r="BK151" s="196">
        <f t="shared" si="9"/>
        <v>0</v>
      </c>
      <c r="BL151" s="15" t="s">
        <v>131</v>
      </c>
      <c r="BM151" s="195" t="s">
        <v>213</v>
      </c>
    </row>
    <row r="152" spans="1:65" s="2" customFormat="1" ht="33" customHeight="1">
      <c r="A152" s="32"/>
      <c r="B152" s="33"/>
      <c r="C152" s="184" t="s">
        <v>214</v>
      </c>
      <c r="D152" s="184" t="s">
        <v>126</v>
      </c>
      <c r="E152" s="185" t="s">
        <v>215</v>
      </c>
      <c r="F152" s="186" t="s">
        <v>216</v>
      </c>
      <c r="G152" s="187" t="s">
        <v>145</v>
      </c>
      <c r="H152" s="188">
        <v>9.4</v>
      </c>
      <c r="I152" s="189"/>
      <c r="J152" s="190">
        <f t="shared" si="0"/>
        <v>0</v>
      </c>
      <c r="K152" s="186" t="s">
        <v>130</v>
      </c>
      <c r="L152" s="37"/>
      <c r="M152" s="191" t="s">
        <v>1</v>
      </c>
      <c r="N152" s="192" t="s">
        <v>41</v>
      </c>
      <c r="O152" s="69"/>
      <c r="P152" s="193">
        <f t="shared" si="1"/>
        <v>0</v>
      </c>
      <c r="Q152" s="193">
        <v>0</v>
      </c>
      <c r="R152" s="193">
        <f t="shared" si="2"/>
        <v>0</v>
      </c>
      <c r="S152" s="193">
        <v>0</v>
      </c>
      <c r="T152" s="194">
        <f t="shared" si="3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95" t="s">
        <v>131</v>
      </c>
      <c r="AT152" s="195" t="s">
        <v>126</v>
      </c>
      <c r="AU152" s="195" t="s">
        <v>86</v>
      </c>
      <c r="AY152" s="15" t="s">
        <v>124</v>
      </c>
      <c r="BE152" s="196">
        <f t="shared" si="4"/>
        <v>0</v>
      </c>
      <c r="BF152" s="196">
        <f t="shared" si="5"/>
        <v>0</v>
      </c>
      <c r="BG152" s="196">
        <f t="shared" si="6"/>
        <v>0</v>
      </c>
      <c r="BH152" s="196">
        <f t="shared" si="7"/>
        <v>0</v>
      </c>
      <c r="BI152" s="196">
        <f t="shared" si="8"/>
        <v>0</v>
      </c>
      <c r="BJ152" s="15" t="s">
        <v>84</v>
      </c>
      <c r="BK152" s="196">
        <f t="shared" si="9"/>
        <v>0</v>
      </c>
      <c r="BL152" s="15" t="s">
        <v>131</v>
      </c>
      <c r="BM152" s="195" t="s">
        <v>217</v>
      </c>
    </row>
    <row r="153" spans="1:65" s="2" customFormat="1" ht="33" customHeight="1">
      <c r="A153" s="32"/>
      <c r="B153" s="33"/>
      <c r="C153" s="184" t="s">
        <v>218</v>
      </c>
      <c r="D153" s="184" t="s">
        <v>126</v>
      </c>
      <c r="E153" s="185" t="s">
        <v>219</v>
      </c>
      <c r="F153" s="186" t="s">
        <v>220</v>
      </c>
      <c r="G153" s="187" t="s">
        <v>145</v>
      </c>
      <c r="H153" s="188">
        <v>17.2</v>
      </c>
      <c r="I153" s="189"/>
      <c r="J153" s="190">
        <f t="shared" si="0"/>
        <v>0</v>
      </c>
      <c r="K153" s="186" t="s">
        <v>130</v>
      </c>
      <c r="L153" s="37"/>
      <c r="M153" s="219" t="s">
        <v>1</v>
      </c>
      <c r="N153" s="220" t="s">
        <v>41</v>
      </c>
      <c r="O153" s="221"/>
      <c r="P153" s="222">
        <f t="shared" si="1"/>
        <v>0</v>
      </c>
      <c r="Q153" s="222">
        <v>0</v>
      </c>
      <c r="R153" s="222">
        <f t="shared" si="2"/>
        <v>0</v>
      </c>
      <c r="S153" s="222">
        <v>0</v>
      </c>
      <c r="T153" s="223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95" t="s">
        <v>131</v>
      </c>
      <c r="AT153" s="195" t="s">
        <v>126</v>
      </c>
      <c r="AU153" s="195" t="s">
        <v>86</v>
      </c>
      <c r="AY153" s="15" t="s">
        <v>124</v>
      </c>
      <c r="BE153" s="196">
        <f t="shared" si="4"/>
        <v>0</v>
      </c>
      <c r="BF153" s="196">
        <f t="shared" si="5"/>
        <v>0</v>
      </c>
      <c r="BG153" s="196">
        <f t="shared" si="6"/>
        <v>0</v>
      </c>
      <c r="BH153" s="196">
        <f t="shared" si="7"/>
        <v>0</v>
      </c>
      <c r="BI153" s="196">
        <f t="shared" si="8"/>
        <v>0</v>
      </c>
      <c r="BJ153" s="15" t="s">
        <v>84</v>
      </c>
      <c r="BK153" s="196">
        <f t="shared" si="9"/>
        <v>0</v>
      </c>
      <c r="BL153" s="15" t="s">
        <v>131</v>
      </c>
      <c r="BM153" s="195" t="s">
        <v>221</v>
      </c>
    </row>
    <row r="154" spans="1:65" s="2" customFormat="1" ht="6.95" customHeight="1">
      <c r="A154" s="32"/>
      <c r="B154" s="52"/>
      <c r="C154" s="53"/>
      <c r="D154" s="53"/>
      <c r="E154" s="53"/>
      <c r="F154" s="53"/>
      <c r="G154" s="53"/>
      <c r="H154" s="53"/>
      <c r="I154" s="53"/>
      <c r="J154" s="53"/>
      <c r="K154" s="53"/>
      <c r="L154" s="37"/>
      <c r="M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</sheetData>
  <sheetProtection algorithmName="SHA-512" hashValue="IvASVuoHHeuXEgeKQsEzDapEYXmsvsoCZG/UonhQglzHVQkYIwB1xXb4fK62+I5HM554AgozI7vIVxWHWKYsHg==" saltValue="KX3poy35jhFNzqMX9IPQwM+ze4TBBuAw9XqaNnF5tcCqmsrYoazQmruDxsB4ouECLdtCXKfT1oBxbv7Hju6aLA==" spinCount="100000" sheet="1" objects="1" scenarios="1" formatColumns="0" formatRows="0" autoFilter="0"/>
  <autoFilter ref="C120:K15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AT2" s="15" t="s">
        <v>95</v>
      </c>
    </row>
    <row r="3" spans="1:46" s="1" customFormat="1" ht="6.95" hidden="1" customHeight="1"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8"/>
      <c r="AT3" s="15" t="s">
        <v>86</v>
      </c>
    </row>
    <row r="4" spans="1:46" s="1" customFormat="1" ht="24.95" hidden="1" customHeight="1">
      <c r="B4" s="18"/>
      <c r="D4" s="108" t="s">
        <v>96</v>
      </c>
      <c r="L4" s="18"/>
      <c r="M4" s="109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110" t="s">
        <v>16</v>
      </c>
      <c r="L6" s="18"/>
    </row>
    <row r="7" spans="1:46" s="1" customFormat="1" ht="16.5" hidden="1" customHeight="1">
      <c r="B7" s="18"/>
      <c r="E7" s="272" t="str">
        <f>'Rekapitulace stavby'!K6</f>
        <v>BOHUMÍNSKÁ MĚSTSKÁ NEMOCNICE - DEMOLICE OBJEKTŮ</v>
      </c>
      <c r="F7" s="273"/>
      <c r="G7" s="273"/>
      <c r="H7" s="273"/>
      <c r="L7" s="18"/>
    </row>
    <row r="8" spans="1:46" s="2" customFormat="1" ht="12" hidden="1" customHeight="1">
      <c r="A8" s="32"/>
      <c r="B8" s="37"/>
      <c r="C8" s="32"/>
      <c r="D8" s="110" t="s">
        <v>97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hidden="1" customHeight="1">
      <c r="A9" s="32"/>
      <c r="B9" s="37"/>
      <c r="C9" s="32"/>
      <c r="D9" s="32"/>
      <c r="E9" s="274" t="s">
        <v>240</v>
      </c>
      <c r="F9" s="275"/>
      <c r="G9" s="275"/>
      <c r="H9" s="275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 hidden="1">
      <c r="A10" s="32"/>
      <c r="B10" s="37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hidden="1" customHeight="1">
      <c r="A11" s="32"/>
      <c r="B11" s="37"/>
      <c r="C11" s="32"/>
      <c r="D11" s="110" t="s">
        <v>18</v>
      </c>
      <c r="E11" s="32"/>
      <c r="F11" s="111" t="s">
        <v>1</v>
      </c>
      <c r="G11" s="32"/>
      <c r="H11" s="32"/>
      <c r="I11" s="110" t="s">
        <v>19</v>
      </c>
      <c r="J11" s="111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hidden="1" customHeight="1">
      <c r="A12" s="32"/>
      <c r="B12" s="37"/>
      <c r="C12" s="32"/>
      <c r="D12" s="110" t="s">
        <v>20</v>
      </c>
      <c r="E12" s="32"/>
      <c r="F12" s="111" t="s">
        <v>21</v>
      </c>
      <c r="G12" s="32"/>
      <c r="H12" s="32"/>
      <c r="I12" s="110" t="s">
        <v>22</v>
      </c>
      <c r="J12" s="112" t="str">
        <f>'Rekapitulace stavby'!AN8</f>
        <v>6. 1. 2021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hidden="1" customHeight="1">
      <c r="A13" s="32"/>
      <c r="B13" s="37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hidden="1" customHeight="1">
      <c r="A14" s="32"/>
      <c r="B14" s="37"/>
      <c r="C14" s="32"/>
      <c r="D14" s="110" t="s">
        <v>24</v>
      </c>
      <c r="E14" s="32"/>
      <c r="F14" s="32"/>
      <c r="G14" s="32"/>
      <c r="H14" s="32"/>
      <c r="I14" s="110" t="s">
        <v>25</v>
      </c>
      <c r="J14" s="111" t="s">
        <v>1</v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hidden="1" customHeight="1">
      <c r="A15" s="32"/>
      <c r="B15" s="37"/>
      <c r="C15" s="32"/>
      <c r="D15" s="32"/>
      <c r="E15" s="111" t="s">
        <v>26</v>
      </c>
      <c r="F15" s="32"/>
      <c r="G15" s="32"/>
      <c r="H15" s="32"/>
      <c r="I15" s="110" t="s">
        <v>27</v>
      </c>
      <c r="J15" s="111" t="s">
        <v>1</v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hidden="1" customHeight="1">
      <c r="A16" s="32"/>
      <c r="B16" s="37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hidden="1" customHeight="1">
      <c r="A17" s="32"/>
      <c r="B17" s="37"/>
      <c r="C17" s="32"/>
      <c r="D17" s="110" t="s">
        <v>28</v>
      </c>
      <c r="E17" s="32"/>
      <c r="F17" s="32"/>
      <c r="G17" s="32"/>
      <c r="H17" s="32"/>
      <c r="I17" s="110" t="s">
        <v>25</v>
      </c>
      <c r="J17" s="28" t="str">
        <f>'Rekapitulace stavby'!AN13</f>
        <v>Vyplň údaj</v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hidden="1" customHeight="1">
      <c r="A18" s="32"/>
      <c r="B18" s="37"/>
      <c r="C18" s="32"/>
      <c r="D18" s="32"/>
      <c r="E18" s="276" t="str">
        <f>'Rekapitulace stavby'!E14</f>
        <v>Vyplň údaj</v>
      </c>
      <c r="F18" s="277"/>
      <c r="G18" s="277"/>
      <c r="H18" s="277"/>
      <c r="I18" s="110" t="s">
        <v>27</v>
      </c>
      <c r="J18" s="28" t="str">
        <f>'Rekapitulace stavby'!AN14</f>
        <v>Vyplň údaj</v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hidden="1" customHeight="1">
      <c r="A19" s="32"/>
      <c r="B19" s="37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hidden="1" customHeight="1">
      <c r="A20" s="32"/>
      <c r="B20" s="37"/>
      <c r="C20" s="32"/>
      <c r="D20" s="110" t="s">
        <v>30</v>
      </c>
      <c r="E20" s="32"/>
      <c r="F20" s="32"/>
      <c r="G20" s="32"/>
      <c r="H20" s="32"/>
      <c r="I20" s="110" t="s">
        <v>25</v>
      </c>
      <c r="J20" s="111" t="s">
        <v>1</v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hidden="1" customHeight="1">
      <c r="A21" s="32"/>
      <c r="B21" s="37"/>
      <c r="C21" s="32"/>
      <c r="D21" s="32"/>
      <c r="E21" s="111" t="s">
        <v>31</v>
      </c>
      <c r="F21" s="32"/>
      <c r="G21" s="32"/>
      <c r="H21" s="32"/>
      <c r="I21" s="110" t="s">
        <v>27</v>
      </c>
      <c r="J21" s="111" t="s">
        <v>1</v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hidden="1" customHeight="1">
      <c r="A22" s="32"/>
      <c r="B22" s="37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hidden="1" customHeight="1">
      <c r="A23" s="32"/>
      <c r="B23" s="37"/>
      <c r="C23" s="32"/>
      <c r="D23" s="110" t="s">
        <v>33</v>
      </c>
      <c r="E23" s="32"/>
      <c r="F23" s="32"/>
      <c r="G23" s="32"/>
      <c r="H23" s="32"/>
      <c r="I23" s="110" t="s">
        <v>25</v>
      </c>
      <c r="J23" s="111" t="s">
        <v>1</v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hidden="1" customHeight="1">
      <c r="A24" s="32"/>
      <c r="B24" s="37"/>
      <c r="C24" s="32"/>
      <c r="D24" s="32"/>
      <c r="E24" s="111" t="s">
        <v>34</v>
      </c>
      <c r="F24" s="32"/>
      <c r="G24" s="32"/>
      <c r="H24" s="32"/>
      <c r="I24" s="110" t="s">
        <v>27</v>
      </c>
      <c r="J24" s="111" t="s">
        <v>1</v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hidden="1" customHeight="1">
      <c r="A25" s="32"/>
      <c r="B25" s="37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hidden="1" customHeight="1">
      <c r="A26" s="32"/>
      <c r="B26" s="37"/>
      <c r="C26" s="32"/>
      <c r="D26" s="110" t="s">
        <v>35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hidden="1" customHeight="1">
      <c r="A27" s="113"/>
      <c r="B27" s="114"/>
      <c r="C27" s="113"/>
      <c r="D27" s="113"/>
      <c r="E27" s="278" t="s">
        <v>1</v>
      </c>
      <c r="F27" s="278"/>
      <c r="G27" s="278"/>
      <c r="H27" s="278"/>
      <c r="I27" s="113"/>
      <c r="J27" s="113"/>
      <c r="K27" s="113"/>
      <c r="L27" s="115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hidden="1" customHeight="1">
      <c r="A28" s="32"/>
      <c r="B28" s="37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hidden="1" customHeight="1">
      <c r="A29" s="32"/>
      <c r="B29" s="37"/>
      <c r="C29" s="32"/>
      <c r="D29" s="116"/>
      <c r="E29" s="116"/>
      <c r="F29" s="116"/>
      <c r="G29" s="116"/>
      <c r="H29" s="116"/>
      <c r="I29" s="116"/>
      <c r="J29" s="116"/>
      <c r="K29" s="116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hidden="1" customHeight="1">
      <c r="A30" s="32"/>
      <c r="B30" s="37"/>
      <c r="C30" s="32"/>
      <c r="D30" s="117" t="s">
        <v>36</v>
      </c>
      <c r="E30" s="32"/>
      <c r="F30" s="32"/>
      <c r="G30" s="32"/>
      <c r="H30" s="32"/>
      <c r="I30" s="32"/>
      <c r="J30" s="118">
        <f>ROUND(J121, 2)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hidden="1" customHeight="1">
      <c r="A31" s="32"/>
      <c r="B31" s="37"/>
      <c r="C31" s="32"/>
      <c r="D31" s="116"/>
      <c r="E31" s="116"/>
      <c r="F31" s="116"/>
      <c r="G31" s="116"/>
      <c r="H31" s="116"/>
      <c r="I31" s="116"/>
      <c r="J31" s="116"/>
      <c r="K31" s="116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hidden="1" customHeight="1">
      <c r="A32" s="32"/>
      <c r="B32" s="37"/>
      <c r="C32" s="32"/>
      <c r="D32" s="32"/>
      <c r="E32" s="32"/>
      <c r="F32" s="119" t="s">
        <v>38</v>
      </c>
      <c r="G32" s="32"/>
      <c r="H32" s="32"/>
      <c r="I32" s="119" t="s">
        <v>37</v>
      </c>
      <c r="J32" s="119" t="s">
        <v>39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7"/>
      <c r="C33" s="32"/>
      <c r="D33" s="120" t="s">
        <v>40</v>
      </c>
      <c r="E33" s="110" t="s">
        <v>41</v>
      </c>
      <c r="F33" s="121">
        <f>ROUND((SUM(BE121:BE138)),  2)</f>
        <v>0</v>
      </c>
      <c r="G33" s="32"/>
      <c r="H33" s="32"/>
      <c r="I33" s="122">
        <v>0.21</v>
      </c>
      <c r="J33" s="121">
        <f>ROUND(((SUM(BE121:BE138))*I33),  2)</f>
        <v>0</v>
      </c>
      <c r="K33" s="32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7"/>
      <c r="C34" s="32"/>
      <c r="D34" s="32"/>
      <c r="E34" s="110" t="s">
        <v>42</v>
      </c>
      <c r="F34" s="121">
        <f>ROUND((SUM(BF121:BF138)),  2)</f>
        <v>0</v>
      </c>
      <c r="G34" s="32"/>
      <c r="H34" s="32"/>
      <c r="I34" s="122">
        <v>0.15</v>
      </c>
      <c r="J34" s="121">
        <f>ROUND(((SUM(BF121:BF138))*I34),  2)</f>
        <v>0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7"/>
      <c r="C35" s="32"/>
      <c r="D35" s="32"/>
      <c r="E35" s="110" t="s">
        <v>43</v>
      </c>
      <c r="F35" s="121">
        <f>ROUND((SUM(BG121:BG138)),  2)</f>
        <v>0</v>
      </c>
      <c r="G35" s="32"/>
      <c r="H35" s="32"/>
      <c r="I35" s="122">
        <v>0.21</v>
      </c>
      <c r="J35" s="121">
        <f>0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7"/>
      <c r="C36" s="32"/>
      <c r="D36" s="32"/>
      <c r="E36" s="110" t="s">
        <v>44</v>
      </c>
      <c r="F36" s="121">
        <f>ROUND((SUM(BH121:BH138)),  2)</f>
        <v>0</v>
      </c>
      <c r="G36" s="32"/>
      <c r="H36" s="32"/>
      <c r="I36" s="122">
        <v>0.15</v>
      </c>
      <c r="J36" s="121">
        <f>0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7"/>
      <c r="C37" s="32"/>
      <c r="D37" s="32"/>
      <c r="E37" s="110" t="s">
        <v>45</v>
      </c>
      <c r="F37" s="121">
        <f>ROUND((SUM(BI121:BI138)),  2)</f>
        <v>0</v>
      </c>
      <c r="G37" s="32"/>
      <c r="H37" s="32"/>
      <c r="I37" s="122">
        <v>0</v>
      </c>
      <c r="J37" s="121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hidden="1" customHeight="1">
      <c r="A38" s="32"/>
      <c r="B38" s="37"/>
      <c r="C38" s="32"/>
      <c r="D38" s="32"/>
      <c r="E38" s="32"/>
      <c r="F38" s="32"/>
      <c r="G38" s="32"/>
      <c r="H38" s="32"/>
      <c r="I38" s="32"/>
      <c r="J38" s="32"/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hidden="1" customHeight="1">
      <c r="A39" s="32"/>
      <c r="B39" s="37"/>
      <c r="C39" s="123"/>
      <c r="D39" s="124" t="s">
        <v>46</v>
      </c>
      <c r="E39" s="125"/>
      <c r="F39" s="125"/>
      <c r="G39" s="126" t="s">
        <v>47</v>
      </c>
      <c r="H39" s="127" t="s">
        <v>48</v>
      </c>
      <c r="I39" s="125"/>
      <c r="J39" s="128">
        <f>SUM(J30:J37)</f>
        <v>0</v>
      </c>
      <c r="K39" s="129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7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9"/>
      <c r="D50" s="130" t="s">
        <v>49</v>
      </c>
      <c r="E50" s="131"/>
      <c r="F50" s="131"/>
      <c r="G50" s="130" t="s">
        <v>50</v>
      </c>
      <c r="H50" s="131"/>
      <c r="I50" s="131"/>
      <c r="J50" s="131"/>
      <c r="K50" s="131"/>
      <c r="L50" s="49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2"/>
      <c r="B61" s="37"/>
      <c r="C61" s="32"/>
      <c r="D61" s="132" t="s">
        <v>51</v>
      </c>
      <c r="E61" s="133"/>
      <c r="F61" s="134" t="s">
        <v>52</v>
      </c>
      <c r="G61" s="132" t="s">
        <v>51</v>
      </c>
      <c r="H61" s="133"/>
      <c r="I61" s="133"/>
      <c r="J61" s="135" t="s">
        <v>52</v>
      </c>
      <c r="K61" s="133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2"/>
      <c r="B65" s="37"/>
      <c r="C65" s="32"/>
      <c r="D65" s="130" t="s">
        <v>53</v>
      </c>
      <c r="E65" s="136"/>
      <c r="F65" s="136"/>
      <c r="G65" s="130" t="s">
        <v>54</v>
      </c>
      <c r="H65" s="136"/>
      <c r="I65" s="136"/>
      <c r="J65" s="136"/>
      <c r="K65" s="136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2"/>
      <c r="B76" s="37"/>
      <c r="C76" s="32"/>
      <c r="D76" s="132" t="s">
        <v>51</v>
      </c>
      <c r="E76" s="133"/>
      <c r="F76" s="134" t="s">
        <v>52</v>
      </c>
      <c r="G76" s="132" t="s">
        <v>51</v>
      </c>
      <c r="H76" s="133"/>
      <c r="I76" s="133"/>
      <c r="J76" s="135" t="s">
        <v>52</v>
      </c>
      <c r="K76" s="133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hidden="1" customHeight="1">
      <c r="A77" s="32"/>
      <c r="B77" s="137"/>
      <c r="C77" s="138"/>
      <c r="D77" s="138"/>
      <c r="E77" s="138"/>
      <c r="F77" s="138"/>
      <c r="G77" s="138"/>
      <c r="H77" s="138"/>
      <c r="I77" s="138"/>
      <c r="J77" s="138"/>
      <c r="K77" s="138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:31" ht="11.25" hidden="1"/>
    <row r="79" spans="1:31" ht="11.25" hidden="1"/>
    <row r="80" spans="1:31" ht="11.25" hidden="1"/>
    <row r="81" spans="1:47" s="2" customFormat="1" ht="6.95" customHeight="1">
      <c r="A81" s="32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99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279" t="str">
        <f>E7</f>
        <v>BOHUMÍNSKÁ MĚSTSKÁ NEMOCNICE - DEMOLICE OBJEKTŮ</v>
      </c>
      <c r="F85" s="280"/>
      <c r="G85" s="280"/>
      <c r="H85" s="280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97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231" t="str">
        <f>E9</f>
        <v xml:space="preserve">004 - Ostatní a vedlejší náklady </v>
      </c>
      <c r="F87" s="281"/>
      <c r="G87" s="281"/>
      <c r="H87" s="281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4"/>
      <c r="E89" s="34"/>
      <c r="F89" s="25" t="str">
        <f>F12</f>
        <v>Bohumín</v>
      </c>
      <c r="G89" s="34"/>
      <c r="H89" s="34"/>
      <c r="I89" s="27" t="s">
        <v>22</v>
      </c>
      <c r="J89" s="64" t="str">
        <f>IF(J12="","",J12)</f>
        <v>6. 1. 2021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4"/>
      <c r="E91" s="34"/>
      <c r="F91" s="25" t="str">
        <f>E15</f>
        <v>Město Bohumín</v>
      </c>
      <c r="G91" s="34"/>
      <c r="H91" s="34"/>
      <c r="I91" s="27" t="s">
        <v>30</v>
      </c>
      <c r="J91" s="30" t="str">
        <f>E21</f>
        <v>ATRIS s.r.o.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28</v>
      </c>
      <c r="D92" s="34"/>
      <c r="E92" s="34"/>
      <c r="F92" s="25" t="str">
        <f>IF(E18="","",E18)</f>
        <v>Vyplň údaj</v>
      </c>
      <c r="G92" s="34"/>
      <c r="H92" s="34"/>
      <c r="I92" s="27" t="s">
        <v>33</v>
      </c>
      <c r="J92" s="30" t="str">
        <f>E24</f>
        <v>Barbora Kyšková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1" t="s">
        <v>100</v>
      </c>
      <c r="D94" s="142"/>
      <c r="E94" s="142"/>
      <c r="F94" s="142"/>
      <c r="G94" s="142"/>
      <c r="H94" s="142"/>
      <c r="I94" s="142"/>
      <c r="J94" s="143" t="s">
        <v>101</v>
      </c>
      <c r="K94" s="142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4" t="s">
        <v>102</v>
      </c>
      <c r="D96" s="34"/>
      <c r="E96" s="34"/>
      <c r="F96" s="34"/>
      <c r="G96" s="34"/>
      <c r="H96" s="34"/>
      <c r="I96" s="34"/>
      <c r="J96" s="82">
        <f>J121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5" t="s">
        <v>103</v>
      </c>
    </row>
    <row r="97" spans="1:31" s="9" customFormat="1" ht="24.95" customHeight="1">
      <c r="B97" s="145"/>
      <c r="C97" s="146"/>
      <c r="D97" s="147" t="s">
        <v>104</v>
      </c>
      <c r="E97" s="148"/>
      <c r="F97" s="148"/>
      <c r="G97" s="148"/>
      <c r="H97" s="148"/>
      <c r="I97" s="148"/>
      <c r="J97" s="149">
        <f>J122</f>
        <v>0</v>
      </c>
      <c r="K97" s="146"/>
      <c r="L97" s="150"/>
    </row>
    <row r="98" spans="1:31" s="10" customFormat="1" ht="19.899999999999999" customHeight="1">
      <c r="B98" s="151"/>
      <c r="C98" s="152"/>
      <c r="D98" s="153" t="s">
        <v>241</v>
      </c>
      <c r="E98" s="154"/>
      <c r="F98" s="154"/>
      <c r="G98" s="154"/>
      <c r="H98" s="154"/>
      <c r="I98" s="154"/>
      <c r="J98" s="155">
        <f>J123</f>
        <v>0</v>
      </c>
      <c r="K98" s="152"/>
      <c r="L98" s="156"/>
    </row>
    <row r="99" spans="1:31" s="9" customFormat="1" ht="24.95" customHeight="1">
      <c r="B99" s="145"/>
      <c r="C99" s="146"/>
      <c r="D99" s="147" t="s">
        <v>242</v>
      </c>
      <c r="E99" s="148"/>
      <c r="F99" s="148"/>
      <c r="G99" s="148"/>
      <c r="H99" s="148"/>
      <c r="I99" s="148"/>
      <c r="J99" s="149">
        <f>J126</f>
        <v>0</v>
      </c>
      <c r="K99" s="146"/>
      <c r="L99" s="150"/>
    </row>
    <row r="100" spans="1:31" s="9" customFormat="1" ht="24.95" customHeight="1">
      <c r="B100" s="145"/>
      <c r="C100" s="146"/>
      <c r="D100" s="147" t="s">
        <v>243</v>
      </c>
      <c r="E100" s="148"/>
      <c r="F100" s="148"/>
      <c r="G100" s="148"/>
      <c r="H100" s="148"/>
      <c r="I100" s="148"/>
      <c r="J100" s="149">
        <f>J131</f>
        <v>0</v>
      </c>
      <c r="K100" s="146"/>
      <c r="L100" s="150"/>
    </row>
    <row r="101" spans="1:31" s="9" customFormat="1" ht="24.95" customHeight="1">
      <c r="B101" s="145"/>
      <c r="C101" s="146"/>
      <c r="D101" s="147" t="s">
        <v>244</v>
      </c>
      <c r="E101" s="148"/>
      <c r="F101" s="148"/>
      <c r="G101" s="148"/>
      <c r="H101" s="148"/>
      <c r="I101" s="148"/>
      <c r="J101" s="149">
        <f>J134</f>
        <v>0</v>
      </c>
      <c r="K101" s="146"/>
      <c r="L101" s="150"/>
    </row>
    <row r="102" spans="1:31" s="2" customFormat="1" ht="21.75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49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31" s="2" customFormat="1" ht="6.95" customHeight="1">
      <c r="A103" s="32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9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31" s="2" customFormat="1" ht="6.95" customHeight="1">
      <c r="A107" s="32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49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31" s="2" customFormat="1" ht="24.95" customHeight="1">
      <c r="A108" s="32"/>
      <c r="B108" s="33"/>
      <c r="C108" s="21" t="s">
        <v>109</v>
      </c>
      <c r="D108" s="34"/>
      <c r="E108" s="34"/>
      <c r="F108" s="34"/>
      <c r="G108" s="34"/>
      <c r="H108" s="34"/>
      <c r="I108" s="34"/>
      <c r="J108" s="34"/>
      <c r="K108" s="34"/>
      <c r="L108" s="49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31" s="2" customFormat="1" ht="6.95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49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12" customHeight="1">
      <c r="A110" s="32"/>
      <c r="B110" s="33"/>
      <c r="C110" s="27" t="s">
        <v>16</v>
      </c>
      <c r="D110" s="34"/>
      <c r="E110" s="34"/>
      <c r="F110" s="34"/>
      <c r="G110" s="34"/>
      <c r="H110" s="34"/>
      <c r="I110" s="34"/>
      <c r="J110" s="34"/>
      <c r="K110" s="34"/>
      <c r="L110" s="49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31" s="2" customFormat="1" ht="16.5" customHeight="1">
      <c r="A111" s="32"/>
      <c r="B111" s="33"/>
      <c r="C111" s="34"/>
      <c r="D111" s="34"/>
      <c r="E111" s="279" t="str">
        <f>E7</f>
        <v>BOHUMÍNSKÁ MĚSTSKÁ NEMOCNICE - DEMOLICE OBJEKTŮ</v>
      </c>
      <c r="F111" s="280"/>
      <c r="G111" s="280"/>
      <c r="H111" s="280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12" customHeight="1">
      <c r="A112" s="32"/>
      <c r="B112" s="33"/>
      <c r="C112" s="27" t="s">
        <v>97</v>
      </c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6.5" customHeight="1">
      <c r="A113" s="32"/>
      <c r="B113" s="33"/>
      <c r="C113" s="34"/>
      <c r="D113" s="34"/>
      <c r="E113" s="231" t="str">
        <f>E9</f>
        <v xml:space="preserve">004 - Ostatní a vedlejší náklady </v>
      </c>
      <c r="F113" s="281"/>
      <c r="G113" s="281"/>
      <c r="H113" s="281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6.95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2" customHeight="1">
      <c r="A115" s="32"/>
      <c r="B115" s="33"/>
      <c r="C115" s="27" t="s">
        <v>20</v>
      </c>
      <c r="D115" s="34"/>
      <c r="E115" s="34"/>
      <c r="F115" s="25" t="str">
        <f>F12</f>
        <v>Bohumín</v>
      </c>
      <c r="G115" s="34"/>
      <c r="H115" s="34"/>
      <c r="I115" s="27" t="s">
        <v>22</v>
      </c>
      <c r="J115" s="64" t="str">
        <f>IF(J12="","",J12)</f>
        <v>6. 1. 2021</v>
      </c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5.2" customHeight="1">
      <c r="A117" s="32"/>
      <c r="B117" s="33"/>
      <c r="C117" s="27" t="s">
        <v>24</v>
      </c>
      <c r="D117" s="34"/>
      <c r="E117" s="34"/>
      <c r="F117" s="25" t="str">
        <f>E15</f>
        <v>Město Bohumín</v>
      </c>
      <c r="G117" s="34"/>
      <c r="H117" s="34"/>
      <c r="I117" s="27" t="s">
        <v>30</v>
      </c>
      <c r="J117" s="30" t="str">
        <f>E21</f>
        <v>ATRIS s.r.o.</v>
      </c>
      <c r="K117" s="34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15.2" customHeight="1">
      <c r="A118" s="32"/>
      <c r="B118" s="33"/>
      <c r="C118" s="27" t="s">
        <v>28</v>
      </c>
      <c r="D118" s="34"/>
      <c r="E118" s="34"/>
      <c r="F118" s="25" t="str">
        <f>IF(E18="","",E18)</f>
        <v>Vyplň údaj</v>
      </c>
      <c r="G118" s="34"/>
      <c r="H118" s="34"/>
      <c r="I118" s="27" t="s">
        <v>33</v>
      </c>
      <c r="J118" s="30" t="str">
        <f>E24</f>
        <v>Barbora Kyšková</v>
      </c>
      <c r="K118" s="34"/>
      <c r="L118" s="49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0.35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49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11" customFormat="1" ht="29.25" customHeight="1">
      <c r="A120" s="157"/>
      <c r="B120" s="158"/>
      <c r="C120" s="159" t="s">
        <v>110</v>
      </c>
      <c r="D120" s="160" t="s">
        <v>61</v>
      </c>
      <c r="E120" s="160" t="s">
        <v>57</v>
      </c>
      <c r="F120" s="160" t="s">
        <v>58</v>
      </c>
      <c r="G120" s="160" t="s">
        <v>111</v>
      </c>
      <c r="H120" s="160" t="s">
        <v>112</v>
      </c>
      <c r="I120" s="160" t="s">
        <v>113</v>
      </c>
      <c r="J120" s="160" t="s">
        <v>101</v>
      </c>
      <c r="K120" s="161" t="s">
        <v>114</v>
      </c>
      <c r="L120" s="162"/>
      <c r="M120" s="73" t="s">
        <v>1</v>
      </c>
      <c r="N120" s="74" t="s">
        <v>40</v>
      </c>
      <c r="O120" s="74" t="s">
        <v>115</v>
      </c>
      <c r="P120" s="74" t="s">
        <v>116</v>
      </c>
      <c r="Q120" s="74" t="s">
        <v>117</v>
      </c>
      <c r="R120" s="74" t="s">
        <v>118</v>
      </c>
      <c r="S120" s="74" t="s">
        <v>119</v>
      </c>
      <c r="T120" s="75" t="s">
        <v>120</v>
      </c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</row>
    <row r="121" spans="1:65" s="2" customFormat="1" ht="22.9" customHeight="1">
      <c r="A121" s="32"/>
      <c r="B121" s="33"/>
      <c r="C121" s="80" t="s">
        <v>121</v>
      </c>
      <c r="D121" s="34"/>
      <c r="E121" s="34"/>
      <c r="F121" s="34"/>
      <c r="G121" s="34"/>
      <c r="H121" s="34"/>
      <c r="I121" s="34"/>
      <c r="J121" s="163">
        <f>BK121</f>
        <v>0</v>
      </c>
      <c r="K121" s="34"/>
      <c r="L121" s="37"/>
      <c r="M121" s="76"/>
      <c r="N121" s="164"/>
      <c r="O121" s="77"/>
      <c r="P121" s="165">
        <f>P122+P126+P131+P134</f>
        <v>0</v>
      </c>
      <c r="Q121" s="77"/>
      <c r="R121" s="165">
        <f>R122+R126+R131+R134</f>
        <v>0</v>
      </c>
      <c r="S121" s="77"/>
      <c r="T121" s="166">
        <f>T122+T126+T131+T134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T121" s="15" t="s">
        <v>75</v>
      </c>
      <c r="AU121" s="15" t="s">
        <v>103</v>
      </c>
      <c r="BK121" s="167">
        <f>BK122+BK126+BK131+BK134</f>
        <v>0</v>
      </c>
    </row>
    <row r="122" spans="1:65" s="12" customFormat="1" ht="25.9" customHeight="1">
      <c r="B122" s="168"/>
      <c r="C122" s="169"/>
      <c r="D122" s="170" t="s">
        <v>75</v>
      </c>
      <c r="E122" s="171" t="s">
        <v>122</v>
      </c>
      <c r="F122" s="171" t="s">
        <v>123</v>
      </c>
      <c r="G122" s="169"/>
      <c r="H122" s="169"/>
      <c r="I122" s="172"/>
      <c r="J122" s="173">
        <f>BK122</f>
        <v>0</v>
      </c>
      <c r="K122" s="169"/>
      <c r="L122" s="174"/>
      <c r="M122" s="175"/>
      <c r="N122" s="176"/>
      <c r="O122" s="176"/>
      <c r="P122" s="177">
        <f>P123</f>
        <v>0</v>
      </c>
      <c r="Q122" s="176"/>
      <c r="R122" s="177">
        <f>R123</f>
        <v>0</v>
      </c>
      <c r="S122" s="176"/>
      <c r="T122" s="178">
        <f>T123</f>
        <v>0</v>
      </c>
      <c r="AR122" s="179" t="s">
        <v>84</v>
      </c>
      <c r="AT122" s="180" t="s">
        <v>75</v>
      </c>
      <c r="AU122" s="180" t="s">
        <v>76</v>
      </c>
      <c r="AY122" s="179" t="s">
        <v>124</v>
      </c>
      <c r="BK122" s="181">
        <f>BK123</f>
        <v>0</v>
      </c>
    </row>
    <row r="123" spans="1:65" s="12" customFormat="1" ht="22.9" customHeight="1">
      <c r="B123" s="168"/>
      <c r="C123" s="169"/>
      <c r="D123" s="170" t="s">
        <v>75</v>
      </c>
      <c r="E123" s="182" t="s">
        <v>245</v>
      </c>
      <c r="F123" s="182" t="s">
        <v>246</v>
      </c>
      <c r="G123" s="169"/>
      <c r="H123" s="169"/>
      <c r="I123" s="172"/>
      <c r="J123" s="183">
        <f>BK123</f>
        <v>0</v>
      </c>
      <c r="K123" s="169"/>
      <c r="L123" s="174"/>
      <c r="M123" s="175"/>
      <c r="N123" s="176"/>
      <c r="O123" s="176"/>
      <c r="P123" s="177">
        <f>SUM(P124:P125)</f>
        <v>0</v>
      </c>
      <c r="Q123" s="176"/>
      <c r="R123" s="177">
        <f>SUM(R124:R125)</f>
        <v>0</v>
      </c>
      <c r="S123" s="176"/>
      <c r="T123" s="178">
        <f>SUM(T124:T125)</f>
        <v>0</v>
      </c>
      <c r="AR123" s="179" t="s">
        <v>84</v>
      </c>
      <c r="AT123" s="180" t="s">
        <v>75</v>
      </c>
      <c r="AU123" s="180" t="s">
        <v>84</v>
      </c>
      <c r="AY123" s="179" t="s">
        <v>124</v>
      </c>
      <c r="BK123" s="181">
        <f>SUM(BK124:BK125)</f>
        <v>0</v>
      </c>
    </row>
    <row r="124" spans="1:65" s="2" customFormat="1" ht="16.5" customHeight="1">
      <c r="A124" s="32"/>
      <c r="B124" s="33"/>
      <c r="C124" s="184" t="s">
        <v>84</v>
      </c>
      <c r="D124" s="184" t="s">
        <v>126</v>
      </c>
      <c r="E124" s="185" t="s">
        <v>247</v>
      </c>
      <c r="F124" s="186" t="s">
        <v>248</v>
      </c>
      <c r="G124" s="187" t="s">
        <v>249</v>
      </c>
      <c r="H124" s="188">
        <v>1</v>
      </c>
      <c r="I124" s="189"/>
      <c r="J124" s="190">
        <f>ROUND(I124*H124,2)</f>
        <v>0</v>
      </c>
      <c r="K124" s="186" t="s">
        <v>1</v>
      </c>
      <c r="L124" s="37"/>
      <c r="M124" s="191" t="s">
        <v>1</v>
      </c>
      <c r="N124" s="192" t="s">
        <v>41</v>
      </c>
      <c r="O124" s="69"/>
      <c r="P124" s="193">
        <f>O124*H124</f>
        <v>0</v>
      </c>
      <c r="Q124" s="193">
        <v>0</v>
      </c>
      <c r="R124" s="193">
        <f>Q124*H124</f>
        <v>0</v>
      </c>
      <c r="S124" s="193">
        <v>0</v>
      </c>
      <c r="T124" s="194">
        <f>S124*H124</f>
        <v>0</v>
      </c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R124" s="195" t="s">
        <v>131</v>
      </c>
      <c r="AT124" s="195" t="s">
        <v>126</v>
      </c>
      <c r="AU124" s="195" t="s">
        <v>86</v>
      </c>
      <c r="AY124" s="15" t="s">
        <v>124</v>
      </c>
      <c r="BE124" s="196">
        <f>IF(N124="základní",J124,0)</f>
        <v>0</v>
      </c>
      <c r="BF124" s="196">
        <f>IF(N124="snížená",J124,0)</f>
        <v>0</v>
      </c>
      <c r="BG124" s="196">
        <f>IF(N124="zákl. přenesená",J124,0)</f>
        <v>0</v>
      </c>
      <c r="BH124" s="196">
        <f>IF(N124="sníž. přenesená",J124,0)</f>
        <v>0</v>
      </c>
      <c r="BI124" s="196">
        <f>IF(N124="nulová",J124,0)</f>
        <v>0</v>
      </c>
      <c r="BJ124" s="15" t="s">
        <v>84</v>
      </c>
      <c r="BK124" s="196">
        <f>ROUND(I124*H124,2)</f>
        <v>0</v>
      </c>
      <c r="BL124" s="15" t="s">
        <v>131</v>
      </c>
      <c r="BM124" s="195" t="s">
        <v>250</v>
      </c>
    </row>
    <row r="125" spans="1:65" s="2" customFormat="1" ht="16.5" customHeight="1">
      <c r="A125" s="32"/>
      <c r="B125" s="33"/>
      <c r="C125" s="184" t="s">
        <v>86</v>
      </c>
      <c r="D125" s="184" t="s">
        <v>126</v>
      </c>
      <c r="E125" s="185" t="s">
        <v>251</v>
      </c>
      <c r="F125" s="186" t="s">
        <v>252</v>
      </c>
      <c r="G125" s="187" t="s">
        <v>249</v>
      </c>
      <c r="H125" s="188">
        <v>1</v>
      </c>
      <c r="I125" s="189"/>
      <c r="J125" s="190">
        <f>ROUND(I125*H125,2)</f>
        <v>0</v>
      </c>
      <c r="K125" s="186" t="s">
        <v>1</v>
      </c>
      <c r="L125" s="37"/>
      <c r="M125" s="191" t="s">
        <v>1</v>
      </c>
      <c r="N125" s="192" t="s">
        <v>41</v>
      </c>
      <c r="O125" s="69"/>
      <c r="P125" s="193">
        <f>O125*H125</f>
        <v>0</v>
      </c>
      <c r="Q125" s="193">
        <v>0</v>
      </c>
      <c r="R125" s="193">
        <f>Q125*H125</f>
        <v>0</v>
      </c>
      <c r="S125" s="193">
        <v>0</v>
      </c>
      <c r="T125" s="194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95" t="s">
        <v>131</v>
      </c>
      <c r="AT125" s="195" t="s">
        <v>126</v>
      </c>
      <c r="AU125" s="195" t="s">
        <v>86</v>
      </c>
      <c r="AY125" s="15" t="s">
        <v>124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5" t="s">
        <v>84</v>
      </c>
      <c r="BK125" s="196">
        <f>ROUND(I125*H125,2)</f>
        <v>0</v>
      </c>
      <c r="BL125" s="15" t="s">
        <v>131</v>
      </c>
      <c r="BM125" s="195" t="s">
        <v>253</v>
      </c>
    </row>
    <row r="126" spans="1:65" s="12" customFormat="1" ht="25.9" customHeight="1">
      <c r="B126" s="168"/>
      <c r="C126" s="169"/>
      <c r="D126" s="170" t="s">
        <v>75</v>
      </c>
      <c r="E126" s="171" t="s">
        <v>254</v>
      </c>
      <c r="F126" s="171" t="s">
        <v>255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SUM(P127:P130)</f>
        <v>0</v>
      </c>
      <c r="Q126" s="176"/>
      <c r="R126" s="177">
        <f>SUM(R127:R130)</f>
        <v>0</v>
      </c>
      <c r="S126" s="176"/>
      <c r="T126" s="178">
        <f>SUM(T127:T130)</f>
        <v>0</v>
      </c>
      <c r="AR126" s="179" t="s">
        <v>148</v>
      </c>
      <c r="AT126" s="180" t="s">
        <v>75</v>
      </c>
      <c r="AU126" s="180" t="s">
        <v>76</v>
      </c>
      <c r="AY126" s="179" t="s">
        <v>124</v>
      </c>
      <c r="BK126" s="181">
        <f>SUM(BK127:BK130)</f>
        <v>0</v>
      </c>
    </row>
    <row r="127" spans="1:65" s="2" customFormat="1" ht="16.5" customHeight="1">
      <c r="A127" s="32"/>
      <c r="B127" s="33"/>
      <c r="C127" s="184" t="s">
        <v>138</v>
      </c>
      <c r="D127" s="184" t="s">
        <v>126</v>
      </c>
      <c r="E127" s="185" t="s">
        <v>256</v>
      </c>
      <c r="F127" s="186" t="s">
        <v>257</v>
      </c>
      <c r="G127" s="187" t="s">
        <v>249</v>
      </c>
      <c r="H127" s="188">
        <v>1</v>
      </c>
      <c r="I127" s="189"/>
      <c r="J127" s="190">
        <f>ROUND(I127*H127,2)</f>
        <v>0</v>
      </c>
      <c r="K127" s="186" t="s">
        <v>1</v>
      </c>
      <c r="L127" s="37"/>
      <c r="M127" s="191" t="s">
        <v>1</v>
      </c>
      <c r="N127" s="192" t="s">
        <v>41</v>
      </c>
      <c r="O127" s="69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95" t="s">
        <v>131</v>
      </c>
      <c r="AT127" s="195" t="s">
        <v>126</v>
      </c>
      <c r="AU127" s="195" t="s">
        <v>84</v>
      </c>
      <c r="AY127" s="15" t="s">
        <v>124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5" t="s">
        <v>84</v>
      </c>
      <c r="BK127" s="196">
        <f>ROUND(I127*H127,2)</f>
        <v>0</v>
      </c>
      <c r="BL127" s="15" t="s">
        <v>131</v>
      </c>
      <c r="BM127" s="195" t="s">
        <v>258</v>
      </c>
    </row>
    <row r="128" spans="1:65" s="2" customFormat="1" ht="39">
      <c r="A128" s="32"/>
      <c r="B128" s="33"/>
      <c r="C128" s="34"/>
      <c r="D128" s="199" t="s">
        <v>259</v>
      </c>
      <c r="E128" s="34"/>
      <c r="F128" s="224" t="s">
        <v>260</v>
      </c>
      <c r="G128" s="34"/>
      <c r="H128" s="34"/>
      <c r="I128" s="225"/>
      <c r="J128" s="34"/>
      <c r="K128" s="34"/>
      <c r="L128" s="37"/>
      <c r="M128" s="226"/>
      <c r="N128" s="227"/>
      <c r="O128" s="69"/>
      <c r="P128" s="69"/>
      <c r="Q128" s="69"/>
      <c r="R128" s="69"/>
      <c r="S128" s="69"/>
      <c r="T128" s="70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5" t="s">
        <v>259</v>
      </c>
      <c r="AU128" s="15" t="s">
        <v>84</v>
      </c>
    </row>
    <row r="129" spans="1:65" s="2" customFormat="1" ht="21.75" customHeight="1">
      <c r="A129" s="32"/>
      <c r="B129" s="33"/>
      <c r="C129" s="184" t="s">
        <v>131</v>
      </c>
      <c r="D129" s="184" t="s">
        <v>126</v>
      </c>
      <c r="E129" s="185" t="s">
        <v>261</v>
      </c>
      <c r="F129" s="186" t="s">
        <v>262</v>
      </c>
      <c r="G129" s="187" t="s">
        <v>249</v>
      </c>
      <c r="H129" s="188">
        <v>1</v>
      </c>
      <c r="I129" s="189"/>
      <c r="J129" s="190">
        <f>ROUND(I129*H129,2)</f>
        <v>0</v>
      </c>
      <c r="K129" s="186" t="s">
        <v>1</v>
      </c>
      <c r="L129" s="37"/>
      <c r="M129" s="191" t="s">
        <v>1</v>
      </c>
      <c r="N129" s="192" t="s">
        <v>41</v>
      </c>
      <c r="O129" s="69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95" t="s">
        <v>131</v>
      </c>
      <c r="AT129" s="195" t="s">
        <v>126</v>
      </c>
      <c r="AU129" s="195" t="s">
        <v>84</v>
      </c>
      <c r="AY129" s="15" t="s">
        <v>124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5" t="s">
        <v>84</v>
      </c>
      <c r="BK129" s="196">
        <f>ROUND(I129*H129,2)</f>
        <v>0</v>
      </c>
      <c r="BL129" s="15" t="s">
        <v>131</v>
      </c>
      <c r="BM129" s="195" t="s">
        <v>263</v>
      </c>
    </row>
    <row r="130" spans="1:65" s="2" customFormat="1" ht="107.25">
      <c r="A130" s="32"/>
      <c r="B130" s="33"/>
      <c r="C130" s="34"/>
      <c r="D130" s="199" t="s">
        <v>259</v>
      </c>
      <c r="E130" s="34"/>
      <c r="F130" s="224" t="s">
        <v>264</v>
      </c>
      <c r="G130" s="34"/>
      <c r="H130" s="34"/>
      <c r="I130" s="225"/>
      <c r="J130" s="34"/>
      <c r="K130" s="34"/>
      <c r="L130" s="37"/>
      <c r="M130" s="226"/>
      <c r="N130" s="227"/>
      <c r="O130" s="69"/>
      <c r="P130" s="69"/>
      <c r="Q130" s="69"/>
      <c r="R130" s="69"/>
      <c r="S130" s="69"/>
      <c r="T130" s="70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5" t="s">
        <v>259</v>
      </c>
      <c r="AU130" s="15" t="s">
        <v>84</v>
      </c>
    </row>
    <row r="131" spans="1:65" s="12" customFormat="1" ht="25.9" customHeight="1">
      <c r="B131" s="168"/>
      <c r="C131" s="169"/>
      <c r="D131" s="170" t="s">
        <v>75</v>
      </c>
      <c r="E131" s="171" t="s">
        <v>265</v>
      </c>
      <c r="F131" s="171" t="s">
        <v>266</v>
      </c>
      <c r="G131" s="169"/>
      <c r="H131" s="169"/>
      <c r="I131" s="172"/>
      <c r="J131" s="173">
        <f>BK131</f>
        <v>0</v>
      </c>
      <c r="K131" s="169"/>
      <c r="L131" s="174"/>
      <c r="M131" s="175"/>
      <c r="N131" s="176"/>
      <c r="O131" s="176"/>
      <c r="P131" s="177">
        <f>SUM(P132:P133)</f>
        <v>0</v>
      </c>
      <c r="Q131" s="176"/>
      <c r="R131" s="177">
        <f>SUM(R132:R133)</f>
        <v>0</v>
      </c>
      <c r="S131" s="176"/>
      <c r="T131" s="178">
        <f>SUM(T132:T133)</f>
        <v>0</v>
      </c>
      <c r="AR131" s="179" t="s">
        <v>148</v>
      </c>
      <c r="AT131" s="180" t="s">
        <v>75</v>
      </c>
      <c r="AU131" s="180" t="s">
        <v>76</v>
      </c>
      <c r="AY131" s="179" t="s">
        <v>124</v>
      </c>
      <c r="BK131" s="181">
        <f>SUM(BK132:BK133)</f>
        <v>0</v>
      </c>
    </row>
    <row r="132" spans="1:65" s="2" customFormat="1" ht="16.5" customHeight="1">
      <c r="A132" s="32"/>
      <c r="B132" s="33"/>
      <c r="C132" s="184" t="s">
        <v>148</v>
      </c>
      <c r="D132" s="184" t="s">
        <v>126</v>
      </c>
      <c r="E132" s="185" t="s">
        <v>267</v>
      </c>
      <c r="F132" s="186" t="s">
        <v>268</v>
      </c>
      <c r="G132" s="187" t="s">
        <v>249</v>
      </c>
      <c r="H132" s="188">
        <v>1</v>
      </c>
      <c r="I132" s="189"/>
      <c r="J132" s="190">
        <f>ROUND(I132*H132,2)</f>
        <v>0</v>
      </c>
      <c r="K132" s="186" t="s">
        <v>269</v>
      </c>
      <c r="L132" s="37"/>
      <c r="M132" s="191" t="s">
        <v>1</v>
      </c>
      <c r="N132" s="192" t="s">
        <v>41</v>
      </c>
      <c r="O132" s="69"/>
      <c r="P132" s="193">
        <f>O132*H132</f>
        <v>0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95" t="s">
        <v>270</v>
      </c>
      <c r="AT132" s="195" t="s">
        <v>126</v>
      </c>
      <c r="AU132" s="195" t="s">
        <v>84</v>
      </c>
      <c r="AY132" s="15" t="s">
        <v>124</v>
      </c>
      <c r="BE132" s="196">
        <f>IF(N132="základní",J132,0)</f>
        <v>0</v>
      </c>
      <c r="BF132" s="196">
        <f>IF(N132="snížená",J132,0)</f>
        <v>0</v>
      </c>
      <c r="BG132" s="196">
        <f>IF(N132="zákl. přenesená",J132,0)</f>
        <v>0</v>
      </c>
      <c r="BH132" s="196">
        <f>IF(N132="sníž. přenesená",J132,0)</f>
        <v>0</v>
      </c>
      <c r="BI132" s="196">
        <f>IF(N132="nulová",J132,0)</f>
        <v>0</v>
      </c>
      <c r="BJ132" s="15" t="s">
        <v>84</v>
      </c>
      <c r="BK132" s="196">
        <f>ROUND(I132*H132,2)</f>
        <v>0</v>
      </c>
      <c r="BL132" s="15" t="s">
        <v>270</v>
      </c>
      <c r="BM132" s="195" t="s">
        <v>271</v>
      </c>
    </row>
    <row r="133" spans="1:65" s="2" customFormat="1" ht="204.75">
      <c r="A133" s="32"/>
      <c r="B133" s="33"/>
      <c r="C133" s="34"/>
      <c r="D133" s="199" t="s">
        <v>259</v>
      </c>
      <c r="E133" s="34"/>
      <c r="F133" s="224" t="s">
        <v>272</v>
      </c>
      <c r="G133" s="34"/>
      <c r="H133" s="34"/>
      <c r="I133" s="225"/>
      <c r="J133" s="34"/>
      <c r="K133" s="34"/>
      <c r="L133" s="37"/>
      <c r="M133" s="226"/>
      <c r="N133" s="227"/>
      <c r="O133" s="69"/>
      <c r="P133" s="69"/>
      <c r="Q133" s="69"/>
      <c r="R133" s="69"/>
      <c r="S133" s="69"/>
      <c r="T133" s="70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5" t="s">
        <v>259</v>
      </c>
      <c r="AU133" s="15" t="s">
        <v>84</v>
      </c>
    </row>
    <row r="134" spans="1:65" s="12" customFormat="1" ht="25.9" customHeight="1">
      <c r="B134" s="168"/>
      <c r="C134" s="169"/>
      <c r="D134" s="170" t="s">
        <v>75</v>
      </c>
      <c r="E134" s="171" t="s">
        <v>273</v>
      </c>
      <c r="F134" s="171" t="s">
        <v>274</v>
      </c>
      <c r="G134" s="169"/>
      <c r="H134" s="169"/>
      <c r="I134" s="172"/>
      <c r="J134" s="173">
        <f>BK134</f>
        <v>0</v>
      </c>
      <c r="K134" s="169"/>
      <c r="L134" s="174"/>
      <c r="M134" s="175"/>
      <c r="N134" s="176"/>
      <c r="O134" s="176"/>
      <c r="P134" s="177">
        <f>SUM(P135:P138)</f>
        <v>0</v>
      </c>
      <c r="Q134" s="176"/>
      <c r="R134" s="177">
        <f>SUM(R135:R138)</f>
        <v>0</v>
      </c>
      <c r="S134" s="176"/>
      <c r="T134" s="178">
        <f>SUM(T135:T138)</f>
        <v>0</v>
      </c>
      <c r="AR134" s="179" t="s">
        <v>148</v>
      </c>
      <c r="AT134" s="180" t="s">
        <v>75</v>
      </c>
      <c r="AU134" s="180" t="s">
        <v>76</v>
      </c>
      <c r="AY134" s="179" t="s">
        <v>124</v>
      </c>
      <c r="BK134" s="181">
        <f>SUM(BK135:BK138)</f>
        <v>0</v>
      </c>
    </row>
    <row r="135" spans="1:65" s="2" customFormat="1" ht="24">
      <c r="A135" s="32"/>
      <c r="B135" s="33"/>
      <c r="C135" s="184" t="s">
        <v>152</v>
      </c>
      <c r="D135" s="184" t="s">
        <v>126</v>
      </c>
      <c r="E135" s="185" t="s">
        <v>275</v>
      </c>
      <c r="F135" s="186" t="s">
        <v>276</v>
      </c>
      <c r="G135" s="187" t="s">
        <v>249</v>
      </c>
      <c r="H135" s="188">
        <v>1</v>
      </c>
      <c r="I135" s="189"/>
      <c r="J135" s="190">
        <f>ROUND(I135*H135,2)</f>
        <v>0</v>
      </c>
      <c r="K135" s="186" t="s">
        <v>1</v>
      </c>
      <c r="L135" s="37"/>
      <c r="M135" s="191" t="s">
        <v>1</v>
      </c>
      <c r="N135" s="192" t="s">
        <v>41</v>
      </c>
      <c r="O135" s="69"/>
      <c r="P135" s="193">
        <f>O135*H135</f>
        <v>0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95" t="s">
        <v>270</v>
      </c>
      <c r="AT135" s="195" t="s">
        <v>126</v>
      </c>
      <c r="AU135" s="195" t="s">
        <v>84</v>
      </c>
      <c r="AY135" s="15" t="s">
        <v>124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5" t="s">
        <v>84</v>
      </c>
      <c r="BK135" s="196">
        <f>ROUND(I135*H135,2)</f>
        <v>0</v>
      </c>
      <c r="BL135" s="15" t="s">
        <v>270</v>
      </c>
      <c r="BM135" s="195" t="s">
        <v>277</v>
      </c>
    </row>
    <row r="136" spans="1:65" s="2" customFormat="1" ht="16.5" customHeight="1">
      <c r="A136" s="32"/>
      <c r="B136" s="33"/>
      <c r="C136" s="184" t="s">
        <v>156</v>
      </c>
      <c r="D136" s="184" t="s">
        <v>126</v>
      </c>
      <c r="E136" s="185" t="s">
        <v>278</v>
      </c>
      <c r="F136" s="186" t="s">
        <v>279</v>
      </c>
      <c r="G136" s="187" t="s">
        <v>280</v>
      </c>
      <c r="H136" s="188">
        <v>20</v>
      </c>
      <c r="I136" s="189"/>
      <c r="J136" s="190">
        <f>ROUND(I136*H136,2)</f>
        <v>0</v>
      </c>
      <c r="K136" s="186" t="s">
        <v>1</v>
      </c>
      <c r="L136" s="37"/>
      <c r="M136" s="191" t="s">
        <v>1</v>
      </c>
      <c r="N136" s="192" t="s">
        <v>41</v>
      </c>
      <c r="O136" s="69"/>
      <c r="P136" s="193">
        <f>O136*H136</f>
        <v>0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95" t="s">
        <v>270</v>
      </c>
      <c r="AT136" s="195" t="s">
        <v>126</v>
      </c>
      <c r="AU136" s="195" t="s">
        <v>84</v>
      </c>
      <c r="AY136" s="15" t="s">
        <v>124</v>
      </c>
      <c r="BE136" s="196">
        <f>IF(N136="základní",J136,0)</f>
        <v>0</v>
      </c>
      <c r="BF136" s="196">
        <f>IF(N136="snížená",J136,0)</f>
        <v>0</v>
      </c>
      <c r="BG136" s="196">
        <f>IF(N136="zákl. přenesená",J136,0)</f>
        <v>0</v>
      </c>
      <c r="BH136" s="196">
        <f>IF(N136="sníž. přenesená",J136,0)</f>
        <v>0</v>
      </c>
      <c r="BI136" s="196">
        <f>IF(N136="nulová",J136,0)</f>
        <v>0</v>
      </c>
      <c r="BJ136" s="15" t="s">
        <v>84</v>
      </c>
      <c r="BK136" s="196">
        <f>ROUND(I136*H136,2)</f>
        <v>0</v>
      </c>
      <c r="BL136" s="15" t="s">
        <v>270</v>
      </c>
      <c r="BM136" s="195" t="s">
        <v>281</v>
      </c>
    </row>
    <row r="137" spans="1:65" s="2" customFormat="1" ht="24">
      <c r="A137" s="32"/>
      <c r="B137" s="33"/>
      <c r="C137" s="184" t="s">
        <v>160</v>
      </c>
      <c r="D137" s="184" t="s">
        <v>126</v>
      </c>
      <c r="E137" s="185" t="s">
        <v>282</v>
      </c>
      <c r="F137" s="186" t="s">
        <v>283</v>
      </c>
      <c r="G137" s="187" t="s">
        <v>249</v>
      </c>
      <c r="H137" s="188">
        <v>1</v>
      </c>
      <c r="I137" s="189"/>
      <c r="J137" s="190">
        <f>ROUND(I137*H137,2)</f>
        <v>0</v>
      </c>
      <c r="K137" s="186" t="s">
        <v>1</v>
      </c>
      <c r="L137" s="37"/>
      <c r="M137" s="191" t="s">
        <v>1</v>
      </c>
      <c r="N137" s="192" t="s">
        <v>41</v>
      </c>
      <c r="O137" s="69"/>
      <c r="P137" s="193">
        <f>O137*H137</f>
        <v>0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95" t="s">
        <v>270</v>
      </c>
      <c r="AT137" s="195" t="s">
        <v>126</v>
      </c>
      <c r="AU137" s="195" t="s">
        <v>84</v>
      </c>
      <c r="AY137" s="15" t="s">
        <v>124</v>
      </c>
      <c r="BE137" s="196">
        <f>IF(N137="základní",J137,0)</f>
        <v>0</v>
      </c>
      <c r="BF137" s="196">
        <f>IF(N137="snížená",J137,0)</f>
        <v>0</v>
      </c>
      <c r="BG137" s="196">
        <f>IF(N137="zákl. přenesená",J137,0)</f>
        <v>0</v>
      </c>
      <c r="BH137" s="196">
        <f>IF(N137="sníž. přenesená",J137,0)</f>
        <v>0</v>
      </c>
      <c r="BI137" s="196">
        <f>IF(N137="nulová",J137,0)</f>
        <v>0</v>
      </c>
      <c r="BJ137" s="15" t="s">
        <v>84</v>
      </c>
      <c r="BK137" s="196">
        <f>ROUND(I137*H137,2)</f>
        <v>0</v>
      </c>
      <c r="BL137" s="15" t="s">
        <v>270</v>
      </c>
      <c r="BM137" s="195" t="s">
        <v>284</v>
      </c>
    </row>
    <row r="138" spans="1:65" s="2" customFormat="1" ht="39">
      <c r="A138" s="32"/>
      <c r="B138" s="33"/>
      <c r="C138" s="34"/>
      <c r="D138" s="199" t="s">
        <v>259</v>
      </c>
      <c r="E138" s="34"/>
      <c r="F138" s="224" t="s">
        <v>285</v>
      </c>
      <c r="G138" s="34"/>
      <c r="H138" s="34"/>
      <c r="I138" s="225"/>
      <c r="J138" s="34"/>
      <c r="K138" s="34"/>
      <c r="L138" s="37"/>
      <c r="M138" s="228"/>
      <c r="N138" s="229"/>
      <c r="O138" s="221"/>
      <c r="P138" s="221"/>
      <c r="Q138" s="221"/>
      <c r="R138" s="221"/>
      <c r="S138" s="221"/>
      <c r="T138" s="230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5" t="s">
        <v>259</v>
      </c>
      <c r="AU138" s="15" t="s">
        <v>84</v>
      </c>
    </row>
    <row r="139" spans="1:65" s="2" customFormat="1" ht="6.95" customHeight="1">
      <c r="A139" s="32"/>
      <c r="B139" s="52"/>
      <c r="C139" s="53"/>
      <c r="D139" s="53"/>
      <c r="E139" s="53"/>
      <c r="F139" s="53"/>
      <c r="G139" s="53"/>
      <c r="H139" s="53"/>
      <c r="I139" s="53"/>
      <c r="J139" s="53"/>
      <c r="K139" s="53"/>
      <c r="L139" s="37"/>
      <c r="M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</sheetData>
  <sheetProtection algorithmName="SHA-512" hashValue="8ddb+W2MRycGgrGzS37zgga6+ZcTevI5F1rPGKijRajp5xaRkg3QBkERww6riibFxTGzh9HbpirDr0AfHIiBvw==" saltValue="3jiecZgo0zU6g/Rv0p5SBAzB4oAlPHf89XNkRWKe0bLFjygsI0hQuEoHlVeN/9uLGKcFkjZBjjtr8CrhoIyYuQ==" spinCount="100000" sheet="1" objects="1" scenarios="1" formatColumns="0" formatRows="0" autoFilter="0"/>
  <autoFilter ref="C120:K13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001 - Objekt skladu </vt:lpstr>
      <vt:lpstr>002 - Objekt márnice </vt:lpstr>
      <vt:lpstr>003 - Objekt garáží</vt:lpstr>
      <vt:lpstr>004 - Ostatní a vedlejší ...</vt:lpstr>
      <vt:lpstr>'001 - Objekt skladu '!Názvy_tisku</vt:lpstr>
      <vt:lpstr>'002 - Objekt márnice '!Názvy_tisku</vt:lpstr>
      <vt:lpstr>'003 - Objekt garáží'!Názvy_tisku</vt:lpstr>
      <vt:lpstr>'004 - Ostatní a vedlejší ...'!Názvy_tisku</vt:lpstr>
      <vt:lpstr>'Rekapitulace stavby'!Názvy_tisku</vt:lpstr>
      <vt:lpstr>'001 - Objekt skladu '!Oblast_tisku</vt:lpstr>
      <vt:lpstr>'002 - Objekt márnice '!Oblast_tisku</vt:lpstr>
      <vt:lpstr>'003 - Objekt garáží'!Oblast_tisku</vt:lpstr>
      <vt:lpstr>'004 -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BARBORAKYSK08D7\barborakyskova</dc:creator>
  <cp:lastModifiedBy>Doma</cp:lastModifiedBy>
  <dcterms:created xsi:type="dcterms:W3CDTF">2021-02-19T17:50:49Z</dcterms:created>
  <dcterms:modified xsi:type="dcterms:W3CDTF">2021-02-19T18:33:10Z</dcterms:modified>
</cp:coreProperties>
</file>