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4C19E9C9-9433-4C61-90E9-AC5FF61B5B49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techn...'!$C$129:$K$365</definedName>
    <definedName name="_xlnm._FilterDatabase" localSheetId="2" hidden="1">'D.1.4.4 - Vytápění'!$C$136:$K$273</definedName>
    <definedName name="_xlnm._FilterDatabase" localSheetId="3" hidden="1">'IO 01 - Vodovodní přípojka'!$C$126:$K$189</definedName>
    <definedName name="_xlnm._FilterDatabase" localSheetId="4" hidden="1">'IO 02 - Přípojka jednotné...'!$C$126:$K$178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techn...'!$C$115:$K$365</definedName>
    <definedName name="_xlnm.Print_Area" localSheetId="2">'D.1.4.4 - Vytápění'!$C$4:$J$76,'D.1.4.4 - Vytápění'!$C$82:$J$116,'D.1.4.4 - Vytápění'!$C$122:$K$273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jednotné...'!$C$112:$K$178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1" i="3" l="1"/>
  <c r="BK261" i="3"/>
  <c r="J39" i="5" l="1"/>
  <c r="J38" i="5"/>
  <c r="AY99" i="1"/>
  <c r="J37" i="5"/>
  <c r="AX99" i="1" s="1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T173" i="5" s="1"/>
  <c r="R174" i="5"/>
  <c r="R173" i="5"/>
  <c r="P174" i="5"/>
  <c r="P173" i="5" s="1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/>
  <c r="R162" i="5"/>
  <c r="R161" i="5" s="1"/>
  <c r="P162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124" i="5" s="1"/>
  <c r="J19" i="5"/>
  <c r="J14" i="5"/>
  <c r="J121" i="5" s="1"/>
  <c r="E7" i="5"/>
  <c r="E8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/>
  <c r="J19" i="4"/>
  <c r="J14" i="4"/>
  <c r="J91" i="4"/>
  <c r="E7" i="4"/>
  <c r="E115" i="4"/>
  <c r="J39" i="3"/>
  <c r="J38" i="3"/>
  <c r="AY97" i="1"/>
  <c r="J37" i="3"/>
  <c r="AX97" i="1" s="1"/>
  <c r="BI273" i="3"/>
  <c r="BH273" i="3"/>
  <c r="BG273" i="3"/>
  <c r="BE273" i="3"/>
  <c r="T273" i="3"/>
  <c r="T272" i="3"/>
  <c r="R273" i="3"/>
  <c r="R272" i="3" s="1"/>
  <c r="P273" i="3"/>
  <c r="P272" i="3" s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7" i="3"/>
  <c r="BH267" i="3"/>
  <c r="BG267" i="3"/>
  <c r="BE267" i="3"/>
  <c r="T267" i="3"/>
  <c r="T266" i="3"/>
  <c r="R267" i="3"/>
  <c r="R266" i="3" s="1"/>
  <c r="P267" i="3"/>
  <c r="P266" i="3" s="1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134" i="3" s="1"/>
  <c r="J19" i="3"/>
  <c r="J14" i="3"/>
  <c r="J91" i="3"/>
  <c r="E7" i="3"/>
  <c r="E125" i="3" s="1"/>
  <c r="T240" i="2"/>
  <c r="J39" i="2"/>
  <c r="J38" i="2"/>
  <c r="AY96" i="1"/>
  <c r="J37" i="2"/>
  <c r="AX96" i="1"/>
  <c r="BI365" i="2"/>
  <c r="BH365" i="2"/>
  <c r="BG365" i="2"/>
  <c r="BE365" i="2"/>
  <c r="T365" i="2"/>
  <c r="T364" i="2"/>
  <c r="R365" i="2"/>
  <c r="R364" i="2"/>
  <c r="P365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7" i="2"/>
  <c r="BH287" i="2"/>
  <c r="BG287" i="2"/>
  <c r="BE287" i="2"/>
  <c r="T287" i="2"/>
  <c r="R287" i="2"/>
  <c r="P287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T274" i="2" s="1"/>
  <c r="R275" i="2"/>
  <c r="R274" i="2" s="1"/>
  <c r="P275" i="2"/>
  <c r="P274" i="2" s="1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41" i="2"/>
  <c r="BH241" i="2"/>
  <c r="BG241" i="2"/>
  <c r="BE241" i="2"/>
  <c r="T241" i="2"/>
  <c r="R241" i="2"/>
  <c r="R240" i="2" s="1"/>
  <c r="P241" i="2"/>
  <c r="P240" i="2" s="1"/>
  <c r="BI238" i="2"/>
  <c r="BH238" i="2"/>
  <c r="BG238" i="2"/>
  <c r="BE238" i="2"/>
  <c r="T238" i="2"/>
  <c r="R238" i="2"/>
  <c r="P23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94" i="2" s="1"/>
  <c r="J25" i="2"/>
  <c r="J20" i="2"/>
  <c r="E20" i="2"/>
  <c r="F94" i="2" s="1"/>
  <c r="J19" i="2"/>
  <c r="J14" i="2"/>
  <c r="J91" i="2" s="1"/>
  <c r="E7" i="2"/>
  <c r="E118" i="2"/>
  <c r="L90" i="1"/>
  <c r="AM90" i="1"/>
  <c r="AM89" i="1"/>
  <c r="L89" i="1"/>
  <c r="AM87" i="1"/>
  <c r="L87" i="1"/>
  <c r="L85" i="1"/>
  <c r="L84" i="1"/>
  <c r="J177" i="5"/>
  <c r="J174" i="5"/>
  <c r="J170" i="5"/>
  <c r="J168" i="5"/>
  <c r="J167" i="5"/>
  <c r="BK166" i="5"/>
  <c r="J165" i="5"/>
  <c r="J162" i="5"/>
  <c r="BK150" i="5"/>
  <c r="BK149" i="5"/>
  <c r="BK147" i="5"/>
  <c r="BK143" i="5"/>
  <c r="J142" i="5"/>
  <c r="J137" i="5"/>
  <c r="BK136" i="5"/>
  <c r="BK132" i="5"/>
  <c r="BK130" i="5"/>
  <c r="BK185" i="4"/>
  <c r="J182" i="4"/>
  <c r="J180" i="4"/>
  <c r="J179" i="4"/>
  <c r="BK174" i="4"/>
  <c r="J172" i="4"/>
  <c r="BK170" i="4"/>
  <c r="BK167" i="4"/>
  <c r="J166" i="4"/>
  <c r="BK165" i="4"/>
  <c r="J164" i="4"/>
  <c r="J158" i="4"/>
  <c r="BK155" i="4"/>
  <c r="J153" i="4"/>
  <c r="BK147" i="4"/>
  <c r="J142" i="4"/>
  <c r="BK141" i="4"/>
  <c r="BK137" i="4"/>
  <c r="BK273" i="3"/>
  <c r="J273" i="3"/>
  <c r="BK270" i="3"/>
  <c r="J265" i="3"/>
  <c r="J264" i="3"/>
  <c r="J260" i="3"/>
  <c r="J259" i="3"/>
  <c r="BK257" i="3"/>
  <c r="BK255" i="3"/>
  <c r="J252" i="3"/>
  <c r="BK251" i="3"/>
  <c r="J247" i="3"/>
  <c r="J246" i="3"/>
  <c r="J242" i="3"/>
  <c r="J240" i="3"/>
  <c r="J239" i="3"/>
  <c r="BK235" i="3"/>
  <c r="J231" i="3"/>
  <c r="J229" i="3"/>
  <c r="J228" i="3"/>
  <c r="J226" i="3"/>
  <c r="BK224" i="3"/>
  <c r="J220" i="3"/>
  <c r="BK219" i="3"/>
  <c r="BK217" i="3"/>
  <c r="BK213" i="3"/>
  <c r="BK211" i="3"/>
  <c r="J207" i="3"/>
  <c r="BK198" i="3"/>
  <c r="BK195" i="3"/>
  <c r="BK194" i="3"/>
  <c r="J193" i="3"/>
  <c r="BK192" i="3"/>
  <c r="J190" i="3"/>
  <c r="J187" i="3"/>
  <c r="J184" i="3"/>
  <c r="J182" i="3"/>
  <c r="BK180" i="3"/>
  <c r="J179" i="3"/>
  <c r="BK173" i="3"/>
  <c r="BK168" i="3"/>
  <c r="J166" i="3"/>
  <c r="BK162" i="3"/>
  <c r="J160" i="3"/>
  <c r="BK155" i="3"/>
  <c r="J153" i="3"/>
  <c r="BK152" i="3"/>
  <c r="J150" i="3"/>
  <c r="J147" i="3"/>
  <c r="J143" i="3"/>
  <c r="BK142" i="3"/>
  <c r="J363" i="2"/>
  <c r="J362" i="2"/>
  <c r="BK360" i="2"/>
  <c r="BK352" i="2"/>
  <c r="J349" i="2"/>
  <c r="J348" i="2"/>
  <c r="BK343" i="2"/>
  <c r="J339" i="2"/>
  <c r="J337" i="2"/>
  <c r="BK334" i="2"/>
  <c r="J330" i="2"/>
  <c r="BK326" i="2"/>
  <c r="BK324" i="2"/>
  <c r="J321" i="2"/>
  <c r="J308" i="2"/>
  <c r="J304" i="2"/>
  <c r="J298" i="2"/>
  <c r="J291" i="2"/>
  <c r="J287" i="2"/>
  <c r="J282" i="2"/>
  <c r="BK280" i="2"/>
  <c r="J279" i="2"/>
  <c r="J278" i="2"/>
  <c r="J275" i="2"/>
  <c r="BK272" i="2"/>
  <c r="BK241" i="2"/>
  <c r="BK240" i="2" s="1"/>
  <c r="J240" i="2" s="1"/>
  <c r="J101" i="2" s="1"/>
  <c r="BK238" i="2"/>
  <c r="BK207" i="2"/>
  <c r="J203" i="2"/>
  <c r="BK201" i="2"/>
  <c r="J182" i="2"/>
  <c r="J166" i="2"/>
  <c r="BK150" i="2"/>
  <c r="J133" i="2"/>
  <c r="AS95" i="1"/>
  <c r="BK178" i="5"/>
  <c r="BK174" i="5"/>
  <c r="BK172" i="5"/>
  <c r="J171" i="5"/>
  <c r="J169" i="5"/>
  <c r="BK165" i="5"/>
  <c r="BK159" i="5"/>
  <c r="J157" i="5"/>
  <c r="J152" i="5"/>
  <c r="J150" i="5"/>
  <c r="J149" i="5"/>
  <c r="J147" i="5"/>
  <c r="J143" i="5"/>
  <c r="BK142" i="5"/>
  <c r="J136" i="5"/>
  <c r="J132" i="5"/>
  <c r="J189" i="4"/>
  <c r="J188" i="4"/>
  <c r="J183" i="4"/>
  <c r="BK182" i="4"/>
  <c r="BK181" i="4"/>
  <c r="J178" i="4"/>
  <c r="J177" i="4"/>
  <c r="BK176" i="4"/>
  <c r="BK173" i="4"/>
  <c r="BK171" i="4"/>
  <c r="BK169" i="4"/>
  <c r="BK168" i="4"/>
  <c r="J167" i="4"/>
  <c r="BK166" i="4"/>
  <c r="J165" i="4"/>
  <c r="BK162" i="4"/>
  <c r="BK161" i="4"/>
  <c r="BK151" i="4"/>
  <c r="J149" i="4"/>
  <c r="BK142" i="4"/>
  <c r="J130" i="4"/>
  <c r="J271" i="3"/>
  <c r="J270" i="3"/>
  <c r="BK267" i="3"/>
  <c r="BK265" i="3"/>
  <c r="BK264" i="3"/>
  <c r="J257" i="3"/>
  <c r="J256" i="3"/>
  <c r="J255" i="3"/>
  <c r="J254" i="3"/>
  <c r="BK253" i="3"/>
  <c r="BK247" i="3"/>
  <c r="BK246" i="3"/>
  <c r="J244" i="3"/>
  <c r="BK243" i="3"/>
  <c r="J241" i="3"/>
  <c r="BK239" i="3"/>
  <c r="J237" i="3"/>
  <c r="BK230" i="3"/>
  <c r="J227" i="3"/>
  <c r="BK223" i="3"/>
  <c r="BK222" i="3"/>
  <c r="J221" i="3"/>
  <c r="BK220" i="3"/>
  <c r="J215" i="3"/>
  <c r="J213" i="3"/>
  <c r="J211" i="3"/>
  <c r="BK207" i="3"/>
  <c r="J203" i="3"/>
  <c r="J200" i="3"/>
  <c r="BK196" i="3"/>
  <c r="J194" i="3"/>
  <c r="BK193" i="3"/>
  <c r="J192" i="3"/>
  <c r="BK191" i="3"/>
  <c r="J189" i="3"/>
  <c r="BK188" i="3"/>
  <c r="BK186" i="3"/>
  <c r="BK182" i="3"/>
  <c r="J181" i="3"/>
  <c r="J178" i="3"/>
  <c r="BK175" i="3"/>
  <c r="BK172" i="3"/>
  <c r="J171" i="3"/>
  <c r="J168" i="3"/>
  <c r="J152" i="3"/>
  <c r="BK151" i="3"/>
  <c r="BK147" i="3"/>
  <c r="BK143" i="3"/>
  <c r="BK140" i="3"/>
  <c r="BK362" i="2"/>
  <c r="J357" i="2"/>
  <c r="J352" i="2"/>
  <c r="BK348" i="2"/>
  <c r="BK345" i="2"/>
  <c r="J334" i="2"/>
  <c r="J328" i="2"/>
  <c r="J326" i="2"/>
  <c r="BK323" i="2"/>
  <c r="BK319" i="2"/>
  <c r="J315" i="2"/>
  <c r="J310" i="2"/>
  <c r="BK306" i="2"/>
  <c r="BK303" i="2"/>
  <c r="BK301" i="2"/>
  <c r="BK300" i="2"/>
  <c r="J299" i="2"/>
  <c r="J293" i="2"/>
  <c r="BK287" i="2"/>
  <c r="J281" i="2"/>
  <c r="J280" i="2"/>
  <c r="BK278" i="2"/>
  <c r="J273" i="2"/>
  <c r="J238" i="2"/>
  <c r="BK205" i="2"/>
  <c r="J199" i="2"/>
  <c r="J181" i="2"/>
  <c r="J178" i="5"/>
  <c r="BK177" i="5"/>
  <c r="J172" i="5"/>
  <c r="BK171" i="5"/>
  <c r="BK170" i="5"/>
  <c r="BK169" i="5"/>
  <c r="BK168" i="5"/>
  <c r="BK167" i="5"/>
  <c r="J166" i="5"/>
  <c r="BK162" i="5"/>
  <c r="J159" i="5"/>
  <c r="BK157" i="5"/>
  <c r="BK152" i="5"/>
  <c r="BK137" i="5"/>
  <c r="J130" i="5"/>
  <c r="BK189" i="4"/>
  <c r="BK188" i="4"/>
  <c r="J185" i="4"/>
  <c r="BK183" i="4"/>
  <c r="J181" i="4"/>
  <c r="BK180" i="4"/>
  <c r="BK179" i="4"/>
  <c r="J176" i="4"/>
  <c r="BK175" i="4"/>
  <c r="J173" i="4"/>
  <c r="BK172" i="4"/>
  <c r="J169" i="4"/>
  <c r="J168" i="4"/>
  <c r="J161" i="4"/>
  <c r="BK158" i="4"/>
  <c r="BK153" i="4"/>
  <c r="J147" i="4"/>
  <c r="J143" i="4"/>
  <c r="J141" i="4"/>
  <c r="BK136" i="4"/>
  <c r="BK271" i="3"/>
  <c r="J267" i="3"/>
  <c r="BK262" i="3"/>
  <c r="BK260" i="3"/>
  <c r="BK259" i="3"/>
  <c r="BK256" i="3"/>
  <c r="BK254" i="3"/>
  <c r="J253" i="3"/>
  <c r="J251" i="3"/>
  <c r="BK250" i="3"/>
  <c r="J249" i="3"/>
  <c r="BK245" i="3"/>
  <c r="BK244" i="3"/>
  <c r="BK242" i="3"/>
  <c r="J235" i="3"/>
  <c r="J230" i="3"/>
  <c r="BK228" i="3"/>
  <c r="J224" i="3"/>
  <c r="J219" i="3"/>
  <c r="J217" i="3"/>
  <c r="BK209" i="3"/>
  <c r="BK205" i="3"/>
  <c r="BK203" i="3"/>
  <c r="J196" i="3"/>
  <c r="J191" i="3"/>
  <c r="BK189" i="3"/>
  <c r="J186" i="3"/>
  <c r="BK184" i="3"/>
  <c r="BK179" i="3"/>
  <c r="BK178" i="3"/>
  <c r="J175" i="3"/>
  <c r="BK170" i="3"/>
  <c r="BK166" i="3"/>
  <c r="J162" i="3"/>
  <c r="BK159" i="3"/>
  <c r="J155" i="3"/>
  <c r="J151" i="3"/>
  <c r="J146" i="3"/>
  <c r="BK365" i="2"/>
  <c r="J365" i="2"/>
  <c r="BK363" i="2"/>
  <c r="J360" i="2"/>
  <c r="BK359" i="2"/>
  <c r="BK357" i="2"/>
  <c r="BK350" i="2"/>
  <c r="J346" i="2"/>
  <c r="BK341" i="2"/>
  <c r="BK337" i="2"/>
  <c r="BK335" i="2"/>
  <c r="J332" i="2"/>
  <c r="J323" i="2"/>
  <c r="BK321" i="2"/>
  <c r="J319" i="2"/>
  <c r="BK315" i="2"/>
  <c r="BK304" i="2"/>
  <c r="J303" i="2"/>
  <c r="J301" i="2"/>
  <c r="J300" i="2"/>
  <c r="BK299" i="2"/>
  <c r="BK298" i="2"/>
  <c r="BK293" i="2"/>
  <c r="BK291" i="2"/>
  <c r="BK282" i="2"/>
  <c r="BK275" i="2"/>
  <c r="BK273" i="2"/>
  <c r="J272" i="2"/>
  <c r="J241" i="2"/>
  <c r="J207" i="2"/>
  <c r="J201" i="2"/>
  <c r="BK199" i="2"/>
  <c r="BK181" i="2"/>
  <c r="BK166" i="2"/>
  <c r="J151" i="2"/>
  <c r="BK178" i="4"/>
  <c r="BK177" i="4"/>
  <c r="J175" i="4"/>
  <c r="J174" i="4"/>
  <c r="J171" i="4"/>
  <c r="J170" i="4"/>
  <c r="BK164" i="4"/>
  <c r="J162" i="4"/>
  <c r="J155" i="4"/>
  <c r="J151" i="4"/>
  <c r="BK149" i="4"/>
  <c r="BK143" i="4"/>
  <c r="J137" i="4"/>
  <c r="J136" i="4"/>
  <c r="BK130" i="4"/>
  <c r="J262" i="3"/>
  <c r="BK252" i="3"/>
  <c r="J250" i="3"/>
  <c r="BK249" i="3"/>
  <c r="J245" i="3"/>
  <c r="J243" i="3"/>
  <c r="BK241" i="3"/>
  <c r="BK240" i="3"/>
  <c r="BK237" i="3"/>
  <c r="BK231" i="3"/>
  <c r="BK229" i="3"/>
  <c r="BK227" i="3"/>
  <c r="BK226" i="3"/>
  <c r="J223" i="3"/>
  <c r="J222" i="3"/>
  <c r="BK221" i="3"/>
  <c r="BK215" i="3"/>
  <c r="J209" i="3"/>
  <c r="J205" i="3"/>
  <c r="BK200" i="3"/>
  <c r="J198" i="3"/>
  <c r="J195" i="3"/>
  <c r="BK190" i="3"/>
  <c r="J188" i="3"/>
  <c r="BK187" i="3"/>
  <c r="BK181" i="3"/>
  <c r="J180" i="3"/>
  <c r="J173" i="3"/>
  <c r="J172" i="3"/>
  <c r="BK171" i="3"/>
  <c r="J170" i="3"/>
  <c r="BK160" i="3"/>
  <c r="J159" i="3"/>
  <c r="BK153" i="3"/>
  <c r="BK150" i="3"/>
  <c r="BK146" i="3"/>
  <c r="J142" i="3"/>
  <c r="J140" i="3"/>
  <c r="J359" i="2"/>
  <c r="J350" i="2"/>
  <c r="BK349" i="2"/>
  <c r="BK346" i="2"/>
  <c r="J345" i="2"/>
  <c r="J343" i="2"/>
  <c r="J341" i="2"/>
  <c r="BK339" i="2"/>
  <c r="J335" i="2"/>
  <c r="BK332" i="2"/>
  <c r="BK330" i="2"/>
  <c r="BK328" i="2"/>
  <c r="J324" i="2"/>
  <c r="BK310" i="2"/>
  <c r="BK308" i="2"/>
  <c r="J306" i="2"/>
  <c r="BK281" i="2"/>
  <c r="BK279" i="2"/>
  <c r="J205" i="2"/>
  <c r="BK203" i="2"/>
  <c r="BK182" i="2"/>
  <c r="BK151" i="2"/>
  <c r="J150" i="2"/>
  <c r="BK133" i="2"/>
  <c r="BK132" i="2" l="1"/>
  <c r="BK271" i="2"/>
  <c r="J271" i="2"/>
  <c r="J102" i="2" s="1"/>
  <c r="R271" i="2"/>
  <c r="R277" i="2"/>
  <c r="R309" i="2"/>
  <c r="R340" i="2"/>
  <c r="T139" i="3"/>
  <c r="T169" i="3"/>
  <c r="R177" i="3"/>
  <c r="T202" i="3"/>
  <c r="BK225" i="3"/>
  <c r="J225" i="3" s="1"/>
  <c r="J108" i="3" s="1"/>
  <c r="BK238" i="3"/>
  <c r="J238" i="3" s="1"/>
  <c r="J109" i="3" s="1"/>
  <c r="BK248" i="3"/>
  <c r="J248" i="3" s="1"/>
  <c r="J110" i="3" s="1"/>
  <c r="BK263" i="3"/>
  <c r="J263" i="3" s="1"/>
  <c r="J111" i="3" s="1"/>
  <c r="P269" i="3"/>
  <c r="P268" i="3" s="1"/>
  <c r="T132" i="2"/>
  <c r="T131" i="2" s="1"/>
  <c r="T271" i="2"/>
  <c r="P277" i="2"/>
  <c r="P309" i="2"/>
  <c r="P340" i="2"/>
  <c r="BK139" i="3"/>
  <c r="BK169" i="3"/>
  <c r="J169" i="3" s="1"/>
  <c r="J101" i="3" s="1"/>
  <c r="R169" i="3"/>
  <c r="T177" i="3"/>
  <c r="BK202" i="3"/>
  <c r="BK218" i="3"/>
  <c r="J218" i="3" s="1"/>
  <c r="J107" i="3" s="1"/>
  <c r="R218" i="3"/>
  <c r="P225" i="3"/>
  <c r="R238" i="3"/>
  <c r="T248" i="3"/>
  <c r="R263" i="3"/>
  <c r="BK269" i="3"/>
  <c r="J269" i="3" s="1"/>
  <c r="J114" i="3" s="1"/>
  <c r="BK129" i="4"/>
  <c r="T129" i="4"/>
  <c r="T160" i="4"/>
  <c r="R187" i="4"/>
  <c r="R186" i="4" s="1"/>
  <c r="P129" i="5"/>
  <c r="P132" i="2"/>
  <c r="P131" i="2" s="1"/>
  <c r="P271" i="2"/>
  <c r="T277" i="2"/>
  <c r="T309" i="2"/>
  <c r="T340" i="2"/>
  <c r="R139" i="3"/>
  <c r="R138" i="3"/>
  <c r="BK177" i="3"/>
  <c r="J177" i="3" s="1"/>
  <c r="J103" i="3" s="1"/>
  <c r="P202" i="3"/>
  <c r="P218" i="3"/>
  <c r="T225" i="3"/>
  <c r="P238" i="3"/>
  <c r="P248" i="3"/>
  <c r="T263" i="3"/>
  <c r="T269" i="3"/>
  <c r="T268" i="3"/>
  <c r="P129" i="4"/>
  <c r="R160" i="4"/>
  <c r="BK187" i="4"/>
  <c r="BK186" i="4" s="1"/>
  <c r="J186" i="4" s="1"/>
  <c r="J104" i="4" s="1"/>
  <c r="T187" i="4"/>
  <c r="T186" i="4"/>
  <c r="T129" i="5"/>
  <c r="R164" i="5"/>
  <c r="R132" i="2"/>
  <c r="R131" i="2" s="1"/>
  <c r="BK277" i="2"/>
  <c r="J277" i="2" s="1"/>
  <c r="J105" i="2" s="1"/>
  <c r="BK309" i="2"/>
  <c r="J309" i="2" s="1"/>
  <c r="J106" i="2" s="1"/>
  <c r="BK340" i="2"/>
  <c r="J340" i="2" s="1"/>
  <c r="J107" i="2" s="1"/>
  <c r="P139" i="3"/>
  <c r="P169" i="3"/>
  <c r="P177" i="3"/>
  <c r="R202" i="3"/>
  <c r="T218" i="3"/>
  <c r="R225" i="3"/>
  <c r="T238" i="3"/>
  <c r="R248" i="3"/>
  <c r="P263" i="3"/>
  <c r="R269" i="3"/>
  <c r="R268" i="3"/>
  <c r="R129" i="4"/>
  <c r="R128" i="4" s="1"/>
  <c r="R127" i="4" s="1"/>
  <c r="BK160" i="4"/>
  <c r="J160" i="4" s="1"/>
  <c r="J102" i="4" s="1"/>
  <c r="P160" i="4"/>
  <c r="P187" i="4"/>
  <c r="P186" i="4" s="1"/>
  <c r="BK129" i="5"/>
  <c r="J129" i="5"/>
  <c r="J100" i="5" s="1"/>
  <c r="R129" i="5"/>
  <c r="R128" i="5" s="1"/>
  <c r="BK164" i="5"/>
  <c r="J164" i="5"/>
  <c r="J102" i="5" s="1"/>
  <c r="P164" i="5"/>
  <c r="T164" i="5"/>
  <c r="BK176" i="5"/>
  <c r="J176" i="5" s="1"/>
  <c r="J105" i="5" s="1"/>
  <c r="P176" i="5"/>
  <c r="P175" i="5"/>
  <c r="R176" i="5"/>
  <c r="R175" i="5" s="1"/>
  <c r="T176" i="5"/>
  <c r="T175" i="5" s="1"/>
  <c r="E85" i="2"/>
  <c r="J124" i="2"/>
  <c r="J127" i="2"/>
  <c r="BF166" i="2"/>
  <c r="BF199" i="2"/>
  <c r="BF241" i="2"/>
  <c r="BF287" i="2"/>
  <c r="BF298" i="2"/>
  <c r="BF303" i="2"/>
  <c r="BF304" i="2"/>
  <c r="BF328" i="2"/>
  <c r="BF341" i="2"/>
  <c r="BF349" i="2"/>
  <c r="BF362" i="2"/>
  <c r="E85" i="3"/>
  <c r="J94" i="3"/>
  <c r="J131" i="3"/>
  <c r="BF147" i="3"/>
  <c r="BF172" i="3"/>
  <c r="BF179" i="3"/>
  <c r="BF182" i="3"/>
  <c r="BF187" i="3"/>
  <c r="BF189" i="3"/>
  <c r="BF192" i="3"/>
  <c r="BF213" i="3"/>
  <c r="BF221" i="3"/>
  <c r="BF229" i="3"/>
  <c r="BF239" i="3"/>
  <c r="BF242" i="3"/>
  <c r="BF244" i="3"/>
  <c r="BF260" i="3"/>
  <c r="BF271" i="3"/>
  <c r="BK266" i="3"/>
  <c r="J266" i="3" s="1"/>
  <c r="J112" i="3" s="1"/>
  <c r="BK272" i="3"/>
  <c r="J272" i="3" s="1"/>
  <c r="J115" i="3" s="1"/>
  <c r="E85" i="4"/>
  <c r="BF130" i="4"/>
  <c r="BF136" i="4"/>
  <c r="BF142" i="4"/>
  <c r="BF149" i="4"/>
  <c r="BF151" i="4"/>
  <c r="BF153" i="4"/>
  <c r="BF161" i="4"/>
  <c r="BF162" i="4"/>
  <c r="BF169" i="4"/>
  <c r="BF172" i="4"/>
  <c r="BF174" i="4"/>
  <c r="BF176" i="4"/>
  <c r="J94" i="5"/>
  <c r="F127" i="2"/>
  <c r="BF133" i="2"/>
  <c r="BF203" i="2"/>
  <c r="BF273" i="2"/>
  <c r="BF281" i="2"/>
  <c r="BF282" i="2"/>
  <c r="BF299" i="2"/>
  <c r="BF300" i="2"/>
  <c r="BF308" i="2"/>
  <c r="BF310" i="2"/>
  <c r="BF315" i="2"/>
  <c r="BF321" i="2"/>
  <c r="BF334" i="2"/>
  <c r="BF345" i="2"/>
  <c r="BF346" i="2"/>
  <c r="BF352" i="2"/>
  <c r="BF363" i="2"/>
  <c r="BF365" i="2"/>
  <c r="BF142" i="3"/>
  <c r="BF150" i="3"/>
  <c r="BF152" i="3"/>
  <c r="BF171" i="3"/>
  <c r="BF173" i="3"/>
  <c r="BF184" i="3"/>
  <c r="BF190" i="3"/>
  <c r="BF194" i="3"/>
  <c r="BF198" i="3"/>
  <c r="BF203" i="3"/>
  <c r="BF207" i="3"/>
  <c r="BF215" i="3"/>
  <c r="BF217" i="3"/>
  <c r="BF223" i="3"/>
  <c r="BF224" i="3"/>
  <c r="BF227" i="3"/>
  <c r="BF228" i="3"/>
  <c r="BF249" i="3"/>
  <c r="BF250" i="3"/>
  <c r="BF251" i="3"/>
  <c r="BF254" i="3"/>
  <c r="BF257" i="3"/>
  <c r="F94" i="4"/>
  <c r="J124" i="4"/>
  <c r="BF137" i="4"/>
  <c r="BF143" i="4"/>
  <c r="BF155" i="4"/>
  <c r="BF158" i="4"/>
  <c r="BF164" i="4"/>
  <c r="BF167" i="4"/>
  <c r="BF168" i="4"/>
  <c r="BF175" i="4"/>
  <c r="BF177" i="4"/>
  <c r="BF178" i="4"/>
  <c r="BF188" i="4"/>
  <c r="BF189" i="4"/>
  <c r="J91" i="5"/>
  <c r="F94" i="5"/>
  <c r="BF130" i="5"/>
  <c r="BF132" i="5"/>
  <c r="BF137" i="5"/>
  <c r="BF142" i="5"/>
  <c r="BF143" i="5"/>
  <c r="BF147" i="5"/>
  <c r="BF166" i="5"/>
  <c r="BF174" i="5"/>
  <c r="BF182" i="2"/>
  <c r="BF201" i="2"/>
  <c r="BF207" i="2"/>
  <c r="BF272" i="2"/>
  <c r="BF275" i="2"/>
  <c r="BF279" i="2"/>
  <c r="BF280" i="2"/>
  <c r="BF291" i="2"/>
  <c r="BF301" i="2"/>
  <c r="BF323" i="2"/>
  <c r="BF324" i="2"/>
  <c r="BF326" i="2"/>
  <c r="BF332" i="2"/>
  <c r="BF335" i="2"/>
  <c r="BF337" i="2"/>
  <c r="BF343" i="2"/>
  <c r="BF348" i="2"/>
  <c r="BF359" i="2"/>
  <c r="BF360" i="2"/>
  <c r="BF140" i="3"/>
  <c r="BF143" i="3"/>
  <c r="BF151" i="3"/>
  <c r="BF153" i="3"/>
  <c r="BF155" i="3"/>
  <c r="BF166" i="3"/>
  <c r="BF168" i="3"/>
  <c r="BF175" i="3"/>
  <c r="BF180" i="3"/>
  <c r="BF181" i="3"/>
  <c r="BF188" i="3"/>
  <c r="BF191" i="3"/>
  <c r="BF205" i="3"/>
  <c r="BF209" i="3"/>
  <c r="BF211" i="3"/>
  <c r="BF235" i="3"/>
  <c r="BF237" i="3"/>
  <c r="BF240" i="3"/>
  <c r="BF247" i="3"/>
  <c r="BF252" i="3"/>
  <c r="BF253" i="3"/>
  <c r="BF259" i="3"/>
  <c r="BF262" i="3"/>
  <c r="BF265" i="3"/>
  <c r="BF267" i="3"/>
  <c r="BK174" i="3"/>
  <c r="J174" i="3" s="1"/>
  <c r="J102" i="3" s="1"/>
  <c r="BK199" i="3"/>
  <c r="J199" i="3" s="1"/>
  <c r="J104" i="3" s="1"/>
  <c r="J121" i="4"/>
  <c r="BF147" i="4"/>
  <c r="BF166" i="4"/>
  <c r="BF173" i="4"/>
  <c r="BF179" i="4"/>
  <c r="BF183" i="4"/>
  <c r="BK157" i="4"/>
  <c r="J157" i="4" s="1"/>
  <c r="J101" i="4" s="1"/>
  <c r="BK184" i="4"/>
  <c r="J184" i="4" s="1"/>
  <c r="J103" i="4" s="1"/>
  <c r="E115" i="5"/>
  <c r="BF136" i="5"/>
  <c r="BF149" i="5"/>
  <c r="BF159" i="5"/>
  <c r="BF165" i="5"/>
  <c r="BF167" i="5"/>
  <c r="BF168" i="5"/>
  <c r="BF169" i="5"/>
  <c r="BF178" i="5"/>
  <c r="BK173" i="5"/>
  <c r="J173" i="5" s="1"/>
  <c r="J103" i="5" s="1"/>
  <c r="BF150" i="2"/>
  <c r="BF151" i="2"/>
  <c r="BF181" i="2"/>
  <c r="BF205" i="2"/>
  <c r="BF238" i="2"/>
  <c r="BF278" i="2"/>
  <c r="BF293" i="2"/>
  <c r="BF306" i="2"/>
  <c r="BF319" i="2"/>
  <c r="BF330" i="2"/>
  <c r="BF339" i="2"/>
  <c r="BF350" i="2"/>
  <c r="BF357" i="2"/>
  <c r="BK274" i="2"/>
  <c r="J274" i="2" s="1"/>
  <c r="J103" i="2" s="1"/>
  <c r="BK364" i="2"/>
  <c r="J364" i="2" s="1"/>
  <c r="J108" i="2" s="1"/>
  <c r="F94" i="3"/>
  <c r="BF146" i="3"/>
  <c r="BF159" i="3"/>
  <c r="BF160" i="3"/>
  <c r="BF162" i="3"/>
  <c r="BF170" i="3"/>
  <c r="BF178" i="3"/>
  <c r="BF186" i="3"/>
  <c r="BF193" i="3"/>
  <c r="BF195" i="3"/>
  <c r="BF196" i="3"/>
  <c r="BF200" i="3"/>
  <c r="BF219" i="3"/>
  <c r="BF220" i="3"/>
  <c r="BF222" i="3"/>
  <c r="BF226" i="3"/>
  <c r="BF230" i="3"/>
  <c r="BF231" i="3"/>
  <c r="BF241" i="3"/>
  <c r="BF243" i="3"/>
  <c r="BF245" i="3"/>
  <c r="BF246" i="3"/>
  <c r="BF255" i="3"/>
  <c r="BF256" i="3"/>
  <c r="BF264" i="3"/>
  <c r="BF270" i="3"/>
  <c r="BF273" i="3"/>
  <c r="BF141" i="4"/>
  <c r="BF165" i="4"/>
  <c r="BF170" i="4"/>
  <c r="BF171" i="4"/>
  <c r="BF180" i="4"/>
  <c r="BF181" i="4"/>
  <c r="BF182" i="4"/>
  <c r="BF185" i="4"/>
  <c r="BF150" i="5"/>
  <c r="BF152" i="5"/>
  <c r="BF157" i="5"/>
  <c r="BF162" i="5"/>
  <c r="BF170" i="5"/>
  <c r="BF171" i="5"/>
  <c r="BF172" i="5"/>
  <c r="BF177" i="5"/>
  <c r="BK161" i="5"/>
  <c r="J161" i="5" s="1"/>
  <c r="J101" i="5" s="1"/>
  <c r="J35" i="2"/>
  <c r="AV96" i="1"/>
  <c r="F38" i="3"/>
  <c r="BC97" i="1" s="1"/>
  <c r="J35" i="4"/>
  <c r="AV98" i="1" s="1"/>
  <c r="F35" i="2"/>
  <c r="AZ96" i="1" s="1"/>
  <c r="F35" i="3"/>
  <c r="AZ97" i="1" s="1"/>
  <c r="F37" i="3"/>
  <c r="BB97" i="1" s="1"/>
  <c r="F38" i="4"/>
  <c r="BC98" i="1" s="1"/>
  <c r="F39" i="4"/>
  <c r="BD98" i="1" s="1"/>
  <c r="F35" i="5"/>
  <c r="AZ99" i="1"/>
  <c r="F37" i="2"/>
  <c r="BB96" i="1" s="1"/>
  <c r="F37" i="4"/>
  <c r="BB98" i="1" s="1"/>
  <c r="F38" i="2"/>
  <c r="BC96" i="1" s="1"/>
  <c r="F37" i="5"/>
  <c r="BB99" i="1"/>
  <c r="F35" i="4"/>
  <c r="AZ98" i="1" s="1"/>
  <c r="F39" i="5"/>
  <c r="BD99" i="1" s="1"/>
  <c r="J35" i="3"/>
  <c r="AV97" i="1" s="1"/>
  <c r="F39" i="3"/>
  <c r="BD97" i="1" s="1"/>
  <c r="F38" i="5"/>
  <c r="BC99" i="1" s="1"/>
  <c r="J35" i="5"/>
  <c r="AV99" i="1" s="1"/>
  <c r="F39" i="2"/>
  <c r="BD96" i="1" s="1"/>
  <c r="AS94" i="1"/>
  <c r="P128" i="4" l="1"/>
  <c r="P127" i="4"/>
  <c r="AU98" i="1"/>
  <c r="P201" i="3"/>
  <c r="T128" i="4"/>
  <c r="T127" i="4"/>
  <c r="BK128" i="4"/>
  <c r="BK127" i="4"/>
  <c r="J127" i="4" s="1"/>
  <c r="J98" i="4" s="1"/>
  <c r="P276" i="2"/>
  <c r="P130" i="2"/>
  <c r="AU96" i="1" s="1"/>
  <c r="P128" i="5"/>
  <c r="P127" i="5"/>
  <c r="AU99" i="1"/>
  <c r="BK201" i="3"/>
  <c r="J201" i="3" s="1"/>
  <c r="J105" i="3" s="1"/>
  <c r="BK138" i="3"/>
  <c r="T201" i="3"/>
  <c r="T138" i="3"/>
  <c r="T137" i="3"/>
  <c r="R276" i="2"/>
  <c r="R130" i="2" s="1"/>
  <c r="BK131" i="2"/>
  <c r="R127" i="5"/>
  <c r="R201" i="3"/>
  <c r="R137" i="3" s="1"/>
  <c r="P138" i="3"/>
  <c r="P137" i="3"/>
  <c r="AU97" i="1"/>
  <c r="T128" i="5"/>
  <c r="T127" i="5"/>
  <c r="T276" i="2"/>
  <c r="T130" i="2"/>
  <c r="J132" i="2"/>
  <c r="J100" i="2" s="1"/>
  <c r="BK276" i="2"/>
  <c r="J276" i="2" s="1"/>
  <c r="J104" i="2" s="1"/>
  <c r="J139" i="3"/>
  <c r="J100" i="3"/>
  <c r="J202" i="3"/>
  <c r="J106" i="3" s="1"/>
  <c r="BK268" i="3"/>
  <c r="J268" i="3" s="1"/>
  <c r="J113" i="3" s="1"/>
  <c r="J129" i="4"/>
  <c r="J100" i="4"/>
  <c r="J187" i="4"/>
  <c r="J105" i="4"/>
  <c r="BK128" i="5"/>
  <c r="J128" i="5"/>
  <c r="J99" i="5" s="1"/>
  <c r="BK175" i="5"/>
  <c r="J175" i="5" s="1"/>
  <c r="J104" i="5" s="1"/>
  <c r="AZ95" i="1"/>
  <c r="AV95" i="1" s="1"/>
  <c r="BB95" i="1"/>
  <c r="AX95" i="1" s="1"/>
  <c r="F36" i="5"/>
  <c r="BA99" i="1"/>
  <c r="F36" i="4"/>
  <c r="BA98" i="1" s="1"/>
  <c r="J36" i="3"/>
  <c r="AW97" i="1" s="1"/>
  <c r="AT97" i="1" s="1"/>
  <c r="J36" i="5"/>
  <c r="AW99" i="1"/>
  <c r="AT99" i="1"/>
  <c r="BC95" i="1"/>
  <c r="AY95" i="1" s="1"/>
  <c r="F36" i="3"/>
  <c r="BA97" i="1" s="1"/>
  <c r="J36" i="4"/>
  <c r="AW98" i="1" s="1"/>
  <c r="AT98" i="1" s="1"/>
  <c r="J36" i="2"/>
  <c r="AW96" i="1" s="1"/>
  <c r="AT96" i="1" s="1"/>
  <c r="BD95" i="1"/>
  <c r="BD94" i="1" s="1"/>
  <c r="W33" i="1" s="1"/>
  <c r="F36" i="2"/>
  <c r="BA96" i="1"/>
  <c r="BK130" i="2" l="1"/>
  <c r="J130" i="2" s="1"/>
  <c r="J98" i="2" s="1"/>
  <c r="BK137" i="3"/>
  <c r="J137" i="3" s="1"/>
  <c r="J32" i="3" s="1"/>
  <c r="AG97" i="1" s="1"/>
  <c r="AN97" i="1" s="1"/>
  <c r="J131" i="2"/>
  <c r="J99" i="2"/>
  <c r="J138" i="3"/>
  <c r="J99" i="3" s="1"/>
  <c r="J128" i="4"/>
  <c r="J99" i="4"/>
  <c r="BK127" i="5"/>
  <c r="J127" i="5" s="1"/>
  <c r="J98" i="5" s="1"/>
  <c r="BA95" i="1"/>
  <c r="AW95" i="1" s="1"/>
  <c r="AT95" i="1" s="1"/>
  <c r="AU95" i="1"/>
  <c r="AU94" i="1" s="1"/>
  <c r="AZ94" i="1"/>
  <c r="AV94" i="1" s="1"/>
  <c r="AK29" i="1" s="1"/>
  <c r="BC94" i="1"/>
  <c r="W32" i="1" s="1"/>
  <c r="BB94" i="1"/>
  <c r="W31" i="1" s="1"/>
  <c r="J32" i="4"/>
  <c r="AG98" i="1" s="1"/>
  <c r="AN98" i="1" s="1"/>
  <c r="J98" i="3" l="1"/>
  <c r="J41" i="4"/>
  <c r="J41" i="3"/>
  <c r="AY94" i="1"/>
  <c r="AX94" i="1"/>
  <c r="BA94" i="1"/>
  <c r="AW94" i="1" s="1"/>
  <c r="AK30" i="1" s="1"/>
  <c r="J32" i="2"/>
  <c r="AG96" i="1"/>
  <c r="AN96" i="1"/>
  <c r="W29" i="1"/>
  <c r="J32" i="5"/>
  <c r="AG99" i="1"/>
  <c r="AN99" i="1"/>
  <c r="J41" i="2" l="1"/>
  <c r="J41" i="5"/>
  <c r="AG95" i="1"/>
  <c r="AG94" i="1" s="1"/>
  <c r="AK26" i="1" s="1"/>
  <c r="AK35" i="1" s="1"/>
  <c r="W30" i="1"/>
  <c r="AT94" i="1"/>
  <c r="AN95" i="1" l="1"/>
  <c r="AN94" i="1"/>
</calcChain>
</file>

<file path=xl/sharedStrings.xml><?xml version="1.0" encoding="utf-8"?>
<sst xmlns="http://schemas.openxmlformats.org/spreadsheetml/2006/main" count="6195" uniqueCount="971">
  <si>
    <t>Export Komplet</t>
  </si>
  <si>
    <t/>
  </si>
  <si>
    <t>2.0</t>
  </si>
  <si>
    <t>False</t>
  </si>
  <si>
    <t>{10f4ce2b-d425-4b3f-a522-879318d46067}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</si>
  <si>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</si>
  <si>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</si>
  <si>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</si>
  <si>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</si>
  <si>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</si>
  <si>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</si>
  <si>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</si>
  <si>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</si>
  <si>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SWHG_1916</t>
  </si>
  <si>
    <t>Stavba:</t>
  </si>
  <si>
    <t>Bytový dům čp.375,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</si>
  <si>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</si>
  <si>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</si>
  <si>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</si>
  <si>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</si>
  <si>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</si>
  <si>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</si>
  <si>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</si>
  <si>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</si>
  <si>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</si>
  <si>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</si>
  <si>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</si>
  <si>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</si>
  <si>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</si>
  <si>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</si>
  <si>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</si>
  <si>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</si>
  <si>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</si>
  <si>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</si>
  <si>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</si>
  <si>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</si>
  <si>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</si>
  <si>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</si>
  <si>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</si>
  <si>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</si>
  <si>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</si>
  <si>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</si>
  <si>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</si>
  <si>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</si>
  <si>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</si>
  <si>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</si>
  <si>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</si>
  <si>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</si>
  <si>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</si>
  <si>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</si>
  <si>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</si>
  <si>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</si>
  <si>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</si>
  <si>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</si>
  <si>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</si>
  <si>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</si>
  <si>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</si>
  <si>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</si>
  <si>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</si>
  <si>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</si>
  <si>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</si>
  <si>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</si>
  <si>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</si>
  <si>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</si>
  <si>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</si>
  <si>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</si>
  <si>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</si>
  <si>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</si>
  <si>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</si>
  <si>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</si>
  <si>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</si>
  <si>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</si>
  <si>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</si>
  <si>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</si>
  <si>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</si>
  <si>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</si>
  <si>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</si>
  <si>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</si>
  <si>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08</t>
  </si>
  <si>
    <t>Typ objektu C</t>
  </si>
  <si>
    <t>STA</t>
  </si>
  <si>
    <t>1</t>
  </si>
  <si>
    <t>{a3f3b1cb-ac3c-4ea2-a739-ae377dfde667}</t>
  </si>
  <si>
    <t>/</t>
  </si>
  <si>
    <t>D.1.4.1</t>
  </si>
  <si>
    <t>Zdravotně technické instalace</t>
  </si>
  <si>
    <t>Soupis</t>
  </si>
  <si>
    <t>2</t>
  </si>
  <si>
    <t>{596f9a9e-fd99-4b67-b263-83b5f37b0edd}</t>
  </si>
  <si>
    <t>D.1.4.4</t>
  </si>
  <si>
    <t>Vytápění</t>
  </si>
  <si>
    <t>{c9f9e395-48ee-4d43-a1b2-e6c77dfc657b}</t>
  </si>
  <si>
    <t>IO 01</t>
  </si>
  <si>
    <t>Vodovodní přípojka</t>
  </si>
  <si>
    <t>{2c8f0062-147b-496e-a27e-636fa05a9c4f}</t>
  </si>
  <si>
    <t>IO 02</t>
  </si>
  <si>
    <t>Přípojka jednotné kanalizace</t>
  </si>
  <si>
    <t>{cf011060-35ad-4b87-ad84-9a2b2b1d316e}</t>
  </si>
  <si>
    <t>KRYCÍ LIST SOUPISU PRACÍ</t>
  </si>
  <si>
    <t>Objekt:</t>
  </si>
  <si>
    <t>SO 08 - Typ objektu C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</si>
  <si>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</si>
  <si>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</si>
  <si>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</si>
  <si>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</si>
  <si>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</si>
  <si>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</si>
  <si>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</si>
  <si>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</si>
  <si>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</si>
  <si>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</si>
  <si>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</si>
  <si>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</si>
  <si>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</si>
  <si>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</si>
  <si>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</si>
  <si>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</si>
  <si>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</si>
  <si>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</si>
  <si>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</si>
  <si>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</si>
  <si>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</si>
  <si>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</si>
  <si>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</si>
  <si>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</si>
  <si>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</si>
  <si>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</si>
  <si>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</si>
  <si>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</si>
  <si>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</si>
  <si>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</si>
  <si>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</si>
  <si>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</si>
  <si>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</si>
  <si>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</si>
  <si>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</si>
  <si>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</si>
  <si>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</si>
  <si>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</si>
  <si>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</si>
  <si>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</si>
  <si>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326503092</t>
  </si>
  <si>
    <t>VV</t>
  </si>
  <si>
    <t>venkovní kanalizace</t>
  </si>
  <si>
    <t>vlevo</t>
  </si>
  <si>
    <t>0,80*(2,38+1,895)/2*4,74</t>
  </si>
  <si>
    <t>0,80*(1,895+1,852)/2*4,32</t>
  </si>
  <si>
    <t>0,80*(2,38+1,895)/2*6,57</t>
  </si>
  <si>
    <t>Mezisoučet</t>
  </si>
  <si>
    <t>3</t>
  </si>
  <si>
    <t>vpravo</t>
  </si>
  <si>
    <t>0,80*(2,38+1,895)/2*4,99</t>
  </si>
  <si>
    <t>0,80*(1,895+1,852)/2*4,14</t>
  </si>
  <si>
    <t>0,80*(2,38+1,895)/2*4,07</t>
  </si>
  <si>
    <t>0,80*(1,894+1,852)/2*4,32</t>
  </si>
  <si>
    <t>vnější vodovod</t>
  </si>
  <si>
    <t>0,80*1,20*62,65</t>
  </si>
  <si>
    <t>Součet</t>
  </si>
  <si>
    <t>132201209</t>
  </si>
  <si>
    <t>Příplatek za lepivost k hloubení rýh š do 2000 mm v hornině tř. 3</t>
  </si>
  <si>
    <t>-1803010889</t>
  </si>
  <si>
    <t>132212101</t>
  </si>
  <si>
    <t>Hloubení rýh š do 600 mm ručním nebo pneum nářadím v soudržných horninách tř. 3</t>
  </si>
  <si>
    <t>-259846887</t>
  </si>
  <si>
    <t>v základech</t>
  </si>
  <si>
    <t>levá strana</t>
  </si>
  <si>
    <t>0,60*(1,895+0,516)/2*9,26</t>
  </si>
  <si>
    <t>0,60*(0,716+0,503)/2*2,85</t>
  </si>
  <si>
    <t>0,60*(1,895+0,508)/2*9,15</t>
  </si>
  <si>
    <t>0,60*(0,907+0,482)/2*2,85</t>
  </si>
  <si>
    <t>pravá strana</t>
  </si>
  <si>
    <t>0,60*(1,895+0,516)/2*9,29</t>
  </si>
  <si>
    <t>0,60*(1,895+0,516)/2*9,16</t>
  </si>
  <si>
    <t>151101101</t>
  </si>
  <si>
    <t>Zřízení příložného pažení a rozepření stěn rýh hl do 2 m</t>
  </si>
  <si>
    <t>m2</t>
  </si>
  <si>
    <t>1611222913</t>
  </si>
  <si>
    <t>(2,38+1,895)/2*4,74*2</t>
  </si>
  <si>
    <t>(1,895+1,852)/2*4,32*2</t>
  </si>
  <si>
    <t>(2,38+1,895)/2*6,57*2</t>
  </si>
  <si>
    <t>(2,38+1,895)/2*4,99*2</t>
  </si>
  <si>
    <t>(1,895+1,852)/2*4,14*2</t>
  </si>
  <si>
    <t>(2,38+1,895)/2*4,07*2</t>
  </si>
  <si>
    <t>(1,894+1,852)/2*4,32*2</t>
  </si>
  <si>
    <t>5</t>
  </si>
  <si>
    <t>151101111</t>
  </si>
  <si>
    <t>Odstranění příložného pažení a rozepření stěn rýh hl do 2 m</t>
  </si>
  <si>
    <t>1743361646</t>
  </si>
  <si>
    <t>6</t>
  </si>
  <si>
    <t>161101101</t>
  </si>
  <si>
    <t>Svislé přemístění výkopku z horniny tř. 1 až 4 hl výkopu do 2,5 m</t>
  </si>
  <si>
    <t>-652033748</t>
  </si>
  <si>
    <t>7</t>
  </si>
  <si>
    <t>162701105</t>
  </si>
  <si>
    <t>Vodorovné přemístění do 10000 m výkopku/sypaniny z horniny tř. 1 až 4 - přebytečná zemina</t>
  </si>
  <si>
    <t>1775134564</t>
  </si>
  <si>
    <t>44,061+10,907</t>
  </si>
  <si>
    <t>8</t>
  </si>
  <si>
    <t>171201201</t>
  </si>
  <si>
    <t>Uložení sypaniny na skládky</t>
  </si>
  <si>
    <t>1026418406</t>
  </si>
  <si>
    <t>54,968</t>
  </si>
  <si>
    <t>9</t>
  </si>
  <si>
    <t>171201211</t>
  </si>
  <si>
    <t>Poplatek za uložení stavebního odpadu - zeminy a kameniva na skládce</t>
  </si>
  <si>
    <t>t</t>
  </si>
  <si>
    <t>2113450262</t>
  </si>
  <si>
    <t>54,968*1,70</t>
  </si>
  <si>
    <t>10</t>
  </si>
  <si>
    <t>174101101</t>
  </si>
  <si>
    <t>Zásyp jam, šachet rýh nebo kolem objektů sypaninou se zhutněním</t>
  </si>
  <si>
    <t>-151583229</t>
  </si>
  <si>
    <t>120,605+30,952-54,968</t>
  </si>
  <si>
    <t>11</t>
  </si>
  <si>
    <t>175111101</t>
  </si>
  <si>
    <t>Obsypání potrubí ručně sypaninou bez prohození sítem, uloženou do 3 m</t>
  </si>
  <si>
    <t>-1657046200</t>
  </si>
  <si>
    <t>0,80*0,45*4,74</t>
  </si>
  <si>
    <t>0,80*0,45*4,32</t>
  </si>
  <si>
    <t>0,80*0,45*6,57</t>
  </si>
  <si>
    <t>0,80*0,45*4,99</t>
  </si>
  <si>
    <t>0,80*0,45*4,14</t>
  </si>
  <si>
    <t>0,80*0,45*4,07</t>
  </si>
  <si>
    <t>0,80*0,35*62,65</t>
  </si>
  <si>
    <t>0,60*0,45*9,26</t>
  </si>
  <si>
    <t>0,60*0,45*2,85</t>
  </si>
  <si>
    <t>0,60*0,45*9,15</t>
  </si>
  <si>
    <t>0,60*0,45*9,29</t>
  </si>
  <si>
    <t>0,60*0,45*9,16</t>
  </si>
  <si>
    <t>12</t>
  </si>
  <si>
    <t>M</t>
  </si>
  <si>
    <t>58333651</t>
  </si>
  <si>
    <t>kamenivo těžené hrubé frakce 8/16</t>
  </si>
  <si>
    <t>167262167</t>
  </si>
  <si>
    <t>44,061*1,70*1,12</t>
  </si>
  <si>
    <t>Vodorovné konstrukce</t>
  </si>
  <si>
    <t>13</t>
  </si>
  <si>
    <t>451573111</t>
  </si>
  <si>
    <t>Lože pod potrubí otevřený výkop ze štěrkopísku  16-32</t>
  </si>
  <si>
    <t>1827982902</t>
  </si>
  <si>
    <t>0,80*0,10*4,74</t>
  </si>
  <si>
    <t>0,80*0,10*4,32</t>
  </si>
  <si>
    <t>0,80*0,10*6,57</t>
  </si>
  <si>
    <t>0,80*0,10*4,99</t>
  </si>
  <si>
    <t>0,80*0,10*4,14</t>
  </si>
  <si>
    <t>0,80*0,10*4,07</t>
  </si>
  <si>
    <t>0,80*0,10*62,65</t>
  </si>
  <si>
    <t>0,60*0,10*9,26</t>
  </si>
  <si>
    <t>0,60*0,10*2,85</t>
  </si>
  <si>
    <t>0,60*0,10*9,15</t>
  </si>
  <si>
    <t>0,60*0,10*9,29</t>
  </si>
  <si>
    <t>0,60*0,10*9,16</t>
  </si>
  <si>
    <t>Trubní vedení</t>
  </si>
  <si>
    <t>14</t>
  </si>
  <si>
    <t>899721111</t>
  </si>
  <si>
    <t>Signalizační vodič DN do 150 mm na potrubí</t>
  </si>
  <si>
    <t>m</t>
  </si>
  <si>
    <t>1328324370</t>
  </si>
  <si>
    <t>899722113</t>
  </si>
  <si>
    <t>Krytí potrubí z plastů výstražnou fólií z PVC 34cm</t>
  </si>
  <si>
    <t>-1696080737</t>
  </si>
  <si>
    <t>998</t>
  </si>
  <si>
    <t>Přesun hmot</t>
  </si>
  <si>
    <t>16</t>
  </si>
  <si>
    <t>998011002</t>
  </si>
  <si>
    <t>Přesun hmot pro budovy zděné v do 12 m</t>
  </si>
  <si>
    <t>1861447925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</si>
  <si>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</si>
  <si>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</si>
  <si>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</si>
  <si>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</si>
  <si>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</si>
  <si>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</si>
  <si>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</si>
  <si>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1086468479</t>
  </si>
  <si>
    <t>18</t>
  </si>
  <si>
    <t>721173402</t>
  </si>
  <si>
    <t>Potrubí kanalizační z PVC SN 4 svodné DN 125</t>
  </si>
  <si>
    <t>-1401769857</t>
  </si>
  <si>
    <t>19</t>
  </si>
  <si>
    <t>721173403</t>
  </si>
  <si>
    <t>Potrubí kanalizační z PVC SN 4 svodné DN 160</t>
  </si>
  <si>
    <t>-1404807889</t>
  </si>
  <si>
    <t>20</t>
  </si>
  <si>
    <t>721174025</t>
  </si>
  <si>
    <t>Potrubí kanalizační z PP odpadní DN 110</t>
  </si>
  <si>
    <t>405077823</t>
  </si>
  <si>
    <t>721174042</t>
  </si>
  <si>
    <t>Potrubí kanalizační z PP připojovací DN 40</t>
  </si>
  <si>
    <t>-1304497064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</si>
  <si>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</si>
  <si>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</si>
  <si>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</si>
  <si>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</si>
  <si>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</si>
  <si>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</si>
  <si>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347748376</t>
  </si>
  <si>
    <t>"potrubí 1.NP" 8,98</t>
  </si>
  <si>
    <t>"potrubí 2.NP" 24,34</t>
  </si>
  <si>
    <t>23</t>
  </si>
  <si>
    <t>721174044</t>
  </si>
  <si>
    <t>Potrubí kanalizační z PP připojovací DN 75</t>
  </si>
  <si>
    <t>1213883596</t>
  </si>
  <si>
    <t>"1.NP" 5,36</t>
  </si>
  <si>
    <t>24</t>
  </si>
  <si>
    <t>721174045</t>
  </si>
  <si>
    <t>Potrubí kanalizační z PP připojovací DN 110</t>
  </si>
  <si>
    <t>-1701315561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</si>
  <si>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</si>
  <si>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</si>
  <si>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</si>
  <si>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</si>
  <si>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</si>
  <si>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</si>
  <si>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</si>
  <si>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115341232</t>
  </si>
  <si>
    <t>26</t>
  </si>
  <si>
    <t>721194105</t>
  </si>
  <si>
    <t>Vyvedení a upevnění odpadních výpustek DN 50</t>
  </si>
  <si>
    <t>1887965499</t>
  </si>
  <si>
    <t>27</t>
  </si>
  <si>
    <t>721194109</t>
  </si>
  <si>
    <t>Vyvedení a upevnění odpadních výpustek DN 100</t>
  </si>
  <si>
    <t>-699595830</t>
  </si>
  <si>
    <t>28</t>
  </si>
  <si>
    <t>721226512</t>
  </si>
  <si>
    <t>Zápachová uzávěrka podomítková pro pračku a myčku DN 50</t>
  </si>
  <si>
    <t>-1845377382</t>
  </si>
  <si>
    <t>6+6</t>
  </si>
  <si>
    <t>29</t>
  </si>
  <si>
    <t>721242106</t>
  </si>
  <si>
    <t>Lapač střešních splavenin z PP se zápachovou klapkou a lapacím košem DN 125</t>
  </si>
  <si>
    <t>-1992693361</t>
  </si>
  <si>
    <t>30</t>
  </si>
  <si>
    <t>721273153</t>
  </si>
  <si>
    <t>Hlavice ventilační polypropylen PP DN 110</t>
  </si>
  <si>
    <t>1094468227</t>
  </si>
  <si>
    <t>4+4</t>
  </si>
  <si>
    <t>31</t>
  </si>
  <si>
    <t>721290111</t>
  </si>
  <si>
    <t>Zkouška těsnosti potrubí kanalizace vodou do DN 125</t>
  </si>
  <si>
    <t>121116623</t>
  </si>
  <si>
    <t>19,69+40,16+105,60+19,41+38,63+9,25</t>
  </si>
  <si>
    <t>32</t>
  </si>
  <si>
    <t>721290112</t>
  </si>
  <si>
    <t>Zkouška těsnosti potrubí kanalizace vodou do DN 200</t>
  </si>
  <si>
    <t>-1249457665</t>
  </si>
  <si>
    <t>722</t>
  </si>
  <si>
    <t>Zdravotechnika - vnitřní vodovod</t>
  </si>
  <si>
    <t>33</t>
  </si>
  <si>
    <t>722174012R</t>
  </si>
  <si>
    <t>Potrubí vodovodní plastové PP-RCT PN 16 D 20 x 2,8 mm</t>
  </si>
  <si>
    <t>-2116006764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</si>
  <si>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</si>
  <si>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</si>
  <si>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</si>
  <si>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</si>
  <si>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</si>
  <si>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</si>
  <si>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-1639511959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</si>
  <si>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</si>
  <si>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</si>
  <si>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</si>
  <si>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</si>
  <si>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</si>
  <si>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-823976068</t>
  </si>
  <si>
    <t>"potrubí 1.NP" 7,46</t>
  </si>
  <si>
    <t>36</t>
  </si>
  <si>
    <t>722174015R</t>
  </si>
  <si>
    <t>Potrubí vodovodní plastové PP-RCT PN 16 D 40 x 5,5 mm</t>
  </si>
  <si>
    <t>-862628734</t>
  </si>
  <si>
    <t>"potrubí 1.NP" 2,20</t>
  </si>
  <si>
    <t>37</t>
  </si>
  <si>
    <t>722174087</t>
  </si>
  <si>
    <t>Potrubí vodovodní plastové PE do D 50 mm</t>
  </si>
  <si>
    <t>567306659</t>
  </si>
  <si>
    <t>38</t>
  </si>
  <si>
    <t>722181221</t>
  </si>
  <si>
    <t>Ochrana vodovodního potrubí přilepenými termoizolačními trubicemi z PE tl do 9 mm DN do 22 mm</t>
  </si>
  <si>
    <t>-1658322903</t>
  </si>
  <si>
    <t>"studená voda" 16,46+85,10+12,56</t>
  </si>
  <si>
    <t>39</t>
  </si>
  <si>
    <t>722181222</t>
  </si>
  <si>
    <t>Ochrana vodovodního potrubí přilepenými termoizolačními trubicemi z PE tl do 9 mm DN do 45 mm</t>
  </si>
  <si>
    <t>53816166</t>
  </si>
  <si>
    <t>"studená voda" 17,04+38,36</t>
  </si>
  <si>
    <t>40</t>
  </si>
  <si>
    <t>722181232</t>
  </si>
  <si>
    <t>Ochrana vodovodního potrubí přilepenými termoizolačními trubicemi z PE tl do 13 mm DN do 45 mm</t>
  </si>
  <si>
    <t>-2077358847</t>
  </si>
  <si>
    <t>"studená voda" 2,20</t>
  </si>
  <si>
    <t>41</t>
  </si>
  <si>
    <t>722181241</t>
  </si>
  <si>
    <t>Ochrana vodovodního potrubí přilepenými termoizolačními trubicemi z PE tl do 20 mm DN do 22 mm</t>
  </si>
  <si>
    <t>1849972998</t>
  </si>
  <si>
    <t>"teplá voda" 16,03+81,35+10,69</t>
  </si>
  <si>
    <t>42</t>
  </si>
  <si>
    <t>722181252</t>
  </si>
  <si>
    <t>Ochrana vodovodního potrubí přilepenými termoizolačními trubicemi z PE tl do 25 mm DN do 45 mm</t>
  </si>
  <si>
    <t>-859317065</t>
  </si>
  <si>
    <t>"teplá voda" 12,56+22,76</t>
  </si>
  <si>
    <t>43</t>
  </si>
  <si>
    <t>722220161</t>
  </si>
  <si>
    <t>Nástěnný komplet plastový PPR PN 20 DN 20 x G 1/2</t>
  </si>
  <si>
    <t>soubor</t>
  </si>
  <si>
    <t>-534016528</t>
  </si>
  <si>
    <t>44</t>
  </si>
  <si>
    <t>722232047</t>
  </si>
  <si>
    <t>Kohout kulový přímý G 6/4 PN 42 do 185°C vnitřní závit</t>
  </si>
  <si>
    <t>-785788338</t>
  </si>
  <si>
    <t>45</t>
  </si>
  <si>
    <t>722290226</t>
  </si>
  <si>
    <t>Zkouška těsnosti vodovodního potrubí závitového do DN 50</t>
  </si>
  <si>
    <t>891625246</t>
  </si>
  <si>
    <t>134,40+227,57+23,25</t>
  </si>
  <si>
    <t>46</t>
  </si>
  <si>
    <t>722290234</t>
  </si>
  <si>
    <t>Proplach a dezinfekce vodovodního potrubí do DN 80</t>
  </si>
  <si>
    <t>-1603338260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</si>
  <si>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</si>
  <si>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</si>
  <si>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</si>
  <si>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</si>
  <si>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</si>
  <si>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664878979</t>
  </si>
  <si>
    <t>5+5</t>
  </si>
  <si>
    <t>48</t>
  </si>
  <si>
    <t>725211603</t>
  </si>
  <si>
    <t>Umyvadlo keramické bílé šířky 600 mm bez krytu na sifon připevněné na stěnu šrouby</t>
  </si>
  <si>
    <t>415792356</t>
  </si>
  <si>
    <t>49</t>
  </si>
  <si>
    <t>725211703</t>
  </si>
  <si>
    <t>Umývátko keramické bílé stěnové šířky 450 mm připevněné na stěnu šrouby</t>
  </si>
  <si>
    <t>-2006970667</t>
  </si>
  <si>
    <t>50</t>
  </si>
  <si>
    <t>725222116</t>
  </si>
  <si>
    <t>Vana bez armatur výtokových akrylátová se zápachovou uzávěrkou 1700x700 mm</t>
  </si>
  <si>
    <t>-2123002003</t>
  </si>
  <si>
    <t>2+2</t>
  </si>
  <si>
    <t>51</t>
  </si>
  <si>
    <t>725241112</t>
  </si>
  <si>
    <t>Vanička sprchová akrylátová čtvercová 900x900 mm</t>
  </si>
  <si>
    <t>-370028221</t>
  </si>
  <si>
    <t>52</t>
  </si>
  <si>
    <t>725244523</t>
  </si>
  <si>
    <t>Zástěna sprchová rohová rámová se skleněnou výplní tl. 4 a 5 mm dveře posuvné dvoudílné vstup z rohu na vaničku 900x900 mm</t>
  </si>
  <si>
    <t>1874503135</t>
  </si>
  <si>
    <t>53</t>
  </si>
  <si>
    <t>725319111</t>
  </si>
  <si>
    <t>Montáž dřezu ostatních typů - dřez součástí kuchyňské linky</t>
  </si>
  <si>
    <t>1366561735</t>
  </si>
  <si>
    <t>3+3</t>
  </si>
  <si>
    <t>54</t>
  </si>
  <si>
    <t>725813111</t>
  </si>
  <si>
    <t>Ventil rohový bez připojovací trubičky nebo flexi hadičky G 1/2</t>
  </si>
  <si>
    <t>-2138357806</t>
  </si>
  <si>
    <t>16*2</t>
  </si>
  <si>
    <t>6*2</t>
  </si>
  <si>
    <t>55</t>
  </si>
  <si>
    <t>725813112</t>
  </si>
  <si>
    <t>Ventil rohový pračkový G 3/4</t>
  </si>
  <si>
    <t>748994917</t>
  </si>
  <si>
    <t>56</t>
  </si>
  <si>
    <t>725821325</t>
  </si>
  <si>
    <t>Baterie dřezová stojánková páková s otáčivým kulatým ústím a délkou ramínka 220 mm</t>
  </si>
  <si>
    <t>-1320472077</t>
  </si>
  <si>
    <t>57</t>
  </si>
  <si>
    <t>725822611</t>
  </si>
  <si>
    <t>Baterie umyvadlová stojánková páková bez výpusti</t>
  </si>
  <si>
    <t>1537417135</t>
  </si>
  <si>
    <t>8+8</t>
  </si>
  <si>
    <t>58</t>
  </si>
  <si>
    <t>725831313</t>
  </si>
  <si>
    <t>Baterie vanová nástěnná páková s příslušenstvím a pohyblivým držákem</t>
  </si>
  <si>
    <t>-343525108</t>
  </si>
  <si>
    <t>59</t>
  </si>
  <si>
    <t>725841311</t>
  </si>
  <si>
    <t>Baterie sprchová nástěnná pákové, vč.sprchové soupravy</t>
  </si>
  <si>
    <t>562577429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</si>
  <si>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</si>
  <si>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</si>
  <si>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</si>
  <si>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</si>
  <si>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</si>
  <si>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-90817998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</si>
  <si>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</si>
  <si>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</si>
  <si>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</si>
  <si>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</si>
  <si>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</si>
  <si>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</si>
  <si>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</si>
  <si>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</si>
  <si>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</si>
  <si>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</si>
  <si>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</si>
  <si>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</si>
  <si>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</si>
  <si>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</si>
  <si>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-1395921907</t>
  </si>
  <si>
    <t>1,00*0,60*(58,00+2,00)</t>
  </si>
  <si>
    <t>1575672858</t>
  </si>
  <si>
    <t>133202011</t>
  </si>
  <si>
    <t>Hloubení šachet ručním nebo pneum nářadím v soudržných horninách tř. 3, plocha výkopu do 4 m2</t>
  </si>
  <si>
    <t>92648402</t>
  </si>
  <si>
    <t>armaturní šachta</t>
  </si>
  <si>
    <t>2,00*1,50*2,01</t>
  </si>
  <si>
    <t>133202019</t>
  </si>
  <si>
    <t>Příplatek za lepivost u hloubení šachet ručním nebo pneum nářadím v horninách tř. 3</t>
  </si>
  <si>
    <t>685727282</t>
  </si>
  <si>
    <t>151101201</t>
  </si>
  <si>
    <t>Zřízení příložného pažení stěn výkopu hl do 4 m</t>
  </si>
  <si>
    <t>2100818496</t>
  </si>
  <si>
    <t>(2,00+1,50)*2*2,01</t>
  </si>
  <si>
    <t>151101211</t>
  </si>
  <si>
    <t>Odstranění příložného pažení stěn hl do 4 m</t>
  </si>
  <si>
    <t>-898063977</t>
  </si>
  <si>
    <t>151101301</t>
  </si>
  <si>
    <t>Zřízení rozepření stěn při pažení příložném hl do 4 m</t>
  </si>
  <si>
    <t>223183111</t>
  </si>
  <si>
    <t>151101311</t>
  </si>
  <si>
    <t>Odstranění rozepření stěn při pažení příložném hl do 4 m</t>
  </si>
  <si>
    <t>1466017133</t>
  </si>
  <si>
    <t>-486899578</t>
  </si>
  <si>
    <t>6,03</t>
  </si>
  <si>
    <t>1219618541</t>
  </si>
  <si>
    <t>1,00*0,10*(58,00+2,00)</t>
  </si>
  <si>
    <t>1,439*1,139*2,01</t>
  </si>
  <si>
    <t>1683142608</t>
  </si>
  <si>
    <t>-512711831</t>
  </si>
  <si>
    <t>9,294*1,70</t>
  </si>
  <si>
    <t>-1944792422</t>
  </si>
  <si>
    <t>36-21-6</t>
  </si>
  <si>
    <t>6,03-3,294</t>
  </si>
  <si>
    <t>-510475624</t>
  </si>
  <si>
    <t>1,00*0,35*(58,00+2,00)</t>
  </si>
  <si>
    <t>175111109</t>
  </si>
  <si>
    <t>Příplatek k obsypání potrubí za ruční prohození sypaninysítem, uložené do 3 m</t>
  </si>
  <si>
    <t>-1893330480</t>
  </si>
  <si>
    <t>Svislé a kompletní konstrukce</t>
  </si>
  <si>
    <t>388129320</t>
  </si>
  <si>
    <t>Montáž ŽB dílců prefabrikovaných kanálů pro IS uzavřeného profilu hmotnosti do 4 t</t>
  </si>
  <si>
    <t>74987719</t>
  </si>
  <si>
    <t>388129720</t>
  </si>
  <si>
    <t>Montáž ŽB krycích desek prefabrikovaných kanálů pro IS hmotnosti do 1 t</t>
  </si>
  <si>
    <t>1438350945</t>
  </si>
  <si>
    <t>PFB.1140012</t>
  </si>
  <si>
    <t>Šachty vodoměrné 1439/1139/2001</t>
  </si>
  <si>
    <t>-361696633</t>
  </si>
  <si>
    <t>PFB.1140051</t>
  </si>
  <si>
    <t>Zákrytová deska 144/139/20 ZD1 - D400</t>
  </si>
  <si>
    <t>-2104509634</t>
  </si>
  <si>
    <t>Lože pod potrubí otevřený výkop ze štěrkopísku</t>
  </si>
  <si>
    <t>-772079828</t>
  </si>
  <si>
    <t>866211005</t>
  </si>
  <si>
    <t>Montáž potrubí předizolovaného ocelového DN 50 vnějšího průměru D 160 mm</t>
  </si>
  <si>
    <t>1391699800</t>
  </si>
  <si>
    <t>866231006</t>
  </si>
  <si>
    <t>Montáž potrubí předizolovaného ocelového DN 65 vnějšího průměru D 180 mm</t>
  </si>
  <si>
    <t>-1375579430</t>
  </si>
  <si>
    <t>867211005</t>
  </si>
  <si>
    <t>Spojka potrubí předizolovaného ocelového DN 50 vnějšího průměru D 160 mm</t>
  </si>
  <si>
    <t>2048392296</t>
  </si>
  <si>
    <t>867231006</t>
  </si>
  <si>
    <t>Spojka potrubí předizolovaného ocelového DN 65 vnějšího průměru D 180 mm</t>
  </si>
  <si>
    <t>-131949308</t>
  </si>
  <si>
    <t>552101001</t>
  </si>
  <si>
    <t>Předizolované potrubí Twin 50, 2x50x4.6 /200</t>
  </si>
  <si>
    <t>256</t>
  </si>
  <si>
    <t>64</t>
  </si>
  <si>
    <t>-993187533</t>
  </si>
  <si>
    <t>58*1,05 'Přepočtené koeficientem množství</t>
  </si>
  <si>
    <t>552101011</t>
  </si>
  <si>
    <t>Předizolované potrubí Twin 63, 2x63x5.8 /200</t>
  </si>
  <si>
    <t>-2118043739</t>
  </si>
  <si>
    <t>2*1,05 'Přepočtené koeficientem množství</t>
  </si>
  <si>
    <t>552101021</t>
  </si>
  <si>
    <t>Domovní přípojka twin 50x4.6/200 (PN6)</t>
  </si>
  <si>
    <t>-116783156</t>
  </si>
  <si>
    <t>552101031</t>
  </si>
  <si>
    <t>Pryžová koncová zátka, Twin 200, pro 2x40-50-63</t>
  </si>
  <si>
    <t>-923139087</t>
  </si>
  <si>
    <t>552101041</t>
  </si>
  <si>
    <t>Přechodová spojka 50x4.6-G1 1/4 AG, 6 bar</t>
  </si>
  <si>
    <t>-2036735372</t>
  </si>
  <si>
    <t>552101042</t>
  </si>
  <si>
    <t>přechodová spojka 63x5.8-G2 AG, 6 bar</t>
  </si>
  <si>
    <t>930912797</t>
  </si>
  <si>
    <t>552101051</t>
  </si>
  <si>
    <t>podélná spojovací sada 200/175, se dvěma smrštitělnými manžetami</t>
  </si>
  <si>
    <t>-2016050332</t>
  </si>
  <si>
    <t>552101061</t>
  </si>
  <si>
    <t>Dvojitá spojka 50x4.6-50x4.6, 6 bar</t>
  </si>
  <si>
    <t>-1835615941</t>
  </si>
  <si>
    <t>552101071</t>
  </si>
  <si>
    <t>Stěnová průchodka 175/200 (bez odolnosti proti tlakové vodě)</t>
  </si>
  <si>
    <t>1415546952</t>
  </si>
  <si>
    <t>552101081</t>
  </si>
  <si>
    <t>Izolační sada T-kusu 200/175/140</t>
  </si>
  <si>
    <t>197187523</t>
  </si>
  <si>
    <t>552101091</t>
  </si>
  <si>
    <t>T-kus 40+50, G1 1/4 IG, včetně O-kroužku</t>
  </si>
  <si>
    <t>1983095060</t>
  </si>
  <si>
    <t>552101093</t>
  </si>
  <si>
    <t>hrdlo pro pevný bod 40+50, G1 1/4 IG /R1 1/4 AG, včetně O-kroužku</t>
  </si>
  <si>
    <t>-1439824055</t>
  </si>
  <si>
    <t>892241111</t>
  </si>
  <si>
    <t>Tlaková zkouška vodou potrubí do 80</t>
  </si>
  <si>
    <t>-1332526193</t>
  </si>
  <si>
    <t>58,00+2,00</t>
  </si>
  <si>
    <t>-929148979</t>
  </si>
  <si>
    <t>998276101</t>
  </si>
  <si>
    <t>Přesun hmot pro trubní vedení z trub z plastických hmot otevřený výkop</t>
  </si>
  <si>
    <t>-955289678</t>
  </si>
  <si>
    <t>713</t>
  </si>
  <si>
    <t>Izolace tepelné</t>
  </si>
  <si>
    <t>713463131</t>
  </si>
  <si>
    <t>Montáž izolace tepelné potrubí potrubními pouzdry bez úpravy slepenými 1x tl izolace do 25 mm</t>
  </si>
  <si>
    <t>-984879699</t>
  </si>
  <si>
    <t>55+15</t>
  </si>
  <si>
    <t>713463132</t>
  </si>
  <si>
    <t>Montáž izolace tepelné potrubí potrubními pouzdry bez úpravy slepenými 1x tl izolace do 50 mm</t>
  </si>
  <si>
    <t>-646671192</t>
  </si>
  <si>
    <t>15,00*2+55</t>
  </si>
  <si>
    <t>63154400</t>
  </si>
  <si>
    <t>pouzdro izolační potrubní max. 400 °C 18/25 mm</t>
  </si>
  <si>
    <t>-1711214265</t>
  </si>
  <si>
    <t>55*1,1 'Přepočtené koeficientem množství</t>
  </si>
  <si>
    <t>63154401</t>
  </si>
  <si>
    <t>pouzdro izolační potrubní max. 400 °C 28/25 mm</t>
  </si>
  <si>
    <t>465874473</t>
  </si>
  <si>
    <t>15*1,1 'Přepočtené koeficientem množství</t>
  </si>
  <si>
    <t>63154422</t>
  </si>
  <si>
    <t>pouzdro izolační potrubní max. 400 °C 35/30 mm</t>
  </si>
  <si>
    <t>-231339498</t>
  </si>
  <si>
    <t>63154423</t>
  </si>
  <si>
    <t>pouzdro izolační potrubní max. 400 °C 42/30 mm</t>
  </si>
  <si>
    <t>1309909080</t>
  </si>
  <si>
    <t>63154439</t>
  </si>
  <si>
    <t>pouzdro izolační potrubní max. 400 °C 54/30 mm</t>
  </si>
  <si>
    <t>-2056819115</t>
  </si>
  <si>
    <t>998713202</t>
  </si>
  <si>
    <t>Přesun hmot procentní pro izolace tepelné v objektech v do 12 m</t>
  </si>
  <si>
    <t>%</t>
  </si>
  <si>
    <t>-774081432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</si>
  <si>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</si>
  <si>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</si>
  <si>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</si>
  <si>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</si>
  <si>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251151772</t>
  </si>
  <si>
    <t>484301151</t>
  </si>
  <si>
    <t>Bytová stanice pro decentralizovanou přípravu teplé vody s jedním směšovaným okruhem vytápění 19 l/min</t>
  </si>
  <si>
    <t>634714301</t>
  </si>
  <si>
    <t>484301161</t>
  </si>
  <si>
    <t>Připojovací set kulových kohoutů</t>
  </si>
  <si>
    <t>-481192622</t>
  </si>
  <si>
    <t>484301162</t>
  </si>
  <si>
    <t>Podomítková skříň CP</t>
  </si>
  <si>
    <t>-2058528804</t>
  </si>
  <si>
    <t>484301163</t>
  </si>
  <si>
    <t>Prostorový termostat 230V</t>
  </si>
  <si>
    <t>-603778651</t>
  </si>
  <si>
    <t>998732202</t>
  </si>
  <si>
    <t>Přesun hmot procentní pro strojovny v objektech v do 12 m</t>
  </si>
  <si>
    <t>131904732</t>
  </si>
  <si>
    <t>733</t>
  </si>
  <si>
    <t>Ústřední vytápění - rozvodné potrubí</t>
  </si>
  <si>
    <t>733322221R</t>
  </si>
  <si>
    <t>Potrubí plastohliníkové D 16x2,0, vč.tvarovek a montáže</t>
  </si>
  <si>
    <t>1388381979</t>
  </si>
  <si>
    <t>733322223R</t>
  </si>
  <si>
    <t>Potrubí plastohliníkové D 25x2,5, vč.tvarovek a montáže</t>
  </si>
  <si>
    <t>1979189929</t>
  </si>
  <si>
    <t>733322224R</t>
  </si>
  <si>
    <t>Potrubí plastohliníkové D 32x3,0, vč.tvarovek a montáže</t>
  </si>
  <si>
    <t>1119507963</t>
  </si>
  <si>
    <t>733322225R</t>
  </si>
  <si>
    <t>Potrubí plastohliníkové D 40x4,0, vč.tvarovek a montáže</t>
  </si>
  <si>
    <t>2105436733</t>
  </si>
  <si>
    <t>733322226R</t>
  </si>
  <si>
    <t>Potrubí plastohliníkové D 50x4,5, vč.tvarovek a montáže</t>
  </si>
  <si>
    <t>652581865</t>
  </si>
  <si>
    <t>733391101</t>
  </si>
  <si>
    <t>Zkouška těsnosti potrubí plastové do D 32x3,0</t>
  </si>
  <si>
    <t>-1626761625</t>
  </si>
  <si>
    <t>2405</t>
  </si>
  <si>
    <t>55+15+55</t>
  </si>
  <si>
    <t>733391102</t>
  </si>
  <si>
    <t>Zkouška těsnosti potrubí plastové do D 50x4,6</t>
  </si>
  <si>
    <t>1500369653</t>
  </si>
  <si>
    <t>15+15</t>
  </si>
  <si>
    <t>61</t>
  </si>
  <si>
    <t>998733202</t>
  </si>
  <si>
    <t>Přesun hmot procentní pro rozvody potrubí v objektech v do 12 m</t>
  </si>
  <si>
    <t>-1183509296</t>
  </si>
  <si>
    <t>734</t>
  </si>
  <si>
    <t>Ústřední vytápění - armatury</t>
  </si>
  <si>
    <t>62</t>
  </si>
  <si>
    <t>734209113</t>
  </si>
  <si>
    <t>Montáž armatury závitové s dvěma závity G 1/2</t>
  </si>
  <si>
    <t>-1153820614</t>
  </si>
  <si>
    <t>63</t>
  </si>
  <si>
    <t>6000052489</t>
  </si>
  <si>
    <t>Vyvažovací ventil STAD DN 15 s vypouštěním PN25</t>
  </si>
  <si>
    <t>-352559550</t>
  </si>
  <si>
    <t>6000052589</t>
  </si>
  <si>
    <t>Ventil STAP DN 15</t>
  </si>
  <si>
    <t>-832024823</t>
  </si>
  <si>
    <t>65</t>
  </si>
  <si>
    <t>734211120</t>
  </si>
  <si>
    <t>Ventil závitový odvzdušňovací G 1/2 PN 14 do 120°C automatický</t>
  </si>
  <si>
    <t>1384584791</t>
  </si>
  <si>
    <t>66</t>
  </si>
  <si>
    <t>734221682</t>
  </si>
  <si>
    <t>Termostatická hlavice kapalinová PN 10 do 110°C otopných těles VK</t>
  </si>
  <si>
    <t>1919059351</t>
  </si>
  <si>
    <t>67</t>
  </si>
  <si>
    <t>734261402</t>
  </si>
  <si>
    <t>Armatura připojovací rohová G 1/2x18 PN 10 do 110°C radiátorů typu VK - H šroubení</t>
  </si>
  <si>
    <t>1052794895</t>
  </si>
  <si>
    <t>68</t>
  </si>
  <si>
    <t>734291123</t>
  </si>
  <si>
    <t>Kohout plnící a vypouštěcí G 1/2 PN 10 do 90°C závitový</t>
  </si>
  <si>
    <t>1022043682</t>
  </si>
  <si>
    <t>69</t>
  </si>
  <si>
    <t>734292714</t>
  </si>
  <si>
    <t>Kohout kulový přímý G 3/4 PN 42 do 185°C vnitřní závit</t>
  </si>
  <si>
    <t>204336495</t>
  </si>
  <si>
    <t>70</t>
  </si>
  <si>
    <t>998734202</t>
  </si>
  <si>
    <t>Přesun hmot procentní pro armatury v objektech v do 12 m</t>
  </si>
  <si>
    <t>-861215159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</si>
  <si>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</si>
  <si>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</si>
  <si>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</si>
  <si>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</si>
  <si>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</si>
  <si>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-615099438</t>
  </si>
  <si>
    <t>72</t>
  </si>
  <si>
    <t>735152557</t>
  </si>
  <si>
    <t>Otopné těleso panelové VK dvoudeskové 2 přídavné přestupní plochy výška/délka 500/1000mm výkon 1452W</t>
  </si>
  <si>
    <t>-1251867601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</si>
  <si>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</si>
  <si>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</si>
  <si>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</si>
  <si>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1664468658</t>
  </si>
  <si>
    <t>74</t>
  </si>
  <si>
    <t>735511027</t>
  </si>
  <si>
    <t>Podlahové vytápění - systémová deska s kombinovanou tepelnou a kročejovou izolací, vč.oboustranného pásu pro spojování desek</t>
  </si>
  <si>
    <t>2064880199</t>
  </si>
  <si>
    <t>75</t>
  </si>
  <si>
    <t>735511062</t>
  </si>
  <si>
    <t>Podlahové vytápění - obvodový dilatační pás samolepící s folií</t>
  </si>
  <si>
    <t>614456796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</si>
  <si>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</si>
  <si>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</si>
  <si>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</si>
  <si>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</si>
  <si>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571946535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</si>
  <si>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</si>
  <si>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</si>
  <si>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</si>
  <si>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-1936384890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</si>
  <si>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</si>
  <si>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</si>
  <si>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</si>
  <si>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1918989655</t>
  </si>
  <si>
    <t>79</t>
  </si>
  <si>
    <t>735511101R</t>
  </si>
  <si>
    <t>Skříň rozdělovače, pod omítku, 550x760x110 mm</t>
  </si>
  <si>
    <t>-544540433</t>
  </si>
  <si>
    <t>7+1</t>
  </si>
  <si>
    <t>80</t>
  </si>
  <si>
    <t>735511102R</t>
  </si>
  <si>
    <t>Skříň rozdělovače, pod omítku, 700x760x110 mm</t>
  </si>
  <si>
    <t>176110966</t>
  </si>
  <si>
    <t>81</t>
  </si>
  <si>
    <t>735511138</t>
  </si>
  <si>
    <t>Podlahové vytápění - svěrné šroubení se závitem EK 3/4" pro připojení potrubí 17x2,0 mm</t>
  </si>
  <si>
    <t>539027106</t>
  </si>
  <si>
    <t>998735202</t>
  </si>
  <si>
    <t>Přesun hmot procentní pro otopná tělesa v objektech v do 12 m</t>
  </si>
  <si>
    <t>-690054596</t>
  </si>
  <si>
    <t>Práce a dodávky M</t>
  </si>
  <si>
    <t>230120043</t>
  </si>
  <si>
    <t>Čištění potrubí profukováním nebo proplachováním DN 50</t>
  </si>
  <si>
    <t>-1356484383</t>
  </si>
  <si>
    <t>230120044</t>
  </si>
  <si>
    <t>Čištění potrubí profukováním nebo proplachováním DN 65</t>
  </si>
  <si>
    <t>-85738430</t>
  </si>
  <si>
    <t>OST</t>
  </si>
  <si>
    <t>OST01</t>
  </si>
  <si>
    <t>Napuštění a propláchnutí systému, topná zkouška</t>
  </si>
  <si>
    <t>hod</t>
  </si>
  <si>
    <t>262144</t>
  </si>
  <si>
    <t>-1805352843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</si>
  <si>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</si>
  <si>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</si>
  <si>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</si>
  <si>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</si>
  <si>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</si>
  <si>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</si>
  <si>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</si>
  <si>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</si>
  <si>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-1926286471</t>
  </si>
  <si>
    <t>012303000</t>
  </si>
  <si>
    <t>Geodetické práce po výstavbě</t>
  </si>
  <si>
    <t>-361176813</t>
  </si>
  <si>
    <t>VRN4</t>
  </si>
  <si>
    <t>Inženýrská činnost</t>
  </si>
  <si>
    <t>045002000</t>
  </si>
  <si>
    <t>Kompletační a koordinační činnost</t>
  </si>
  <si>
    <t>-285669777</t>
  </si>
  <si>
    <t>IO 01 - Vodovodní přípojka</t>
  </si>
  <si>
    <t>621478557</t>
  </si>
  <si>
    <t>vodovodní přípojka</t>
  </si>
  <si>
    <t>0,80*1,60*4,00</t>
  </si>
  <si>
    <t>rozšíření pro armaturní šachtu</t>
  </si>
  <si>
    <t>2,00*2,00*1,80</t>
  </si>
  <si>
    <t>771090283</t>
  </si>
  <si>
    <t>1511441272</t>
  </si>
  <si>
    <t>1,60*4,00*2</t>
  </si>
  <si>
    <t>2,00*4*1,80</t>
  </si>
  <si>
    <t>-226803903</t>
  </si>
  <si>
    <t>-1679871333</t>
  </si>
  <si>
    <t>-426596744</t>
  </si>
  <si>
    <t>0,80*(0,10+0,33)*4,00</t>
  </si>
  <si>
    <t>3,14*1,60*1,80*0,20</t>
  </si>
  <si>
    <t>-1180229565</t>
  </si>
  <si>
    <t>3,185</t>
  </si>
  <si>
    <t>-1922200118</t>
  </si>
  <si>
    <t>3,185*1,70</t>
  </si>
  <si>
    <t>-34377673</t>
  </si>
  <si>
    <t>12,32-3,185</t>
  </si>
  <si>
    <t>-1109319120</t>
  </si>
  <si>
    <t>1,20*0,33*4,00</t>
  </si>
  <si>
    <t>1603998880</t>
  </si>
  <si>
    <t>1,584*1,70*1,12</t>
  </si>
  <si>
    <t>-1751361371</t>
  </si>
  <si>
    <t>0,80*0,10*4,00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</si>
  <si>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</si>
  <si>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</si>
  <si>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</si>
  <si>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</si>
  <si>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</si>
  <si>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</si>
  <si>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4*1,03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</si>
  <si>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</si>
  <si>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</si>
  <si>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</si>
  <si>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</si>
  <si>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</si>
  <si>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</si>
  <si>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</si>
  <si>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</si>
  <si>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</si>
  <si>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</si>
  <si>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</si>
  <si>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</si>
  <si>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</si>
  <si>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</si>
  <si>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</si>
  <si>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</si>
  <si>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</si>
  <si>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</si>
  <si>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</si>
  <si>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</si>
  <si>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</si>
  <si>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</si>
  <si>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</si>
  <si>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</si>
  <si>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</si>
  <si>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</si>
  <si>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</si>
  <si>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</si>
  <si>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</si>
  <si>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</si>
  <si>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</si>
  <si>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</si>
  <si>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</si>
  <si>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</si>
  <si>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</si>
  <si>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</si>
  <si>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</si>
  <si>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</si>
  <si>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</si>
  <si>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</si>
  <si>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</si>
  <si>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</si>
  <si>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</si>
  <si>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</si>
  <si>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</si>
  <si>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</si>
  <si>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</si>
  <si>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</si>
  <si>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</si>
  <si>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</si>
  <si>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</si>
  <si>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</si>
  <si>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</si>
  <si>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</si>
  <si>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</si>
  <si>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</si>
  <si>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</si>
  <si>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</si>
  <si>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120001101</t>
  </si>
  <si>
    <t>Příplatek za ztížení odkopávky nebo prokkopávky v blízkosti inženýrských sítí</t>
  </si>
  <si>
    <t>CS ÚRS 2019 02</t>
  </si>
  <si>
    <t>371708837</t>
  </si>
  <si>
    <t>30,073*0,30</t>
  </si>
  <si>
    <t>-1278298421</t>
  </si>
  <si>
    <t>0,80*(1,30+1,92)/2*12,20</t>
  </si>
  <si>
    <t>0,80*(1,59+2,13)/2*9,65</t>
  </si>
  <si>
    <t>1908214763</t>
  </si>
  <si>
    <t>-1065462600</t>
  </si>
  <si>
    <t>uvažováno pažení od hl.výkopu 1,30 m</t>
  </si>
  <si>
    <t>(1,30+1,95)/2*15,20*2</t>
  </si>
  <si>
    <t>(1,59+2,13)/2*9,65*2</t>
  </si>
  <si>
    <t>-803032870</t>
  </si>
  <si>
    <t>-1573703572</t>
  </si>
  <si>
    <t>-909368747</t>
  </si>
  <si>
    <t>8,946+1,988</t>
  </si>
  <si>
    <t>-972701547</t>
  </si>
  <si>
    <t>-617376784</t>
  </si>
  <si>
    <t>10,934*1,60</t>
  </si>
  <si>
    <t>174101101a</t>
  </si>
  <si>
    <t>Zásyp jam, šachet rýh nebo kolem objektů sypaninou se zhutněním - zeminou</t>
  </si>
  <si>
    <t>1348336953</t>
  </si>
  <si>
    <t>-(8,946+1,988)</t>
  </si>
  <si>
    <t>175151101</t>
  </si>
  <si>
    <t>Obsypání potrubí strojně sypaninou bez prohození, uloženou do 3 m</t>
  </si>
  <si>
    <t>1917959257</t>
  </si>
  <si>
    <t>0,80*0,45*(15,20+9,65)</t>
  </si>
  <si>
    <t>58337344</t>
  </si>
  <si>
    <t>štěrkopísek frakce 0/32</t>
  </si>
  <si>
    <t>-71259699</t>
  </si>
  <si>
    <t>8,946*2 'Přepočtené koeficientem množství</t>
  </si>
  <si>
    <t>451572111</t>
  </si>
  <si>
    <t>Lože pod potrubí otevřený výkop z kameniva drobného těženého</t>
  </si>
  <si>
    <t>43630994</t>
  </si>
  <si>
    <t>0,80*0,10*(15,20+9,65)</t>
  </si>
  <si>
    <t>817314111R</t>
  </si>
  <si>
    <t>Napojení potrubí DN 150 na stávající šachty a trouby</t>
  </si>
  <si>
    <t>-1227044919</t>
  </si>
  <si>
    <t>871315221</t>
  </si>
  <si>
    <t>Kanalizační potrubí z tvrdého PVC jednovrstvé tuhost třídy SN8 DN 160</t>
  </si>
  <si>
    <t>1003737165</t>
  </si>
  <si>
    <t>877315211</t>
  </si>
  <si>
    <t>Montáž tvarovek z tvrdého PVC-systém KG nebo z polypropylenu-systém KG 2000 jednoosé DN 160</t>
  </si>
  <si>
    <t>-1071299657</t>
  </si>
  <si>
    <t>28611359</t>
  </si>
  <si>
    <t>koleno kanalizace PVC KG 160x15°</t>
  </si>
  <si>
    <t>2077567357</t>
  </si>
  <si>
    <t>894812311</t>
  </si>
  <si>
    <t>Revizní a čistící šachta z PP typ DN 600/160 šachtové dno průtočné</t>
  </si>
  <si>
    <t>-1692205458</t>
  </si>
  <si>
    <t>894812332</t>
  </si>
  <si>
    <t>Revizní a čistící šachta z PP DN 600 šachtová roura korugovaná světlé hloubky 2000 mm</t>
  </si>
  <si>
    <t>-1659115075</t>
  </si>
  <si>
    <t>894812339</t>
  </si>
  <si>
    <t>Příplatek k rourám revizní a čistící šachty z PP DN 600 za uříznutí šachtové roury</t>
  </si>
  <si>
    <t>426510743</t>
  </si>
  <si>
    <t>894812357</t>
  </si>
  <si>
    <t>Revizní a čistící šachta z PP DN 600 poklop litinový pro třídu zatížení B125 s teleskopickým adaptérem</t>
  </si>
  <si>
    <t>936155690</t>
  </si>
  <si>
    <t>-1934095999</t>
  </si>
  <si>
    <t>487088095</t>
  </si>
  <si>
    <t>-307416448</t>
  </si>
  <si>
    <t>735164254</t>
  </si>
  <si>
    <t xml:space="preserve">Otopné těleso trubkové  1220/750 mm </t>
  </si>
  <si>
    <t>položka přidána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</si>
</sst>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18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41" t="s">
        <v>5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 x14ac:dyDescent="0.2">
      <c r="B5" s="21"/>
      <c r="D5" s="24" t="s">
        <v>12</v>
      </c>
      <c r="K5" s="234" t="s">
        <v>13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21"/>
      <c r="BS5" s="18" t="s">
        <v>6</v>
      </c>
    </row>
    <row r="6" spans="1:74" s="1" customFormat="1" ht="36.950000000000003" customHeight="1" x14ac:dyDescent="0.2">
      <c r="B6" s="21"/>
      <c r="D6" s="26" t="s">
        <v>14</v>
      </c>
      <c r="K6" s="236" t="s">
        <v>15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21"/>
      <c r="BS6" s="18" t="s">
        <v>6</v>
      </c>
    </row>
    <row r="7" spans="1:74" s="1" customFormat="1" ht="12" customHeight="1" x14ac:dyDescent="0.2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 x14ac:dyDescent="0.2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 x14ac:dyDescent="0.2">
      <c r="B9" s="21"/>
      <c r="AR9" s="21"/>
      <c r="BS9" s="18" t="s">
        <v>6</v>
      </c>
    </row>
    <row r="10" spans="1:74" s="1" customFormat="1" ht="12" customHeight="1" x14ac:dyDescent="0.2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 x14ac:dyDescent="0.2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 x14ac:dyDescent="0.2">
      <c r="B12" s="21"/>
      <c r="AR12" s="21"/>
      <c r="BS12" s="18" t="s">
        <v>6</v>
      </c>
    </row>
    <row r="13" spans="1:74" s="1" customFormat="1" ht="12" customHeight="1" x14ac:dyDescent="0.2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 x14ac:dyDescent="0.2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 x14ac:dyDescent="0.2">
      <c r="B15" s="21"/>
      <c r="AR15" s="21"/>
      <c r="BS15" s="18" t="s">
        <v>3</v>
      </c>
    </row>
    <row r="16" spans="1:74" s="1" customFormat="1" ht="12" customHeight="1" x14ac:dyDescent="0.2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 x14ac:dyDescent="0.2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 x14ac:dyDescent="0.2">
      <c r="B18" s="21"/>
      <c r="AR18" s="21"/>
      <c r="BS18" s="18" t="s">
        <v>6</v>
      </c>
    </row>
    <row r="19" spans="1:71" s="1" customFormat="1" ht="12" customHeight="1" x14ac:dyDescent="0.2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 x14ac:dyDescent="0.2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33</v>
      </c>
      <c r="AR22" s="21"/>
    </row>
    <row r="23" spans="1:71" s="1" customFormat="1" ht="16.5" customHeight="1" x14ac:dyDescent="0.2">
      <c r="B23" s="21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 x14ac:dyDescent="0.2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8">
        <f>ROUND(AG94,2)</f>
        <v>0</v>
      </c>
      <c r="AL26" s="239"/>
      <c r="AM26" s="239"/>
      <c r="AN26" s="239"/>
      <c r="AO26" s="239"/>
      <c r="AP26" s="30"/>
      <c r="AQ26" s="30"/>
      <c r="AR26" s="31"/>
      <c r="BE26" s="30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40" t="s">
        <v>35</v>
      </c>
      <c r="M28" s="240"/>
      <c r="N28" s="240"/>
      <c r="O28" s="240"/>
      <c r="P28" s="240"/>
      <c r="Q28" s="30"/>
      <c r="R28" s="30"/>
      <c r="S28" s="30"/>
      <c r="T28" s="30"/>
      <c r="U28" s="30"/>
      <c r="V28" s="30"/>
      <c r="W28" s="240" t="s">
        <v>36</v>
      </c>
      <c r="X28" s="240"/>
      <c r="Y28" s="240"/>
      <c r="Z28" s="240"/>
      <c r="AA28" s="240"/>
      <c r="AB28" s="240"/>
      <c r="AC28" s="240"/>
      <c r="AD28" s="240"/>
      <c r="AE28" s="240"/>
      <c r="AF28" s="30"/>
      <c r="AG28" s="30"/>
      <c r="AH28" s="30"/>
      <c r="AI28" s="30"/>
      <c r="AJ28" s="30"/>
      <c r="AK28" s="240" t="s">
        <v>37</v>
      </c>
      <c r="AL28" s="240"/>
      <c r="AM28" s="240"/>
      <c r="AN28" s="240"/>
      <c r="AO28" s="240"/>
      <c r="AP28" s="30"/>
      <c r="AQ28" s="30"/>
      <c r="AR28" s="31"/>
      <c r="BE28" s="30"/>
    </row>
    <row r="29" spans="1:71" s="3" customFormat="1" ht="14.45" customHeight="1" x14ac:dyDescent="0.2">
      <c r="B29" s="35"/>
      <c r="D29" s="27" t="s">
        <v>38</v>
      </c>
      <c r="F29" s="27" t="s">
        <v>39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5"/>
    </row>
    <row r="30" spans="1:71" s="3" customFormat="1" ht="14.45" customHeight="1" x14ac:dyDescent="0.2">
      <c r="B30" s="35"/>
      <c r="F30" s="27" t="s">
        <v>40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5"/>
    </row>
    <row r="31" spans="1:71" s="3" customFormat="1" ht="14.45" hidden="1" customHeight="1" x14ac:dyDescent="0.2">
      <c r="B31" s="35"/>
      <c r="F31" s="27" t="s">
        <v>41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5"/>
    </row>
    <row r="32" spans="1:71" s="3" customFormat="1" ht="14.45" hidden="1" customHeight="1" x14ac:dyDescent="0.2">
      <c r="B32" s="35"/>
      <c r="F32" s="27" t="s">
        <v>42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5"/>
    </row>
    <row r="33" spans="1:57" s="3" customFormat="1" ht="14.45" hidden="1" customHeight="1" x14ac:dyDescent="0.2">
      <c r="B33" s="35"/>
      <c r="F33" s="27" t="s">
        <v>43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45" t="s">
        <v>46</v>
      </c>
      <c r="Y35" s="243"/>
      <c r="Z35" s="243"/>
      <c r="AA35" s="243"/>
      <c r="AB35" s="243"/>
      <c r="AC35" s="38"/>
      <c r="AD35" s="38"/>
      <c r="AE35" s="38"/>
      <c r="AF35" s="38"/>
      <c r="AG35" s="38"/>
      <c r="AH35" s="38"/>
      <c r="AI35" s="38"/>
      <c r="AJ35" s="38"/>
      <c r="AK35" s="242">
        <f>SUM(AK26:AK33)</f>
        <v>0</v>
      </c>
      <c r="AL35" s="243"/>
      <c r="AM35" s="243"/>
      <c r="AN35" s="243"/>
      <c r="AO35" s="244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7" t="s">
        <v>12</v>
      </c>
      <c r="L84" s="4" t="str">
        <f>K5</f>
        <v>SWHG_1916</v>
      </c>
      <c r="AR84" s="49"/>
    </row>
    <row r="85" spans="1:91" s="5" customFormat="1" ht="36.950000000000003" customHeight="1" x14ac:dyDescent="0.2">
      <c r="B85" s="50"/>
      <c r="C85" s="51" t="s">
        <v>14</v>
      </c>
      <c r="L85" s="208" t="str">
        <f>K6</f>
        <v>Bytový dům čp.375, Červená kolonie na ulici Okružní v Bohumíně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0" t="str">
        <f>IF(AN8= "","",AN8)</f>
        <v>2. 10. 2019</v>
      </c>
      <c r="AN87" s="210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11" t="str">
        <f>IF(E17="","",E17)</f>
        <v>S WHG s.r.o.</v>
      </c>
      <c r="AN89" s="212"/>
      <c r="AO89" s="212"/>
      <c r="AP89" s="212"/>
      <c r="AQ89" s="30"/>
      <c r="AR89" s="31"/>
      <c r="AS89" s="213" t="s">
        <v>54</v>
      </c>
      <c r="AT89" s="21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11" t="str">
        <f>IF(E20="","",E20)</f>
        <v xml:space="preserve"> </v>
      </c>
      <c r="AN90" s="212"/>
      <c r="AO90" s="212"/>
      <c r="AP90" s="212"/>
      <c r="AQ90" s="30"/>
      <c r="AR90" s="31"/>
      <c r="AS90" s="215"/>
      <c r="AT90" s="21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5"/>
      <c r="AT91" s="21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17" t="s">
        <v>55</v>
      </c>
      <c r="D92" s="218"/>
      <c r="E92" s="218"/>
      <c r="F92" s="218"/>
      <c r="G92" s="218"/>
      <c r="H92" s="58"/>
      <c r="I92" s="219" t="s">
        <v>56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1" t="s">
        <v>57</v>
      </c>
      <c r="AH92" s="218"/>
      <c r="AI92" s="218"/>
      <c r="AJ92" s="218"/>
      <c r="AK92" s="218"/>
      <c r="AL92" s="218"/>
      <c r="AM92" s="218"/>
      <c r="AN92" s="219" t="s">
        <v>58</v>
      </c>
      <c r="AO92" s="218"/>
      <c r="AP92" s="220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0</v>
      </c>
      <c r="AO94" s="227"/>
      <c r="AP94" s="227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1844.0056199999999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 x14ac:dyDescent="0.2">
      <c r="B95" s="77"/>
      <c r="C95" s="78"/>
      <c r="D95" s="224" t="s">
        <v>78</v>
      </c>
      <c r="E95" s="224"/>
      <c r="F95" s="224"/>
      <c r="G95" s="224"/>
      <c r="H95" s="224"/>
      <c r="I95" s="79"/>
      <c r="J95" s="224" t="s">
        <v>79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5">
        <f>ROUND(SUM(AG96:AG99),2)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1844.0056199999999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 x14ac:dyDescent="0.2">
      <c r="A96" s="86" t="s">
        <v>83</v>
      </c>
      <c r="B96" s="49"/>
      <c r="C96" s="10"/>
      <c r="D96" s="10"/>
      <c r="E96" s="228" t="s">
        <v>84</v>
      </c>
      <c r="F96" s="228"/>
      <c r="G96" s="228"/>
      <c r="H96" s="228"/>
      <c r="I96" s="228"/>
      <c r="J96" s="10"/>
      <c r="K96" s="228" t="s">
        <v>85</v>
      </c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9">
        <f>'D.1.4.1 - Zdravotně techn...'!J32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1079.5269219999998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 x14ac:dyDescent="0.2">
      <c r="A97" s="86" t="s">
        <v>83</v>
      </c>
      <c r="B97" s="49"/>
      <c r="C97" s="10"/>
      <c r="D97" s="10"/>
      <c r="E97" s="228" t="s">
        <v>89</v>
      </c>
      <c r="F97" s="228"/>
      <c r="G97" s="228"/>
      <c r="H97" s="228"/>
      <c r="I97" s="228"/>
      <c r="J97" s="10"/>
      <c r="K97" s="228" t="s">
        <v>90</v>
      </c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9">
        <f>'D.1.4.4 - Vytápění'!J32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 x14ac:dyDescent="0.2">
      <c r="A98" s="86" t="s">
        <v>83</v>
      </c>
      <c r="B98" s="49"/>
      <c r="C98" s="10"/>
      <c r="D98" s="10"/>
      <c r="E98" s="228" t="s">
        <v>92</v>
      </c>
      <c r="F98" s="228"/>
      <c r="G98" s="228"/>
      <c r="H98" s="228"/>
      <c r="I98" s="228"/>
      <c r="J98" s="10"/>
      <c r="K98" s="228" t="s">
        <v>93</v>
      </c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9">
        <f>'IO 01 - Vodovodní přípojka'!J32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59.651144999999985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 x14ac:dyDescent="0.2">
      <c r="A99" s="86" t="s">
        <v>83</v>
      </c>
      <c r="B99" s="49"/>
      <c r="C99" s="10"/>
      <c r="D99" s="10"/>
      <c r="E99" s="228" t="s">
        <v>95</v>
      </c>
      <c r="F99" s="228"/>
      <c r="G99" s="228"/>
      <c r="H99" s="228"/>
      <c r="I99" s="228"/>
      <c r="J99" s="10"/>
      <c r="K99" s="228" t="s">
        <v>96</v>
      </c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9">
        <f>'IO 02 - Přípojka jednotné...'!J32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164.52809200000002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 x14ac:dyDescent="0.2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 x14ac:dyDescent="0.2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6"/>
  <sheetViews>
    <sheetView showGridLines="0" topLeftCell="A114" workbookViewId="0">
      <selection activeCell="J140" sqref="J14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88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7" t="str">
        <f>'Rekapitulace stavby'!K6</f>
        <v>Bytový dům čp.375, Červená kolonie na ulici Okružní v Bohumíně</v>
      </c>
      <c r="F7" s="248"/>
      <c r="G7" s="248"/>
      <c r="H7" s="248"/>
      <c r="L7" s="21"/>
    </row>
    <row r="8" spans="1:46" s="1" customFormat="1" ht="12" customHeight="1" x14ac:dyDescent="0.2">
      <c r="B8" s="21"/>
      <c r="D8" s="27" t="s">
        <v>99</v>
      </c>
      <c r="L8" s="21"/>
    </row>
    <row r="9" spans="1:46" s="2" customFormat="1" ht="16.5" customHeight="1" x14ac:dyDescent="0.2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08" t="s">
        <v>102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38</v>
      </c>
      <c r="E35" s="27" t="s">
        <v>39</v>
      </c>
      <c r="F35" s="103">
        <f>ROUND((SUM(BE130:BE365)),  2)</f>
        <v>0</v>
      </c>
      <c r="G35" s="30"/>
      <c r="H35" s="30"/>
      <c r="I35" s="104">
        <v>0.21</v>
      </c>
      <c r="J35" s="103">
        <f>ROUND(((SUM(BE130:BE365))*I35),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103">
        <f>ROUND((SUM(BF130:BF365)),  2)</f>
        <v>0</v>
      </c>
      <c r="G36" s="30"/>
      <c r="H36" s="30"/>
      <c r="I36" s="104">
        <v>0.15</v>
      </c>
      <c r="J36" s="103">
        <f>ROUND(((SUM(BF130:BF365))*I36),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103">
        <f>ROUND((SUM(BG130:BG365)),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103">
        <f>ROUND((SUM(BH130:BH365)),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103">
        <f>ROUND((SUM(BI130:BI365)),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7" t="str">
        <f>E7</f>
        <v>Bytový dům čp.375,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99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08" t="str">
        <f>E11</f>
        <v>D.1.4.1 - Zdravotně technické instalace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 x14ac:dyDescent="0.2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 x14ac:dyDescent="0.2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 x14ac:dyDescent="0.2">
      <c r="B101" s="120"/>
      <c r="D101" s="121" t="s">
        <v>110</v>
      </c>
      <c r="E101" s="122"/>
      <c r="F101" s="122"/>
      <c r="G101" s="122"/>
      <c r="H101" s="122"/>
      <c r="I101" s="122"/>
      <c r="J101" s="123">
        <f>J240</f>
        <v>0</v>
      </c>
      <c r="L101" s="120"/>
    </row>
    <row r="102" spans="1:47" s="10" customFormat="1" ht="19.899999999999999" customHeight="1" x14ac:dyDescent="0.2">
      <c r="B102" s="120"/>
      <c r="D102" s="121" t="s">
        <v>111</v>
      </c>
      <c r="E102" s="122"/>
      <c r="F102" s="122"/>
      <c r="G102" s="122"/>
      <c r="H102" s="122"/>
      <c r="I102" s="122"/>
      <c r="J102" s="123">
        <f>J271</f>
        <v>0</v>
      </c>
      <c r="L102" s="120"/>
    </row>
    <row r="103" spans="1:47" s="10" customFormat="1" ht="19.899999999999999" customHeight="1" x14ac:dyDescent="0.2">
      <c r="B103" s="120"/>
      <c r="D103" s="121" t="s">
        <v>112</v>
      </c>
      <c r="E103" s="122"/>
      <c r="F103" s="122"/>
      <c r="G103" s="122"/>
      <c r="H103" s="122"/>
      <c r="I103" s="122"/>
      <c r="J103" s="123">
        <f>J274</f>
        <v>0</v>
      </c>
      <c r="L103" s="120"/>
    </row>
    <row r="104" spans="1:47" s="9" customFormat="1" ht="24.95" customHeight="1" x14ac:dyDescent="0.2">
      <c r="B104" s="116"/>
      <c r="D104" s="117" t="s">
        <v>113</v>
      </c>
      <c r="E104" s="118"/>
      <c r="F104" s="118"/>
      <c r="G104" s="118"/>
      <c r="H104" s="118"/>
      <c r="I104" s="118"/>
      <c r="J104" s="119">
        <f>J276</f>
        <v>0</v>
      </c>
      <c r="L104" s="116"/>
    </row>
    <row r="105" spans="1:47" s="10" customFormat="1" ht="19.899999999999999" customHeight="1" x14ac:dyDescent="0.2">
      <c r="B105" s="120"/>
      <c r="D105" s="121" t="s">
        <v>114</v>
      </c>
      <c r="E105" s="122"/>
      <c r="F105" s="122"/>
      <c r="G105" s="122"/>
      <c r="H105" s="122"/>
      <c r="I105" s="122"/>
      <c r="J105" s="123">
        <f>J277</f>
        <v>0</v>
      </c>
      <c r="L105" s="120"/>
    </row>
    <row r="106" spans="1:47" s="10" customFormat="1" ht="19.899999999999999" customHeight="1" x14ac:dyDescent="0.2">
      <c r="B106" s="120"/>
      <c r="D106" s="121" t="s">
        <v>115</v>
      </c>
      <c r="E106" s="122"/>
      <c r="F106" s="122"/>
      <c r="G106" s="122"/>
      <c r="H106" s="122"/>
      <c r="I106" s="122"/>
      <c r="J106" s="123">
        <f>J309</f>
        <v>0</v>
      </c>
      <c r="L106" s="120"/>
    </row>
    <row r="107" spans="1:47" s="10" customFormat="1" ht="19.899999999999999" customHeight="1" x14ac:dyDescent="0.2">
      <c r="B107" s="120"/>
      <c r="D107" s="121" t="s">
        <v>116</v>
      </c>
      <c r="E107" s="122"/>
      <c r="F107" s="122"/>
      <c r="G107" s="122"/>
      <c r="H107" s="122"/>
      <c r="I107" s="122"/>
      <c r="J107" s="123">
        <f>J340</f>
        <v>0</v>
      </c>
      <c r="L107" s="120"/>
    </row>
    <row r="108" spans="1:47" s="10" customFormat="1" ht="19.899999999999999" customHeight="1" x14ac:dyDescent="0.2">
      <c r="B108" s="120"/>
      <c r="D108" s="121" t="s">
        <v>117</v>
      </c>
      <c r="E108" s="122"/>
      <c r="F108" s="122"/>
      <c r="G108" s="122"/>
      <c r="H108" s="122"/>
      <c r="I108" s="122"/>
      <c r="J108" s="123">
        <f>J364</f>
        <v>0</v>
      </c>
      <c r="L108" s="120"/>
    </row>
    <row r="109" spans="1:47" s="2" customFormat="1" ht="21.7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 x14ac:dyDescent="0.2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 x14ac:dyDescent="0.2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 x14ac:dyDescent="0.2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 x14ac:dyDescent="0.2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 x14ac:dyDescent="0.2">
      <c r="A118" s="30"/>
      <c r="B118" s="31"/>
      <c r="C118" s="30"/>
      <c r="D118" s="30"/>
      <c r="E118" s="247" t="str">
        <f>E7</f>
        <v>Bytový dům čp.375, Červená kolonie na ulici Okružní v Bohumíně</v>
      </c>
      <c r="F118" s="248"/>
      <c r="G118" s="248"/>
      <c r="H118" s="248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 x14ac:dyDescent="0.2">
      <c r="B119" s="21"/>
      <c r="C119" s="27" t="s">
        <v>99</v>
      </c>
      <c r="L119" s="21"/>
    </row>
    <row r="120" spans="1:31" s="2" customFormat="1" ht="16.5" customHeight="1" x14ac:dyDescent="0.2">
      <c r="A120" s="30"/>
      <c r="B120" s="31"/>
      <c r="C120" s="30"/>
      <c r="D120" s="30"/>
      <c r="E120" s="247" t="s">
        <v>100</v>
      </c>
      <c r="F120" s="246"/>
      <c r="G120" s="246"/>
      <c r="H120" s="24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 x14ac:dyDescent="0.2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 x14ac:dyDescent="0.2">
      <c r="A122" s="30"/>
      <c r="B122" s="31"/>
      <c r="C122" s="30"/>
      <c r="D122" s="30"/>
      <c r="E122" s="208" t="str">
        <f>E11</f>
        <v>D.1.4.1 - Zdravotně technické instalace</v>
      </c>
      <c r="F122" s="246"/>
      <c r="G122" s="246"/>
      <c r="H122" s="24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 x14ac:dyDescent="0.2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 x14ac:dyDescent="0.2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 x14ac:dyDescent="0.2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 x14ac:dyDescent="0.2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 x14ac:dyDescent="0.2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 x14ac:dyDescent="0.25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P131+P276</f>
        <v>1079.5269219999998</v>
      </c>
      <c r="Q130" s="64"/>
      <c r="R130" s="131">
        <f>R131+R276</f>
        <v>106.21362477000001</v>
      </c>
      <c r="S130" s="64"/>
      <c r="T130" s="132">
        <f>T131+T276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BK131+BK276</f>
        <v>0</v>
      </c>
    </row>
    <row r="131" spans="1:65" s="12" customFormat="1" ht="25.9" customHeight="1" x14ac:dyDescent="0.2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P132+P240+P271+P274</f>
        <v>465.11203199999989</v>
      </c>
      <c r="Q131" s="139"/>
      <c r="R131" s="140">
        <f>R132+R240+R271+R274</f>
        <v>104.65913807000001</v>
      </c>
      <c r="S131" s="139"/>
      <c r="T131" s="141">
        <f>T132+T240+T271+T274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BK132+BK240+BK271+BK274</f>
        <v>0</v>
      </c>
    </row>
    <row r="132" spans="1:65" s="12" customFormat="1" ht="22.9" customHeight="1" x14ac:dyDescent="0.2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SUM(P133:P239)</f>
        <v>412.51660099999992</v>
      </c>
      <c r="Q132" s="139"/>
      <c r="R132" s="140">
        <f>SUM(R133:R239)</f>
        <v>84.018967680000003</v>
      </c>
      <c r="S132" s="139"/>
      <c r="T132" s="141">
        <f>SUM(T133:T239)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SUM(BK133:BK239)</f>
        <v>0</v>
      </c>
    </row>
    <row r="133" spans="1:65" s="2" customFormat="1" ht="21.75" customHeight="1" x14ac:dyDescent="0.2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120.605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99.499124999999992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 x14ac:dyDescent="0.2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 x14ac:dyDescent="0.2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 x14ac:dyDescent="0.2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 x14ac:dyDescent="0.2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 x14ac:dyDescent="0.2">
      <c r="B138" s="166"/>
      <c r="D138" s="160" t="s">
        <v>142</v>
      </c>
      <c r="E138" s="167" t="s">
        <v>1</v>
      </c>
      <c r="F138" s="168" t="s">
        <v>147</v>
      </c>
      <c r="H138" s="169">
        <v>11.234999999999999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x14ac:dyDescent="0.2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 x14ac:dyDescent="0.2">
      <c r="B140" s="173"/>
      <c r="D140" s="160" t="s">
        <v>142</v>
      </c>
      <c r="E140" s="174" t="s">
        <v>1</v>
      </c>
      <c r="F140" s="175" t="s">
        <v>148</v>
      </c>
      <c r="H140" s="176">
        <v>32.29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 x14ac:dyDescent="0.2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 x14ac:dyDescent="0.2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 x14ac:dyDescent="0.2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 x14ac:dyDescent="0.2">
      <c r="B144" s="166"/>
      <c r="D144" s="160" t="s">
        <v>142</v>
      </c>
      <c r="E144" s="167" t="s">
        <v>1</v>
      </c>
      <c r="F144" s="168" t="s">
        <v>153</v>
      </c>
      <c r="H144" s="169">
        <v>6.96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x14ac:dyDescent="0.2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 x14ac:dyDescent="0.2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 x14ac:dyDescent="0.2">
      <c r="B147" s="166"/>
      <c r="D147" s="160" t="s">
        <v>142</v>
      </c>
      <c r="E147" s="167" t="s">
        <v>1</v>
      </c>
      <c r="F147" s="168" t="s">
        <v>156</v>
      </c>
      <c r="H147" s="169">
        <v>60.143999999999998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 x14ac:dyDescent="0.2">
      <c r="B148" s="173"/>
      <c r="D148" s="160" t="s">
        <v>142</v>
      </c>
      <c r="E148" s="174" t="s">
        <v>1</v>
      </c>
      <c r="F148" s="175" t="s">
        <v>148</v>
      </c>
      <c r="H148" s="176">
        <v>88.314999999999998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 x14ac:dyDescent="0.2">
      <c r="B149" s="180"/>
      <c r="D149" s="160" t="s">
        <v>142</v>
      </c>
      <c r="E149" s="181" t="s">
        <v>1</v>
      </c>
      <c r="F149" s="182" t="s">
        <v>157</v>
      </c>
      <c r="H149" s="183">
        <v>120.605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 x14ac:dyDescent="0.2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120.605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12.060500000000001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 x14ac:dyDescent="0.2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30.952000000000002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90.99888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 x14ac:dyDescent="0.2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 x14ac:dyDescent="0.2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x14ac:dyDescent="0.2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x14ac:dyDescent="0.2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 x14ac:dyDescent="0.2">
      <c r="B156" s="166"/>
      <c r="D156" s="160" t="s">
        <v>142</v>
      </c>
      <c r="E156" s="167" t="s">
        <v>1</v>
      </c>
      <c r="F156" s="168" t="s">
        <v>168</v>
      </c>
      <c r="H156" s="169">
        <v>6.5960000000000001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x14ac:dyDescent="0.2">
      <c r="B157" s="166"/>
      <c r="D157" s="160" t="s">
        <v>142</v>
      </c>
      <c r="E157" s="167" t="s">
        <v>1</v>
      </c>
      <c r="F157" s="168" t="s">
        <v>169</v>
      </c>
      <c r="H157" s="169">
        <v>1.1879999999999999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 x14ac:dyDescent="0.2">
      <c r="B158" s="173"/>
      <c r="D158" s="160" t="s">
        <v>142</v>
      </c>
      <c r="E158" s="174" t="s">
        <v>1</v>
      </c>
      <c r="F158" s="175" t="s">
        <v>148</v>
      </c>
      <c r="H158" s="176">
        <v>15.523999999999999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 x14ac:dyDescent="0.2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 x14ac:dyDescent="0.2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 x14ac:dyDescent="0.2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 x14ac:dyDescent="0.2">
      <c r="B162" s="166"/>
      <c r="D162" s="160" t="s">
        <v>142</v>
      </c>
      <c r="E162" s="167" t="s">
        <v>1</v>
      </c>
      <c r="F162" s="168" t="s">
        <v>172</v>
      </c>
      <c r="H162" s="169">
        <v>6.625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 x14ac:dyDescent="0.2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 x14ac:dyDescent="0.2">
      <c r="B164" s="173"/>
      <c r="D164" s="160" t="s">
        <v>142</v>
      </c>
      <c r="E164" s="174" t="s">
        <v>1</v>
      </c>
      <c r="F164" s="175" t="s">
        <v>148</v>
      </c>
      <c r="H164" s="176">
        <v>15.428000000000001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 x14ac:dyDescent="0.2">
      <c r="B165" s="180"/>
      <c r="D165" s="160" t="s">
        <v>142</v>
      </c>
      <c r="E165" s="181" t="s">
        <v>1</v>
      </c>
      <c r="F165" s="182" t="s">
        <v>157</v>
      </c>
      <c r="H165" s="183">
        <v>30.952000000000002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 x14ac:dyDescent="0.2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151.15199999999999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35.671871999999993</v>
      </c>
      <c r="Q166" s="155">
        <v>8.4000000000000003E-4</v>
      </c>
      <c r="R166" s="155">
        <f>Q166*H166</f>
        <v>0.12696768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 x14ac:dyDescent="0.2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 x14ac:dyDescent="0.2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 x14ac:dyDescent="0.2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 x14ac:dyDescent="0.2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 x14ac:dyDescent="0.2">
      <c r="B171" s="166"/>
      <c r="D171" s="160" t="s">
        <v>142</v>
      </c>
      <c r="E171" s="167" t="s">
        <v>1</v>
      </c>
      <c r="F171" s="168" t="s">
        <v>179</v>
      </c>
      <c r="H171" s="169">
        <v>28.087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 x14ac:dyDescent="0.2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 x14ac:dyDescent="0.2">
      <c r="B173" s="173"/>
      <c r="D173" s="160" t="s">
        <v>142</v>
      </c>
      <c r="E173" s="174" t="s">
        <v>1</v>
      </c>
      <c r="F173" s="175" t="s">
        <v>148</v>
      </c>
      <c r="H173" s="176">
        <v>80.724999999999994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 x14ac:dyDescent="0.2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 x14ac:dyDescent="0.2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 x14ac:dyDescent="0.2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 x14ac:dyDescent="0.2">
      <c r="B177" s="166"/>
      <c r="D177" s="160" t="s">
        <v>142</v>
      </c>
      <c r="E177" s="167" t="s">
        <v>1</v>
      </c>
      <c r="F177" s="168" t="s">
        <v>182</v>
      </c>
      <c r="H177" s="169">
        <v>17.399000000000001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 x14ac:dyDescent="0.2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 x14ac:dyDescent="0.2">
      <c r="B179" s="173"/>
      <c r="D179" s="160" t="s">
        <v>142</v>
      </c>
      <c r="E179" s="174" t="s">
        <v>1</v>
      </c>
      <c r="F179" s="175" t="s">
        <v>148</v>
      </c>
      <c r="H179" s="176">
        <v>70.427000000000007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 x14ac:dyDescent="0.2">
      <c r="B180" s="180"/>
      <c r="D180" s="160" t="s">
        <v>142</v>
      </c>
      <c r="E180" s="181" t="s">
        <v>1</v>
      </c>
      <c r="F180" s="182" t="s">
        <v>157</v>
      </c>
      <c r="H180" s="183">
        <v>151.15199999999999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 x14ac:dyDescent="0.2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151.15199999999999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32.648831999999999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 x14ac:dyDescent="0.2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120.605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41.608725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 x14ac:dyDescent="0.2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 x14ac:dyDescent="0.2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 x14ac:dyDescent="0.2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 x14ac:dyDescent="0.2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 x14ac:dyDescent="0.2">
      <c r="B187" s="166"/>
      <c r="D187" s="160" t="s">
        <v>142</v>
      </c>
      <c r="E187" s="167" t="s">
        <v>1</v>
      </c>
      <c r="F187" s="168" t="s">
        <v>147</v>
      </c>
      <c r="H187" s="169">
        <v>11.234999999999999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 x14ac:dyDescent="0.2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 x14ac:dyDescent="0.2">
      <c r="B189" s="173"/>
      <c r="D189" s="160" t="s">
        <v>142</v>
      </c>
      <c r="E189" s="174" t="s">
        <v>1</v>
      </c>
      <c r="F189" s="175" t="s">
        <v>148</v>
      </c>
      <c r="H189" s="176">
        <v>32.29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 x14ac:dyDescent="0.2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 x14ac:dyDescent="0.2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 x14ac:dyDescent="0.2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 x14ac:dyDescent="0.2">
      <c r="B193" s="166"/>
      <c r="D193" s="160" t="s">
        <v>142</v>
      </c>
      <c r="E193" s="167" t="s">
        <v>1</v>
      </c>
      <c r="F193" s="168" t="s">
        <v>153</v>
      </c>
      <c r="H193" s="169">
        <v>6.96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 x14ac:dyDescent="0.2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 x14ac:dyDescent="0.2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 x14ac:dyDescent="0.2">
      <c r="B196" s="166"/>
      <c r="D196" s="160" t="s">
        <v>142</v>
      </c>
      <c r="E196" s="167" t="s">
        <v>1</v>
      </c>
      <c r="F196" s="168" t="s">
        <v>156</v>
      </c>
      <c r="H196" s="169">
        <v>60.143999999999998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 x14ac:dyDescent="0.2">
      <c r="B197" s="173"/>
      <c r="D197" s="160" t="s">
        <v>142</v>
      </c>
      <c r="E197" s="174" t="s">
        <v>1</v>
      </c>
      <c r="F197" s="175" t="s">
        <v>148</v>
      </c>
      <c r="H197" s="176">
        <v>88.314999999999998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 x14ac:dyDescent="0.2">
      <c r="B198" s="180"/>
      <c r="D198" s="160" t="s">
        <v>142</v>
      </c>
      <c r="E198" s="181" t="s">
        <v>1</v>
      </c>
      <c r="F198" s="182" t="s">
        <v>157</v>
      </c>
      <c r="H198" s="183">
        <v>120.605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 x14ac:dyDescent="0.2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54.968000000000004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4.5623440000000004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 x14ac:dyDescent="0.2">
      <c r="B200" s="166"/>
      <c r="D200" s="160" t="s">
        <v>142</v>
      </c>
      <c r="E200" s="167" t="s">
        <v>1</v>
      </c>
      <c r="F200" s="168" t="s">
        <v>196</v>
      </c>
      <c r="H200" s="169">
        <v>54.968000000000004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 x14ac:dyDescent="0.2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54.968000000000004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0.49471199999999999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14" customFormat="1" x14ac:dyDescent="0.2">
      <c r="B202" s="166"/>
      <c r="D202" s="160" t="s">
        <v>142</v>
      </c>
      <c r="E202" s="167" t="s">
        <v>1</v>
      </c>
      <c r="F202" s="168" t="s">
        <v>201</v>
      </c>
      <c r="H202" s="169">
        <v>54.968000000000004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2" customFormat="1" ht="21.75" customHeight="1" x14ac:dyDescent="0.2">
      <c r="A203" s="30"/>
      <c r="B203" s="146"/>
      <c r="C203" s="147" t="s">
        <v>202</v>
      </c>
      <c r="D203" s="147" t="s">
        <v>135</v>
      </c>
      <c r="E203" s="148" t="s">
        <v>203</v>
      </c>
      <c r="F203" s="149" t="s">
        <v>204</v>
      </c>
      <c r="G203" s="150" t="s">
        <v>205</v>
      </c>
      <c r="H203" s="151">
        <v>93.445999999999998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</v>
      </c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206</v>
      </c>
    </row>
    <row r="204" spans="1:65" s="14" customFormat="1" x14ac:dyDescent="0.2">
      <c r="B204" s="166"/>
      <c r="D204" s="160" t="s">
        <v>142</v>
      </c>
      <c r="E204" s="167" t="s">
        <v>1</v>
      </c>
      <c r="F204" s="168" t="s">
        <v>207</v>
      </c>
      <c r="H204" s="169">
        <v>93.445999999999998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 x14ac:dyDescent="0.2">
      <c r="A205" s="30"/>
      <c r="B205" s="146"/>
      <c r="C205" s="147" t="s">
        <v>208</v>
      </c>
      <c r="D205" s="147" t="s">
        <v>135</v>
      </c>
      <c r="E205" s="148" t="s">
        <v>209</v>
      </c>
      <c r="F205" s="149" t="s">
        <v>210</v>
      </c>
      <c r="G205" s="150" t="s">
        <v>138</v>
      </c>
      <c r="H205" s="151">
        <v>96.588999999999999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0.29899999999999999</v>
      </c>
      <c r="P205" s="155">
        <f>O205*H205</f>
        <v>28.880110999999999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211</v>
      </c>
    </row>
    <row r="206" spans="1:65" s="14" customFormat="1" x14ac:dyDescent="0.2">
      <c r="B206" s="166"/>
      <c r="D206" s="160" t="s">
        <v>142</v>
      </c>
      <c r="E206" s="167" t="s">
        <v>1</v>
      </c>
      <c r="F206" s="168" t="s">
        <v>212</v>
      </c>
      <c r="H206" s="169">
        <v>96.588999999999999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21.75" customHeight="1" x14ac:dyDescent="0.2">
      <c r="A207" s="30"/>
      <c r="B207" s="146"/>
      <c r="C207" s="147" t="s">
        <v>213</v>
      </c>
      <c r="D207" s="147" t="s">
        <v>135</v>
      </c>
      <c r="E207" s="148" t="s">
        <v>214</v>
      </c>
      <c r="F207" s="149" t="s">
        <v>215</v>
      </c>
      <c r="G207" s="150" t="s">
        <v>138</v>
      </c>
      <c r="H207" s="151">
        <v>44.061</v>
      </c>
      <c r="I207" s="152"/>
      <c r="J207" s="152">
        <f>ROUND(I207*H207,2)</f>
        <v>0</v>
      </c>
      <c r="K207" s="149" t="s">
        <v>139</v>
      </c>
      <c r="L207" s="31"/>
      <c r="M207" s="153" t="s">
        <v>1</v>
      </c>
      <c r="N207" s="154" t="s">
        <v>40</v>
      </c>
      <c r="O207" s="155">
        <v>1.5</v>
      </c>
      <c r="P207" s="155">
        <f>O207*H207</f>
        <v>66.091499999999996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216</v>
      </c>
    </row>
    <row r="208" spans="1:65" s="13" customFormat="1" x14ac:dyDescent="0.2">
      <c r="B208" s="159"/>
      <c r="D208" s="160" t="s">
        <v>142</v>
      </c>
      <c r="E208" s="161" t="s">
        <v>1</v>
      </c>
      <c r="F208" s="162" t="s">
        <v>143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3" customFormat="1" x14ac:dyDescent="0.2">
      <c r="B209" s="159"/>
      <c r="D209" s="160" t="s">
        <v>142</v>
      </c>
      <c r="E209" s="161" t="s">
        <v>1</v>
      </c>
      <c r="F209" s="162" t="s">
        <v>144</v>
      </c>
      <c r="H209" s="161" t="s">
        <v>1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1" t="s">
        <v>142</v>
      </c>
      <c r="AU209" s="161" t="s">
        <v>87</v>
      </c>
      <c r="AV209" s="13" t="s">
        <v>81</v>
      </c>
      <c r="AW209" s="13" t="s">
        <v>31</v>
      </c>
      <c r="AX209" s="13" t="s">
        <v>74</v>
      </c>
      <c r="AY209" s="161" t="s">
        <v>133</v>
      </c>
    </row>
    <row r="210" spans="2:51" s="14" customFormat="1" x14ac:dyDescent="0.2">
      <c r="B210" s="166"/>
      <c r="D210" s="160" t="s">
        <v>142</v>
      </c>
      <c r="E210" s="167" t="s">
        <v>1</v>
      </c>
      <c r="F210" s="168" t="s">
        <v>217</v>
      </c>
      <c r="H210" s="169">
        <v>1.706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 x14ac:dyDescent="0.2">
      <c r="B211" s="166"/>
      <c r="D211" s="160" t="s">
        <v>142</v>
      </c>
      <c r="E211" s="167" t="s">
        <v>1</v>
      </c>
      <c r="F211" s="168" t="s">
        <v>218</v>
      </c>
      <c r="H211" s="169">
        <v>1.5549999999999999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 x14ac:dyDescent="0.2">
      <c r="B212" s="166"/>
      <c r="D212" s="160" t="s">
        <v>142</v>
      </c>
      <c r="E212" s="167" t="s">
        <v>1</v>
      </c>
      <c r="F212" s="168" t="s">
        <v>219</v>
      </c>
      <c r="H212" s="169">
        <v>2.3650000000000002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4" customFormat="1" x14ac:dyDescent="0.2">
      <c r="B213" s="166"/>
      <c r="D213" s="160" t="s">
        <v>142</v>
      </c>
      <c r="E213" s="167" t="s">
        <v>1</v>
      </c>
      <c r="F213" s="168" t="s">
        <v>218</v>
      </c>
      <c r="H213" s="169">
        <v>1.5549999999999999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7" t="s">
        <v>142</v>
      </c>
      <c r="AU213" s="167" t="s">
        <v>87</v>
      </c>
      <c r="AV213" s="14" t="s">
        <v>87</v>
      </c>
      <c r="AW213" s="14" t="s">
        <v>31</v>
      </c>
      <c r="AX213" s="14" t="s">
        <v>74</v>
      </c>
      <c r="AY213" s="167" t="s">
        <v>133</v>
      </c>
    </row>
    <row r="214" spans="2:51" s="15" customFormat="1" x14ac:dyDescent="0.2">
      <c r="B214" s="173"/>
      <c r="D214" s="160" t="s">
        <v>142</v>
      </c>
      <c r="E214" s="174" t="s">
        <v>1</v>
      </c>
      <c r="F214" s="175" t="s">
        <v>148</v>
      </c>
      <c r="H214" s="176">
        <v>7.181</v>
      </c>
      <c r="L214" s="173"/>
      <c r="M214" s="177"/>
      <c r="N214" s="178"/>
      <c r="O214" s="178"/>
      <c r="P214" s="178"/>
      <c r="Q214" s="178"/>
      <c r="R214" s="178"/>
      <c r="S214" s="178"/>
      <c r="T214" s="179"/>
      <c r="AT214" s="174" t="s">
        <v>142</v>
      </c>
      <c r="AU214" s="174" t="s">
        <v>87</v>
      </c>
      <c r="AV214" s="15" t="s">
        <v>149</v>
      </c>
      <c r="AW214" s="15" t="s">
        <v>31</v>
      </c>
      <c r="AX214" s="15" t="s">
        <v>74</v>
      </c>
      <c r="AY214" s="174" t="s">
        <v>133</v>
      </c>
    </row>
    <row r="215" spans="2:51" s="13" customFormat="1" x14ac:dyDescent="0.2">
      <c r="B215" s="159"/>
      <c r="D215" s="160" t="s">
        <v>142</v>
      </c>
      <c r="E215" s="161" t="s">
        <v>1</v>
      </c>
      <c r="F215" s="162" t="s">
        <v>150</v>
      </c>
      <c r="H215" s="161" t="s">
        <v>1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1" t="s">
        <v>142</v>
      </c>
      <c r="AU215" s="161" t="s">
        <v>87</v>
      </c>
      <c r="AV215" s="13" t="s">
        <v>81</v>
      </c>
      <c r="AW215" s="13" t="s">
        <v>31</v>
      </c>
      <c r="AX215" s="13" t="s">
        <v>74</v>
      </c>
      <c r="AY215" s="161" t="s">
        <v>133</v>
      </c>
    </row>
    <row r="216" spans="2:51" s="14" customFormat="1" x14ac:dyDescent="0.2">
      <c r="B216" s="166"/>
      <c r="D216" s="160" t="s">
        <v>142</v>
      </c>
      <c r="E216" s="167" t="s">
        <v>1</v>
      </c>
      <c r="F216" s="168" t="s">
        <v>220</v>
      </c>
      <c r="H216" s="169">
        <v>1.796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 x14ac:dyDescent="0.2">
      <c r="B217" s="166"/>
      <c r="D217" s="160" t="s">
        <v>142</v>
      </c>
      <c r="E217" s="167" t="s">
        <v>1</v>
      </c>
      <c r="F217" s="168" t="s">
        <v>221</v>
      </c>
      <c r="H217" s="169">
        <v>1.49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 x14ac:dyDescent="0.2">
      <c r="B218" s="166"/>
      <c r="D218" s="160" t="s">
        <v>142</v>
      </c>
      <c r="E218" s="167" t="s">
        <v>1</v>
      </c>
      <c r="F218" s="168" t="s">
        <v>222</v>
      </c>
      <c r="H218" s="169">
        <v>1.4650000000000001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4" customFormat="1" x14ac:dyDescent="0.2">
      <c r="B219" s="166"/>
      <c r="D219" s="160" t="s">
        <v>142</v>
      </c>
      <c r="E219" s="167" t="s">
        <v>1</v>
      </c>
      <c r="F219" s="168" t="s">
        <v>218</v>
      </c>
      <c r="H219" s="169">
        <v>1.5549999999999999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74</v>
      </c>
      <c r="AY219" s="167" t="s">
        <v>133</v>
      </c>
    </row>
    <row r="220" spans="2:51" s="15" customFormat="1" x14ac:dyDescent="0.2">
      <c r="B220" s="173"/>
      <c r="D220" s="160" t="s">
        <v>142</v>
      </c>
      <c r="E220" s="174" t="s">
        <v>1</v>
      </c>
      <c r="F220" s="175" t="s">
        <v>148</v>
      </c>
      <c r="H220" s="176">
        <v>6.306</v>
      </c>
      <c r="L220" s="173"/>
      <c r="M220" s="177"/>
      <c r="N220" s="178"/>
      <c r="O220" s="178"/>
      <c r="P220" s="178"/>
      <c r="Q220" s="178"/>
      <c r="R220" s="178"/>
      <c r="S220" s="178"/>
      <c r="T220" s="179"/>
      <c r="AT220" s="174" t="s">
        <v>142</v>
      </c>
      <c r="AU220" s="174" t="s">
        <v>87</v>
      </c>
      <c r="AV220" s="15" t="s">
        <v>149</v>
      </c>
      <c r="AW220" s="15" t="s">
        <v>31</v>
      </c>
      <c r="AX220" s="15" t="s">
        <v>74</v>
      </c>
      <c r="AY220" s="174" t="s">
        <v>133</v>
      </c>
    </row>
    <row r="221" spans="2:51" s="13" customFormat="1" x14ac:dyDescent="0.2">
      <c r="B221" s="159"/>
      <c r="D221" s="160" t="s">
        <v>142</v>
      </c>
      <c r="E221" s="161" t="s">
        <v>1</v>
      </c>
      <c r="F221" s="162" t="s">
        <v>155</v>
      </c>
      <c r="H221" s="161" t="s">
        <v>1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1" t="s">
        <v>142</v>
      </c>
      <c r="AU221" s="161" t="s">
        <v>87</v>
      </c>
      <c r="AV221" s="13" t="s">
        <v>81</v>
      </c>
      <c r="AW221" s="13" t="s">
        <v>31</v>
      </c>
      <c r="AX221" s="13" t="s">
        <v>74</v>
      </c>
      <c r="AY221" s="161" t="s">
        <v>133</v>
      </c>
    </row>
    <row r="222" spans="2:51" s="14" customFormat="1" x14ac:dyDescent="0.2">
      <c r="B222" s="166"/>
      <c r="D222" s="160" t="s">
        <v>142</v>
      </c>
      <c r="E222" s="167" t="s">
        <v>1</v>
      </c>
      <c r="F222" s="168" t="s">
        <v>223</v>
      </c>
      <c r="H222" s="169">
        <v>17.542000000000002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2:51" s="15" customFormat="1" x14ac:dyDescent="0.2">
      <c r="B223" s="173"/>
      <c r="D223" s="160" t="s">
        <v>142</v>
      </c>
      <c r="E223" s="174" t="s">
        <v>1</v>
      </c>
      <c r="F223" s="175" t="s">
        <v>148</v>
      </c>
      <c r="H223" s="176">
        <v>17.542000000000002</v>
      </c>
      <c r="L223" s="173"/>
      <c r="M223" s="177"/>
      <c r="N223" s="178"/>
      <c r="O223" s="178"/>
      <c r="P223" s="178"/>
      <c r="Q223" s="178"/>
      <c r="R223" s="178"/>
      <c r="S223" s="178"/>
      <c r="T223" s="179"/>
      <c r="AT223" s="174" t="s">
        <v>142</v>
      </c>
      <c r="AU223" s="174" t="s">
        <v>87</v>
      </c>
      <c r="AV223" s="15" t="s">
        <v>149</v>
      </c>
      <c r="AW223" s="15" t="s">
        <v>31</v>
      </c>
      <c r="AX223" s="15" t="s">
        <v>74</v>
      </c>
      <c r="AY223" s="174" t="s">
        <v>133</v>
      </c>
    </row>
    <row r="224" spans="2:51" s="13" customFormat="1" x14ac:dyDescent="0.2">
      <c r="B224" s="159"/>
      <c r="D224" s="160" t="s">
        <v>142</v>
      </c>
      <c r="E224" s="161" t="s">
        <v>1</v>
      </c>
      <c r="F224" s="162" t="s">
        <v>164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3" customFormat="1" x14ac:dyDescent="0.2">
      <c r="B225" s="159"/>
      <c r="D225" s="160" t="s">
        <v>142</v>
      </c>
      <c r="E225" s="161" t="s">
        <v>1</v>
      </c>
      <c r="F225" s="162" t="s">
        <v>165</v>
      </c>
      <c r="H225" s="161" t="s">
        <v>1</v>
      </c>
      <c r="L225" s="159"/>
      <c r="M225" s="163"/>
      <c r="N225" s="164"/>
      <c r="O225" s="164"/>
      <c r="P225" s="164"/>
      <c r="Q225" s="164"/>
      <c r="R225" s="164"/>
      <c r="S225" s="164"/>
      <c r="T225" s="165"/>
      <c r="AT225" s="161" t="s">
        <v>142</v>
      </c>
      <c r="AU225" s="161" t="s">
        <v>87</v>
      </c>
      <c r="AV225" s="13" t="s">
        <v>81</v>
      </c>
      <c r="AW225" s="13" t="s">
        <v>31</v>
      </c>
      <c r="AX225" s="13" t="s">
        <v>74</v>
      </c>
      <c r="AY225" s="161" t="s">
        <v>133</v>
      </c>
    </row>
    <row r="226" spans="1:65" s="14" customFormat="1" x14ac:dyDescent="0.2">
      <c r="B226" s="166"/>
      <c r="D226" s="160" t="s">
        <v>142</v>
      </c>
      <c r="E226" s="167" t="s">
        <v>1</v>
      </c>
      <c r="F226" s="168" t="s">
        <v>224</v>
      </c>
      <c r="H226" s="169">
        <v>2.5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 x14ac:dyDescent="0.2">
      <c r="B227" s="166"/>
      <c r="D227" s="160" t="s">
        <v>142</v>
      </c>
      <c r="E227" s="167" t="s">
        <v>1</v>
      </c>
      <c r="F227" s="168" t="s">
        <v>225</v>
      </c>
      <c r="H227" s="169">
        <v>0.77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 x14ac:dyDescent="0.2">
      <c r="B228" s="166"/>
      <c r="D228" s="160" t="s">
        <v>142</v>
      </c>
      <c r="E228" s="167" t="s">
        <v>1</v>
      </c>
      <c r="F228" s="168" t="s">
        <v>226</v>
      </c>
      <c r="H228" s="169">
        <v>2.4710000000000001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4" customFormat="1" x14ac:dyDescent="0.2">
      <c r="B229" s="166"/>
      <c r="D229" s="160" t="s">
        <v>142</v>
      </c>
      <c r="E229" s="167" t="s">
        <v>1</v>
      </c>
      <c r="F229" s="168" t="s">
        <v>225</v>
      </c>
      <c r="H229" s="169">
        <v>0.77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142</v>
      </c>
      <c r="AU229" s="167" t="s">
        <v>87</v>
      </c>
      <c r="AV229" s="14" t="s">
        <v>87</v>
      </c>
      <c r="AW229" s="14" t="s">
        <v>31</v>
      </c>
      <c r="AX229" s="14" t="s">
        <v>74</v>
      </c>
      <c r="AY229" s="167" t="s">
        <v>133</v>
      </c>
    </row>
    <row r="230" spans="1:65" s="15" customFormat="1" x14ac:dyDescent="0.2">
      <c r="B230" s="173"/>
      <c r="D230" s="160" t="s">
        <v>142</v>
      </c>
      <c r="E230" s="174" t="s">
        <v>1</v>
      </c>
      <c r="F230" s="175" t="s">
        <v>148</v>
      </c>
      <c r="H230" s="176">
        <v>6.5110000000000001</v>
      </c>
      <c r="L230" s="173"/>
      <c r="M230" s="177"/>
      <c r="N230" s="178"/>
      <c r="O230" s="178"/>
      <c r="P230" s="178"/>
      <c r="Q230" s="178"/>
      <c r="R230" s="178"/>
      <c r="S230" s="178"/>
      <c r="T230" s="179"/>
      <c r="AT230" s="174" t="s">
        <v>142</v>
      </c>
      <c r="AU230" s="174" t="s">
        <v>87</v>
      </c>
      <c r="AV230" s="15" t="s">
        <v>149</v>
      </c>
      <c r="AW230" s="15" t="s">
        <v>31</v>
      </c>
      <c r="AX230" s="15" t="s">
        <v>74</v>
      </c>
      <c r="AY230" s="174" t="s">
        <v>133</v>
      </c>
    </row>
    <row r="231" spans="1:65" s="13" customFormat="1" x14ac:dyDescent="0.2">
      <c r="B231" s="159"/>
      <c r="D231" s="160" t="s">
        <v>142</v>
      </c>
      <c r="E231" s="161" t="s">
        <v>1</v>
      </c>
      <c r="F231" s="162" t="s">
        <v>170</v>
      </c>
      <c r="H231" s="161" t="s">
        <v>1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1" t="s">
        <v>142</v>
      </c>
      <c r="AU231" s="161" t="s">
        <v>87</v>
      </c>
      <c r="AV231" s="13" t="s">
        <v>81</v>
      </c>
      <c r="AW231" s="13" t="s">
        <v>31</v>
      </c>
      <c r="AX231" s="13" t="s">
        <v>74</v>
      </c>
      <c r="AY231" s="161" t="s">
        <v>133</v>
      </c>
    </row>
    <row r="232" spans="1:65" s="14" customFormat="1" x14ac:dyDescent="0.2">
      <c r="B232" s="166"/>
      <c r="D232" s="160" t="s">
        <v>142</v>
      </c>
      <c r="E232" s="167" t="s">
        <v>1</v>
      </c>
      <c r="F232" s="168" t="s">
        <v>227</v>
      </c>
      <c r="H232" s="169">
        <v>2.508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x14ac:dyDescent="0.2">
      <c r="B233" s="166"/>
      <c r="D233" s="160" t="s">
        <v>142</v>
      </c>
      <c r="E233" s="167" t="s">
        <v>1</v>
      </c>
      <c r="F233" s="168" t="s">
        <v>225</v>
      </c>
      <c r="H233" s="169">
        <v>0.77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 x14ac:dyDescent="0.2">
      <c r="B234" s="166"/>
      <c r="D234" s="160" t="s">
        <v>142</v>
      </c>
      <c r="E234" s="167" t="s">
        <v>1</v>
      </c>
      <c r="F234" s="168" t="s">
        <v>228</v>
      </c>
      <c r="H234" s="169">
        <v>2.4729999999999999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4" customFormat="1" x14ac:dyDescent="0.2">
      <c r="B235" s="166"/>
      <c r="D235" s="160" t="s">
        <v>142</v>
      </c>
      <c r="E235" s="167" t="s">
        <v>1</v>
      </c>
      <c r="F235" s="168" t="s">
        <v>225</v>
      </c>
      <c r="H235" s="169">
        <v>0.77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1:65" s="15" customFormat="1" x14ac:dyDescent="0.2">
      <c r="B236" s="173"/>
      <c r="D236" s="160" t="s">
        <v>142</v>
      </c>
      <c r="E236" s="174" t="s">
        <v>1</v>
      </c>
      <c r="F236" s="175" t="s">
        <v>148</v>
      </c>
      <c r="H236" s="176">
        <v>6.5209999999999999</v>
      </c>
      <c r="L236" s="173"/>
      <c r="M236" s="177"/>
      <c r="N236" s="178"/>
      <c r="O236" s="178"/>
      <c r="P236" s="178"/>
      <c r="Q236" s="178"/>
      <c r="R236" s="178"/>
      <c r="S236" s="178"/>
      <c r="T236" s="179"/>
      <c r="AT236" s="174" t="s">
        <v>142</v>
      </c>
      <c r="AU236" s="174" t="s">
        <v>87</v>
      </c>
      <c r="AV236" s="15" t="s">
        <v>149</v>
      </c>
      <c r="AW236" s="15" t="s">
        <v>31</v>
      </c>
      <c r="AX236" s="15" t="s">
        <v>74</v>
      </c>
      <c r="AY236" s="174" t="s">
        <v>133</v>
      </c>
    </row>
    <row r="237" spans="1:65" s="16" customFormat="1" x14ac:dyDescent="0.2">
      <c r="B237" s="180"/>
      <c r="D237" s="160" t="s">
        <v>142</v>
      </c>
      <c r="E237" s="181" t="s">
        <v>1</v>
      </c>
      <c r="F237" s="182" t="s">
        <v>157</v>
      </c>
      <c r="H237" s="183">
        <v>44.061</v>
      </c>
      <c r="L237" s="180"/>
      <c r="M237" s="184"/>
      <c r="N237" s="185"/>
      <c r="O237" s="185"/>
      <c r="P237" s="185"/>
      <c r="Q237" s="185"/>
      <c r="R237" s="185"/>
      <c r="S237" s="185"/>
      <c r="T237" s="186"/>
      <c r="AT237" s="181" t="s">
        <v>142</v>
      </c>
      <c r="AU237" s="181" t="s">
        <v>87</v>
      </c>
      <c r="AV237" s="16" t="s">
        <v>140</v>
      </c>
      <c r="AW237" s="16" t="s">
        <v>31</v>
      </c>
      <c r="AX237" s="16" t="s">
        <v>81</v>
      </c>
      <c r="AY237" s="181" t="s">
        <v>133</v>
      </c>
    </row>
    <row r="238" spans="1:65" s="2" customFormat="1" ht="16.5" customHeight="1" x14ac:dyDescent="0.2">
      <c r="A238" s="30"/>
      <c r="B238" s="146"/>
      <c r="C238" s="187" t="s">
        <v>229</v>
      </c>
      <c r="D238" s="187" t="s">
        <v>230</v>
      </c>
      <c r="E238" s="188" t="s">
        <v>231</v>
      </c>
      <c r="F238" s="189" t="s">
        <v>232</v>
      </c>
      <c r="G238" s="190" t="s">
        <v>205</v>
      </c>
      <c r="H238" s="191">
        <v>83.891999999999996</v>
      </c>
      <c r="I238" s="192"/>
      <c r="J238" s="192">
        <f>ROUND(I238*H238,2)</f>
        <v>0</v>
      </c>
      <c r="K238" s="189" t="s">
        <v>139</v>
      </c>
      <c r="L238" s="193"/>
      <c r="M238" s="194" t="s">
        <v>1</v>
      </c>
      <c r="N238" s="195" t="s">
        <v>40</v>
      </c>
      <c r="O238" s="155">
        <v>0</v>
      </c>
      <c r="P238" s="155">
        <f>O238*H238</f>
        <v>0</v>
      </c>
      <c r="Q238" s="155">
        <v>1</v>
      </c>
      <c r="R238" s="155">
        <f>Q238*H238</f>
        <v>83.891999999999996</v>
      </c>
      <c r="S238" s="155">
        <v>0</v>
      </c>
      <c r="T238" s="156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7" t="s">
        <v>197</v>
      </c>
      <c r="AT238" s="157" t="s">
        <v>230</v>
      </c>
      <c r="AU238" s="157" t="s">
        <v>87</v>
      </c>
      <c r="AY238" s="18" t="s">
        <v>133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87</v>
      </c>
      <c r="BK238" s="158">
        <f>ROUND(I238*H238,2)</f>
        <v>0</v>
      </c>
      <c r="BL238" s="18" t="s">
        <v>140</v>
      </c>
      <c r="BM238" s="157" t="s">
        <v>233</v>
      </c>
    </row>
    <row r="239" spans="1:65" s="14" customFormat="1" x14ac:dyDescent="0.2">
      <c r="B239" s="166"/>
      <c r="D239" s="160" t="s">
        <v>142</v>
      </c>
      <c r="E239" s="167" t="s">
        <v>1</v>
      </c>
      <c r="F239" s="168" t="s">
        <v>234</v>
      </c>
      <c r="H239" s="169">
        <v>83.891999999999996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142</v>
      </c>
      <c r="AU239" s="167" t="s">
        <v>87</v>
      </c>
      <c r="AV239" s="14" t="s">
        <v>87</v>
      </c>
      <c r="AW239" s="14" t="s">
        <v>31</v>
      </c>
      <c r="AX239" s="14" t="s">
        <v>81</v>
      </c>
      <c r="AY239" s="167" t="s">
        <v>133</v>
      </c>
    </row>
    <row r="240" spans="1:65" s="12" customFormat="1" ht="22.9" customHeight="1" x14ac:dyDescent="0.2">
      <c r="B240" s="134"/>
      <c r="D240" s="135" t="s">
        <v>73</v>
      </c>
      <c r="E240" s="144" t="s">
        <v>140</v>
      </c>
      <c r="F240" s="144" t="s">
        <v>235</v>
      </c>
      <c r="J240" s="145">
        <f>BK240</f>
        <v>0</v>
      </c>
      <c r="L240" s="134"/>
      <c r="M240" s="138"/>
      <c r="N240" s="139"/>
      <c r="O240" s="139"/>
      <c r="P240" s="140">
        <f>SUM(P241:P270)</f>
        <v>14.364519</v>
      </c>
      <c r="Q240" s="139"/>
      <c r="R240" s="140">
        <f>SUM(R241:R270)</f>
        <v>20.622628389999999</v>
      </c>
      <c r="S240" s="139"/>
      <c r="T240" s="141">
        <f>SUM(T241:T270)</f>
        <v>0</v>
      </c>
      <c r="AR240" s="135" t="s">
        <v>81</v>
      </c>
      <c r="AT240" s="142" t="s">
        <v>73</v>
      </c>
      <c r="AU240" s="142" t="s">
        <v>81</v>
      </c>
      <c r="AY240" s="135" t="s">
        <v>133</v>
      </c>
      <c r="BK240" s="143">
        <f>SUM(BK241:BK270)</f>
        <v>0</v>
      </c>
    </row>
    <row r="241" spans="1:65" s="2" customFormat="1" ht="16.5" customHeight="1" x14ac:dyDescent="0.2">
      <c r="A241" s="30"/>
      <c r="B241" s="146"/>
      <c r="C241" s="147" t="s">
        <v>236</v>
      </c>
      <c r="D241" s="147" t="s">
        <v>135</v>
      </c>
      <c r="E241" s="148" t="s">
        <v>237</v>
      </c>
      <c r="F241" s="149" t="s">
        <v>238</v>
      </c>
      <c r="G241" s="150" t="s">
        <v>138</v>
      </c>
      <c r="H241" s="151">
        <v>10.907</v>
      </c>
      <c r="I241" s="152"/>
      <c r="J241" s="152">
        <f>ROUND(I241*H241,2)</f>
        <v>0</v>
      </c>
      <c r="K241" s="149" t="s">
        <v>139</v>
      </c>
      <c r="L241" s="31"/>
      <c r="M241" s="153" t="s">
        <v>1</v>
      </c>
      <c r="N241" s="154" t="s">
        <v>40</v>
      </c>
      <c r="O241" s="155">
        <v>1.3169999999999999</v>
      </c>
      <c r="P241" s="155">
        <f>O241*H241</f>
        <v>14.364519</v>
      </c>
      <c r="Q241" s="155">
        <v>1.8907700000000001</v>
      </c>
      <c r="R241" s="155">
        <f>Q241*H241</f>
        <v>20.622628389999999</v>
      </c>
      <c r="S241" s="155">
        <v>0</v>
      </c>
      <c r="T241" s="156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140</v>
      </c>
      <c r="AT241" s="157" t="s">
        <v>135</v>
      </c>
      <c r="AU241" s="157" t="s">
        <v>87</v>
      </c>
      <c r="AY241" s="18" t="s">
        <v>133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87</v>
      </c>
      <c r="BK241" s="158">
        <f>ROUND(I241*H241,2)</f>
        <v>0</v>
      </c>
      <c r="BL241" s="18" t="s">
        <v>140</v>
      </c>
      <c r="BM241" s="157" t="s">
        <v>239</v>
      </c>
    </row>
    <row r="242" spans="1:65" s="13" customFormat="1" x14ac:dyDescent="0.2">
      <c r="B242" s="159"/>
      <c r="D242" s="160" t="s">
        <v>142</v>
      </c>
      <c r="E242" s="161" t="s">
        <v>1</v>
      </c>
      <c r="F242" s="162" t="s">
        <v>143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1:65" s="13" customFormat="1" x14ac:dyDescent="0.2">
      <c r="B243" s="159"/>
      <c r="D243" s="160" t="s">
        <v>142</v>
      </c>
      <c r="E243" s="161" t="s">
        <v>1</v>
      </c>
      <c r="F243" s="162" t="s">
        <v>144</v>
      </c>
      <c r="H243" s="161" t="s">
        <v>1</v>
      </c>
      <c r="L243" s="159"/>
      <c r="M243" s="163"/>
      <c r="N243" s="164"/>
      <c r="O243" s="164"/>
      <c r="P243" s="164"/>
      <c r="Q243" s="164"/>
      <c r="R243" s="164"/>
      <c r="S243" s="164"/>
      <c r="T243" s="165"/>
      <c r="AT243" s="161" t="s">
        <v>142</v>
      </c>
      <c r="AU243" s="161" t="s">
        <v>87</v>
      </c>
      <c r="AV243" s="13" t="s">
        <v>81</v>
      </c>
      <c r="AW243" s="13" t="s">
        <v>31</v>
      </c>
      <c r="AX243" s="13" t="s">
        <v>74</v>
      </c>
      <c r="AY243" s="161" t="s">
        <v>133</v>
      </c>
    </row>
    <row r="244" spans="1:65" s="14" customFormat="1" x14ac:dyDescent="0.2">
      <c r="B244" s="166"/>
      <c r="D244" s="160" t="s">
        <v>142</v>
      </c>
      <c r="E244" s="167" t="s">
        <v>1</v>
      </c>
      <c r="F244" s="168" t="s">
        <v>240</v>
      </c>
      <c r="H244" s="169">
        <v>0.379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 x14ac:dyDescent="0.2">
      <c r="B245" s="166"/>
      <c r="D245" s="160" t="s">
        <v>142</v>
      </c>
      <c r="E245" s="167" t="s">
        <v>1</v>
      </c>
      <c r="F245" s="168" t="s">
        <v>241</v>
      </c>
      <c r="H245" s="169">
        <v>0.34599999999999997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4" customFormat="1" x14ac:dyDescent="0.2">
      <c r="B246" s="166"/>
      <c r="D246" s="160" t="s">
        <v>142</v>
      </c>
      <c r="E246" s="167" t="s">
        <v>1</v>
      </c>
      <c r="F246" s="168" t="s">
        <v>242</v>
      </c>
      <c r="H246" s="169">
        <v>0.52600000000000002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1:65" s="14" customFormat="1" x14ac:dyDescent="0.2">
      <c r="B247" s="166"/>
      <c r="D247" s="160" t="s">
        <v>142</v>
      </c>
      <c r="E247" s="167" t="s">
        <v>1</v>
      </c>
      <c r="F247" s="168" t="s">
        <v>241</v>
      </c>
      <c r="H247" s="169">
        <v>0.34599999999999997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142</v>
      </c>
      <c r="AU247" s="167" t="s">
        <v>87</v>
      </c>
      <c r="AV247" s="14" t="s">
        <v>87</v>
      </c>
      <c r="AW247" s="14" t="s">
        <v>31</v>
      </c>
      <c r="AX247" s="14" t="s">
        <v>74</v>
      </c>
      <c r="AY247" s="167" t="s">
        <v>133</v>
      </c>
    </row>
    <row r="248" spans="1:65" s="15" customFormat="1" x14ac:dyDescent="0.2">
      <c r="B248" s="173"/>
      <c r="D248" s="160" t="s">
        <v>142</v>
      </c>
      <c r="E248" s="174" t="s">
        <v>1</v>
      </c>
      <c r="F248" s="175" t="s">
        <v>148</v>
      </c>
      <c r="H248" s="176">
        <v>1.597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142</v>
      </c>
      <c r="AU248" s="174" t="s">
        <v>87</v>
      </c>
      <c r="AV248" s="15" t="s">
        <v>149</v>
      </c>
      <c r="AW248" s="15" t="s">
        <v>31</v>
      </c>
      <c r="AX248" s="15" t="s">
        <v>74</v>
      </c>
      <c r="AY248" s="174" t="s">
        <v>133</v>
      </c>
    </row>
    <row r="249" spans="1:65" s="13" customFormat="1" x14ac:dyDescent="0.2">
      <c r="B249" s="159"/>
      <c r="D249" s="160" t="s">
        <v>142</v>
      </c>
      <c r="E249" s="161" t="s">
        <v>1</v>
      </c>
      <c r="F249" s="162" t="s">
        <v>150</v>
      </c>
      <c r="H249" s="161" t="s">
        <v>1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1" t="s">
        <v>142</v>
      </c>
      <c r="AU249" s="161" t="s">
        <v>87</v>
      </c>
      <c r="AV249" s="13" t="s">
        <v>81</v>
      </c>
      <c r="AW249" s="13" t="s">
        <v>31</v>
      </c>
      <c r="AX249" s="13" t="s">
        <v>74</v>
      </c>
      <c r="AY249" s="161" t="s">
        <v>133</v>
      </c>
    </row>
    <row r="250" spans="1:65" s="14" customFormat="1" x14ac:dyDescent="0.2">
      <c r="B250" s="166"/>
      <c r="D250" s="160" t="s">
        <v>142</v>
      </c>
      <c r="E250" s="167" t="s">
        <v>1</v>
      </c>
      <c r="F250" s="168" t="s">
        <v>243</v>
      </c>
      <c r="H250" s="169">
        <v>0.39900000000000002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1:65" s="14" customFormat="1" x14ac:dyDescent="0.2">
      <c r="B251" s="166"/>
      <c r="D251" s="160" t="s">
        <v>142</v>
      </c>
      <c r="E251" s="167" t="s">
        <v>1</v>
      </c>
      <c r="F251" s="168" t="s">
        <v>244</v>
      </c>
      <c r="H251" s="169">
        <v>0.33100000000000002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1:65" s="14" customFormat="1" x14ac:dyDescent="0.2">
      <c r="B252" s="166"/>
      <c r="D252" s="160" t="s">
        <v>142</v>
      </c>
      <c r="E252" s="167" t="s">
        <v>1</v>
      </c>
      <c r="F252" s="168" t="s">
        <v>245</v>
      </c>
      <c r="H252" s="169">
        <v>0.32600000000000001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1:65" s="14" customFormat="1" x14ac:dyDescent="0.2">
      <c r="B253" s="166"/>
      <c r="D253" s="160" t="s">
        <v>142</v>
      </c>
      <c r="E253" s="167" t="s">
        <v>1</v>
      </c>
      <c r="F253" s="168" t="s">
        <v>241</v>
      </c>
      <c r="H253" s="169">
        <v>0.34599999999999997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142</v>
      </c>
      <c r="AU253" s="167" t="s">
        <v>87</v>
      </c>
      <c r="AV253" s="14" t="s">
        <v>87</v>
      </c>
      <c r="AW253" s="14" t="s">
        <v>31</v>
      </c>
      <c r="AX253" s="14" t="s">
        <v>74</v>
      </c>
      <c r="AY253" s="167" t="s">
        <v>133</v>
      </c>
    </row>
    <row r="254" spans="1:65" s="13" customFormat="1" x14ac:dyDescent="0.2">
      <c r="B254" s="159"/>
      <c r="D254" s="160" t="s">
        <v>142</v>
      </c>
      <c r="E254" s="161" t="s">
        <v>1</v>
      </c>
      <c r="F254" s="162" t="s">
        <v>155</v>
      </c>
      <c r="H254" s="161" t="s">
        <v>1</v>
      </c>
      <c r="L254" s="159"/>
      <c r="M254" s="163"/>
      <c r="N254" s="164"/>
      <c r="O254" s="164"/>
      <c r="P254" s="164"/>
      <c r="Q254" s="164"/>
      <c r="R254" s="164"/>
      <c r="S254" s="164"/>
      <c r="T254" s="165"/>
      <c r="AT254" s="161" t="s">
        <v>142</v>
      </c>
      <c r="AU254" s="161" t="s">
        <v>87</v>
      </c>
      <c r="AV254" s="13" t="s">
        <v>81</v>
      </c>
      <c r="AW254" s="13" t="s">
        <v>31</v>
      </c>
      <c r="AX254" s="13" t="s">
        <v>74</v>
      </c>
      <c r="AY254" s="161" t="s">
        <v>133</v>
      </c>
    </row>
    <row r="255" spans="1:65" s="14" customFormat="1" x14ac:dyDescent="0.2">
      <c r="B255" s="166"/>
      <c r="D255" s="160" t="s">
        <v>142</v>
      </c>
      <c r="E255" s="167" t="s">
        <v>1</v>
      </c>
      <c r="F255" s="168" t="s">
        <v>246</v>
      </c>
      <c r="H255" s="169">
        <v>5.0119999999999996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5" customFormat="1" x14ac:dyDescent="0.2">
      <c r="B256" s="173"/>
      <c r="D256" s="160" t="s">
        <v>142</v>
      </c>
      <c r="E256" s="174" t="s">
        <v>1</v>
      </c>
      <c r="F256" s="175" t="s">
        <v>148</v>
      </c>
      <c r="H256" s="176">
        <v>6.4139999999999997</v>
      </c>
      <c r="L256" s="173"/>
      <c r="M256" s="177"/>
      <c r="N256" s="178"/>
      <c r="O256" s="178"/>
      <c r="P256" s="178"/>
      <c r="Q256" s="178"/>
      <c r="R256" s="178"/>
      <c r="S256" s="178"/>
      <c r="T256" s="179"/>
      <c r="AT256" s="174" t="s">
        <v>142</v>
      </c>
      <c r="AU256" s="174" t="s">
        <v>87</v>
      </c>
      <c r="AV256" s="15" t="s">
        <v>149</v>
      </c>
      <c r="AW256" s="15" t="s">
        <v>31</v>
      </c>
      <c r="AX256" s="15" t="s">
        <v>74</v>
      </c>
      <c r="AY256" s="174" t="s">
        <v>133</v>
      </c>
    </row>
    <row r="257" spans="1:65" s="13" customFormat="1" x14ac:dyDescent="0.2">
      <c r="B257" s="159"/>
      <c r="D257" s="160" t="s">
        <v>142</v>
      </c>
      <c r="E257" s="161" t="s">
        <v>1</v>
      </c>
      <c r="F257" s="162" t="s">
        <v>164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3" customFormat="1" x14ac:dyDescent="0.2">
      <c r="B258" s="159"/>
      <c r="D258" s="160" t="s">
        <v>142</v>
      </c>
      <c r="E258" s="161" t="s">
        <v>1</v>
      </c>
      <c r="F258" s="162" t="s">
        <v>165</v>
      </c>
      <c r="H258" s="161" t="s">
        <v>1</v>
      </c>
      <c r="L258" s="159"/>
      <c r="M258" s="163"/>
      <c r="N258" s="164"/>
      <c r="O258" s="164"/>
      <c r="P258" s="164"/>
      <c r="Q258" s="164"/>
      <c r="R258" s="164"/>
      <c r="S258" s="164"/>
      <c r="T258" s="165"/>
      <c r="AT258" s="161" t="s">
        <v>142</v>
      </c>
      <c r="AU258" s="161" t="s">
        <v>87</v>
      </c>
      <c r="AV258" s="13" t="s">
        <v>81</v>
      </c>
      <c r="AW258" s="13" t="s">
        <v>31</v>
      </c>
      <c r="AX258" s="13" t="s">
        <v>74</v>
      </c>
      <c r="AY258" s="161" t="s">
        <v>133</v>
      </c>
    </row>
    <row r="259" spans="1:65" s="14" customFormat="1" x14ac:dyDescent="0.2">
      <c r="B259" s="166"/>
      <c r="D259" s="160" t="s">
        <v>142</v>
      </c>
      <c r="E259" s="167" t="s">
        <v>1</v>
      </c>
      <c r="F259" s="168" t="s">
        <v>247</v>
      </c>
      <c r="H259" s="169">
        <v>0.55600000000000005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 x14ac:dyDescent="0.2">
      <c r="B260" s="166"/>
      <c r="D260" s="160" t="s">
        <v>142</v>
      </c>
      <c r="E260" s="167" t="s">
        <v>1</v>
      </c>
      <c r="F260" s="168" t="s">
        <v>248</v>
      </c>
      <c r="H260" s="169">
        <v>0.17100000000000001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 x14ac:dyDescent="0.2">
      <c r="B261" s="166"/>
      <c r="D261" s="160" t="s">
        <v>142</v>
      </c>
      <c r="E261" s="167" t="s">
        <v>1</v>
      </c>
      <c r="F261" s="168" t="s">
        <v>249</v>
      </c>
      <c r="H261" s="169">
        <v>0.54900000000000004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4" customFormat="1" x14ac:dyDescent="0.2">
      <c r="B262" s="166"/>
      <c r="D262" s="160" t="s">
        <v>142</v>
      </c>
      <c r="E262" s="167" t="s">
        <v>1</v>
      </c>
      <c r="F262" s="168" t="s">
        <v>248</v>
      </c>
      <c r="H262" s="169">
        <v>0.17100000000000001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1:65" s="15" customFormat="1" x14ac:dyDescent="0.2">
      <c r="B263" s="173"/>
      <c r="D263" s="160" t="s">
        <v>142</v>
      </c>
      <c r="E263" s="174" t="s">
        <v>1</v>
      </c>
      <c r="F263" s="175" t="s">
        <v>148</v>
      </c>
      <c r="H263" s="176">
        <v>1.4470000000000001</v>
      </c>
      <c r="L263" s="173"/>
      <c r="M263" s="177"/>
      <c r="N263" s="178"/>
      <c r="O263" s="178"/>
      <c r="P263" s="178"/>
      <c r="Q263" s="178"/>
      <c r="R263" s="178"/>
      <c r="S263" s="178"/>
      <c r="T263" s="179"/>
      <c r="AT263" s="174" t="s">
        <v>142</v>
      </c>
      <c r="AU263" s="174" t="s">
        <v>87</v>
      </c>
      <c r="AV263" s="15" t="s">
        <v>149</v>
      </c>
      <c r="AW263" s="15" t="s">
        <v>31</v>
      </c>
      <c r="AX263" s="15" t="s">
        <v>74</v>
      </c>
      <c r="AY263" s="174" t="s">
        <v>133</v>
      </c>
    </row>
    <row r="264" spans="1:65" s="13" customFormat="1" x14ac:dyDescent="0.2">
      <c r="B264" s="159"/>
      <c r="D264" s="160" t="s">
        <v>142</v>
      </c>
      <c r="E264" s="161" t="s">
        <v>1</v>
      </c>
      <c r="F264" s="162" t="s">
        <v>170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1:65" s="14" customFormat="1" x14ac:dyDescent="0.2">
      <c r="B265" s="166"/>
      <c r="D265" s="160" t="s">
        <v>142</v>
      </c>
      <c r="E265" s="167" t="s">
        <v>1</v>
      </c>
      <c r="F265" s="168" t="s">
        <v>250</v>
      </c>
      <c r="H265" s="169">
        <v>0.55700000000000005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 x14ac:dyDescent="0.2">
      <c r="B266" s="166"/>
      <c r="D266" s="160" t="s">
        <v>142</v>
      </c>
      <c r="E266" s="167" t="s">
        <v>1</v>
      </c>
      <c r="F266" s="168" t="s">
        <v>248</v>
      </c>
      <c r="H266" s="169">
        <v>0.17100000000000001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 x14ac:dyDescent="0.2">
      <c r="B267" s="166"/>
      <c r="D267" s="160" t="s">
        <v>142</v>
      </c>
      <c r="E267" s="167" t="s">
        <v>1</v>
      </c>
      <c r="F267" s="168" t="s">
        <v>251</v>
      </c>
      <c r="H267" s="169">
        <v>0.55000000000000004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4" customFormat="1" x14ac:dyDescent="0.2">
      <c r="B268" s="166"/>
      <c r="D268" s="160" t="s">
        <v>142</v>
      </c>
      <c r="E268" s="167" t="s">
        <v>1</v>
      </c>
      <c r="F268" s="168" t="s">
        <v>248</v>
      </c>
      <c r="H268" s="169">
        <v>0.17100000000000001</v>
      </c>
      <c r="L268" s="166"/>
      <c r="M268" s="170"/>
      <c r="N268" s="171"/>
      <c r="O268" s="171"/>
      <c r="P268" s="171"/>
      <c r="Q268" s="171"/>
      <c r="R268" s="171"/>
      <c r="S268" s="171"/>
      <c r="T268" s="172"/>
      <c r="AT268" s="167" t="s">
        <v>142</v>
      </c>
      <c r="AU268" s="167" t="s">
        <v>87</v>
      </c>
      <c r="AV268" s="14" t="s">
        <v>87</v>
      </c>
      <c r="AW268" s="14" t="s">
        <v>31</v>
      </c>
      <c r="AX268" s="14" t="s">
        <v>74</v>
      </c>
      <c r="AY268" s="167" t="s">
        <v>133</v>
      </c>
    </row>
    <row r="269" spans="1:65" s="15" customFormat="1" x14ac:dyDescent="0.2">
      <c r="B269" s="173"/>
      <c r="D269" s="160" t="s">
        <v>142</v>
      </c>
      <c r="E269" s="174" t="s">
        <v>1</v>
      </c>
      <c r="F269" s="175" t="s">
        <v>148</v>
      </c>
      <c r="H269" s="176">
        <v>1.4490000000000001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142</v>
      </c>
      <c r="AU269" s="174" t="s">
        <v>87</v>
      </c>
      <c r="AV269" s="15" t="s">
        <v>149</v>
      </c>
      <c r="AW269" s="15" t="s">
        <v>31</v>
      </c>
      <c r="AX269" s="15" t="s">
        <v>74</v>
      </c>
      <c r="AY269" s="174" t="s">
        <v>133</v>
      </c>
    </row>
    <row r="270" spans="1:65" s="16" customFormat="1" x14ac:dyDescent="0.2">
      <c r="B270" s="180"/>
      <c r="D270" s="160" t="s">
        <v>142</v>
      </c>
      <c r="E270" s="181" t="s">
        <v>1</v>
      </c>
      <c r="F270" s="182" t="s">
        <v>157</v>
      </c>
      <c r="H270" s="183">
        <v>10.907</v>
      </c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142</v>
      </c>
      <c r="AU270" s="181" t="s">
        <v>87</v>
      </c>
      <c r="AV270" s="16" t="s">
        <v>140</v>
      </c>
      <c r="AW270" s="16" t="s">
        <v>31</v>
      </c>
      <c r="AX270" s="16" t="s">
        <v>81</v>
      </c>
      <c r="AY270" s="181" t="s">
        <v>133</v>
      </c>
    </row>
    <row r="271" spans="1:65" s="12" customFormat="1" ht="22.9" customHeight="1" x14ac:dyDescent="0.2">
      <c r="B271" s="134"/>
      <c r="D271" s="135" t="s">
        <v>73</v>
      </c>
      <c r="E271" s="144" t="s">
        <v>197</v>
      </c>
      <c r="F271" s="144" t="s">
        <v>252</v>
      </c>
      <c r="J271" s="145">
        <f>BK271</f>
        <v>0</v>
      </c>
      <c r="L271" s="134"/>
      <c r="M271" s="138"/>
      <c r="N271" s="139"/>
      <c r="O271" s="139"/>
      <c r="P271" s="140">
        <f>SUM(P272:P273)</f>
        <v>4.9493499999999999</v>
      </c>
      <c r="Q271" s="139"/>
      <c r="R271" s="140">
        <f>SUM(R272:R273)</f>
        <v>1.7542000000000002E-2</v>
      </c>
      <c r="S271" s="139"/>
      <c r="T271" s="141">
        <f>SUM(T272:T273)</f>
        <v>0</v>
      </c>
      <c r="AR271" s="135" t="s">
        <v>81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 x14ac:dyDescent="0.2">
      <c r="A272" s="30"/>
      <c r="B272" s="146"/>
      <c r="C272" s="147" t="s">
        <v>253</v>
      </c>
      <c r="D272" s="147" t="s">
        <v>135</v>
      </c>
      <c r="E272" s="148" t="s">
        <v>254</v>
      </c>
      <c r="F272" s="149" t="s">
        <v>255</v>
      </c>
      <c r="G272" s="150" t="s">
        <v>256</v>
      </c>
      <c r="H272" s="151">
        <v>62.65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5.3999999999999999E-2</v>
      </c>
      <c r="P272" s="155">
        <f>O272*H272</f>
        <v>3.3830999999999998</v>
      </c>
      <c r="Q272" s="155">
        <v>1.9000000000000001E-4</v>
      </c>
      <c r="R272" s="155">
        <f>Q272*H272</f>
        <v>1.1903500000000001E-2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257</v>
      </c>
    </row>
    <row r="273" spans="1:65" s="2" customFormat="1" ht="16.5" customHeight="1" x14ac:dyDescent="0.2">
      <c r="A273" s="30"/>
      <c r="B273" s="146"/>
      <c r="C273" s="147" t="s">
        <v>8</v>
      </c>
      <c r="D273" s="147" t="s">
        <v>135</v>
      </c>
      <c r="E273" s="148" t="s">
        <v>258</v>
      </c>
      <c r="F273" s="149" t="s">
        <v>259</v>
      </c>
      <c r="G273" s="150" t="s">
        <v>256</v>
      </c>
      <c r="H273" s="151">
        <v>62.65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2.5000000000000001E-2</v>
      </c>
      <c r="P273" s="155">
        <f>O273*H273</f>
        <v>1.5662500000000001</v>
      </c>
      <c r="Q273" s="155">
        <v>9.0000000000000006E-5</v>
      </c>
      <c r="R273" s="155">
        <f>Q273*H273</f>
        <v>5.6385000000000003E-3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140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140</v>
      </c>
      <c r="BM273" s="157" t="s">
        <v>260</v>
      </c>
    </row>
    <row r="274" spans="1:65" s="12" customFormat="1" ht="22.9" customHeight="1" x14ac:dyDescent="0.2">
      <c r="B274" s="134"/>
      <c r="D274" s="135" t="s">
        <v>73</v>
      </c>
      <c r="E274" s="144" t="s">
        <v>261</v>
      </c>
      <c r="F274" s="144" t="s">
        <v>262</v>
      </c>
      <c r="J274" s="145">
        <f>BK274</f>
        <v>0</v>
      </c>
      <c r="L274" s="134"/>
      <c r="M274" s="138"/>
      <c r="N274" s="139"/>
      <c r="O274" s="139"/>
      <c r="P274" s="140">
        <f>P275</f>
        <v>33.281562000000001</v>
      </c>
      <c r="Q274" s="139"/>
      <c r="R274" s="140">
        <f>R275</f>
        <v>0</v>
      </c>
      <c r="S274" s="139"/>
      <c r="T274" s="141">
        <f>T275</f>
        <v>0</v>
      </c>
      <c r="AR274" s="135" t="s">
        <v>81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 x14ac:dyDescent="0.2">
      <c r="A275" s="30"/>
      <c r="B275" s="146"/>
      <c r="C275" s="147" t="s">
        <v>263</v>
      </c>
      <c r="D275" s="147" t="s">
        <v>135</v>
      </c>
      <c r="E275" s="148" t="s">
        <v>264</v>
      </c>
      <c r="F275" s="149" t="s">
        <v>265</v>
      </c>
      <c r="G275" s="150" t="s">
        <v>205</v>
      </c>
      <c r="H275" s="151">
        <v>104.65900000000001</v>
      </c>
      <c r="I275" s="152"/>
      <c r="J275" s="152">
        <f>ROUND(I275*H275,2)</f>
        <v>0</v>
      </c>
      <c r="K275" s="149" t="s">
        <v>139</v>
      </c>
      <c r="L275" s="31"/>
      <c r="M275" s="153" t="s">
        <v>1</v>
      </c>
      <c r="N275" s="154" t="s">
        <v>40</v>
      </c>
      <c r="O275" s="155">
        <v>0.318</v>
      </c>
      <c r="P275" s="155">
        <f>O275*H275</f>
        <v>33.281562000000001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140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140</v>
      </c>
      <c r="BM275" s="157" t="s">
        <v>266</v>
      </c>
    </row>
    <row r="276" spans="1:65" s="12" customFormat="1" ht="25.9" customHeight="1" x14ac:dyDescent="0.2">
      <c r="B276" s="134"/>
      <c r="D276" s="135" t="s">
        <v>73</v>
      </c>
      <c r="E276" s="136" t="s">
        <v>267</v>
      </c>
      <c r="F276" s="136" t="s">
        <v>268</v>
      </c>
      <c r="J276" s="137">
        <f>BK276</f>
        <v>0</v>
      </c>
      <c r="L276" s="134"/>
      <c r="M276" s="138"/>
      <c r="N276" s="139"/>
      <c r="O276" s="139"/>
      <c r="P276" s="140">
        <f>P277+P309+P340+P364</f>
        <v>614.4148899999999</v>
      </c>
      <c r="Q276" s="139"/>
      <c r="R276" s="140">
        <f>R277+R309+R340+R364</f>
        <v>1.5544867</v>
      </c>
      <c r="S276" s="139"/>
      <c r="T276" s="141">
        <f>T277+T309+T340+T364</f>
        <v>0</v>
      </c>
      <c r="AR276" s="135" t="s">
        <v>87</v>
      </c>
      <c r="AT276" s="142" t="s">
        <v>73</v>
      </c>
      <c r="AU276" s="142" t="s">
        <v>74</v>
      </c>
      <c r="AY276" s="135" t="s">
        <v>133</v>
      </c>
      <c r="BK276" s="143">
        <f>BK277+BK309+BK340+BK364</f>
        <v>0</v>
      </c>
    </row>
    <row r="277" spans="1:65" s="12" customFormat="1" ht="22.9" customHeight="1" x14ac:dyDescent="0.2">
      <c r="B277" s="134"/>
      <c r="D277" s="135" t="s">
        <v>73</v>
      </c>
      <c r="E277" s="144" t="s">
        <v>269</v>
      </c>
      <c r="F277" s="144" t="s">
        <v>270</v>
      </c>
      <c r="J277" s="145">
        <f>BK277</f>
        <v>0</v>
      </c>
      <c r="L277" s="134"/>
      <c r="M277" s="138"/>
      <c r="N277" s="139"/>
      <c r="O277" s="139"/>
      <c r="P277" s="140">
        <f>SUM(P278:P308)</f>
        <v>202.51748999999995</v>
      </c>
      <c r="Q277" s="139"/>
      <c r="R277" s="140">
        <f>SUM(R278:R308)</f>
        <v>0.38747799999999993</v>
      </c>
      <c r="S277" s="139"/>
      <c r="T277" s="141">
        <f>SUM(T278:T308)</f>
        <v>0</v>
      </c>
      <c r="AR277" s="135" t="s">
        <v>87</v>
      </c>
      <c r="AT277" s="142" t="s">
        <v>73</v>
      </c>
      <c r="AU277" s="142" t="s">
        <v>81</v>
      </c>
      <c r="AY277" s="135" t="s">
        <v>133</v>
      </c>
      <c r="BK277" s="143">
        <f>SUM(BK278:BK308)</f>
        <v>0</v>
      </c>
    </row>
    <row r="278" spans="1:65" s="2" customFormat="1" ht="16.5" customHeight="1" x14ac:dyDescent="0.2">
      <c r="A278" s="30"/>
      <c r="B278" s="146"/>
      <c r="C278" s="147" t="s">
        <v>271</v>
      </c>
      <c r="D278" s="147" t="s">
        <v>135</v>
      </c>
      <c r="E278" s="148" t="s">
        <v>272</v>
      </c>
      <c r="F278" s="149" t="s">
        <v>273</v>
      </c>
      <c r="G278" s="150" t="s">
        <v>256</v>
      </c>
      <c r="H278" s="151">
        <v>19.690000000000001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0.55700000000000005</v>
      </c>
      <c r="P278" s="155">
        <f>O278*H278</f>
        <v>10.967330000000002</v>
      </c>
      <c r="Q278" s="155">
        <v>2.2200000000000002E-3</v>
      </c>
      <c r="R278" s="155">
        <f>Q278*H278</f>
        <v>4.3711800000000009E-2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263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263</v>
      </c>
      <c r="BM278" s="157" t="s">
        <v>274</v>
      </c>
    </row>
    <row r="279" spans="1:65" s="2" customFormat="1" ht="16.5" customHeight="1" x14ac:dyDescent="0.2">
      <c r="A279" s="30"/>
      <c r="B279" s="146"/>
      <c r="C279" s="147" t="s">
        <v>275</v>
      </c>
      <c r="D279" s="147" t="s">
        <v>135</v>
      </c>
      <c r="E279" s="148" t="s">
        <v>276</v>
      </c>
      <c r="F279" s="149" t="s">
        <v>277</v>
      </c>
      <c r="G279" s="150" t="s">
        <v>256</v>
      </c>
      <c r="H279" s="151">
        <v>40.159999999999997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0.38300000000000001</v>
      </c>
      <c r="P279" s="155">
        <f>O279*H279</f>
        <v>15.381279999999999</v>
      </c>
      <c r="Q279" s="155">
        <v>1.75E-3</v>
      </c>
      <c r="R279" s="155">
        <f>Q279*H279</f>
        <v>7.0279999999999995E-2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263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263</v>
      </c>
      <c r="BM279" s="157" t="s">
        <v>278</v>
      </c>
    </row>
    <row r="280" spans="1:65" s="2" customFormat="1" ht="16.5" customHeight="1" x14ac:dyDescent="0.2">
      <c r="A280" s="30"/>
      <c r="B280" s="146"/>
      <c r="C280" s="147" t="s">
        <v>279</v>
      </c>
      <c r="D280" s="147" t="s">
        <v>135</v>
      </c>
      <c r="E280" s="148" t="s">
        <v>280</v>
      </c>
      <c r="F280" s="149" t="s">
        <v>281</v>
      </c>
      <c r="G280" s="150" t="s">
        <v>256</v>
      </c>
      <c r="H280" s="151">
        <v>39.04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0.40400000000000003</v>
      </c>
      <c r="P280" s="155">
        <f>O280*H280</f>
        <v>15.772160000000001</v>
      </c>
      <c r="Q280" s="155">
        <v>2.7399999999999998E-3</v>
      </c>
      <c r="R280" s="155">
        <f>Q280*H280</f>
        <v>0.10696959999999998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263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263</v>
      </c>
      <c r="BM280" s="157" t="s">
        <v>282</v>
      </c>
    </row>
    <row r="281" spans="1:65" s="2" customFormat="1" ht="16.5" customHeight="1" x14ac:dyDescent="0.2">
      <c r="A281" s="30"/>
      <c r="B281" s="146"/>
      <c r="C281" s="147" t="s">
        <v>283</v>
      </c>
      <c r="D281" s="147" t="s">
        <v>135</v>
      </c>
      <c r="E281" s="148" t="s">
        <v>284</v>
      </c>
      <c r="F281" s="149" t="s">
        <v>285</v>
      </c>
      <c r="G281" s="150" t="s">
        <v>256</v>
      </c>
      <c r="H281" s="151">
        <v>105.6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0.82699999999999996</v>
      </c>
      <c r="P281" s="155">
        <f>O281*H281</f>
        <v>87.331199999999995</v>
      </c>
      <c r="Q281" s="155">
        <v>1.2099999999999999E-3</v>
      </c>
      <c r="R281" s="155">
        <f>Q281*H281</f>
        <v>0.12777599999999997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263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263</v>
      </c>
      <c r="BM281" s="157" t="s">
        <v>286</v>
      </c>
    </row>
    <row r="282" spans="1:65" s="2" customFormat="1" ht="16.5" customHeight="1" x14ac:dyDescent="0.2">
      <c r="A282" s="30"/>
      <c r="B282" s="146"/>
      <c r="C282" s="147" t="s">
        <v>7</v>
      </c>
      <c r="D282" s="147" t="s">
        <v>135</v>
      </c>
      <c r="E282" s="148" t="s">
        <v>287</v>
      </c>
      <c r="F282" s="149" t="s">
        <v>288</v>
      </c>
      <c r="G282" s="150" t="s">
        <v>256</v>
      </c>
      <c r="H282" s="151">
        <v>21.12</v>
      </c>
      <c r="I282" s="152"/>
      <c r="J282" s="152">
        <f>ROUND(I282*H282,2)</f>
        <v>0</v>
      </c>
      <c r="K282" s="149" t="s">
        <v>139</v>
      </c>
      <c r="L282" s="31"/>
      <c r="M282" s="153" t="s">
        <v>1</v>
      </c>
      <c r="N282" s="154" t="s">
        <v>40</v>
      </c>
      <c r="O282" s="155">
        <v>0.65900000000000003</v>
      </c>
      <c r="P282" s="155">
        <f>O282*H282</f>
        <v>13.918080000000002</v>
      </c>
      <c r="Q282" s="155">
        <v>2.9E-4</v>
      </c>
      <c r="R282" s="155">
        <f>Q282*H282</f>
        <v>6.1248000000000006E-3</v>
      </c>
      <c r="S282" s="155">
        <v>0</v>
      </c>
      <c r="T282" s="156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7" t="s">
        <v>263</v>
      </c>
      <c r="AT282" s="157" t="s">
        <v>135</v>
      </c>
      <c r="AU282" s="157" t="s">
        <v>87</v>
      </c>
      <c r="AY282" s="18" t="s">
        <v>133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8" t="s">
        <v>87</v>
      </c>
      <c r="BK282" s="158">
        <f>ROUND(I282*H282,2)</f>
        <v>0</v>
      </c>
      <c r="BL282" s="18" t="s">
        <v>263</v>
      </c>
      <c r="BM282" s="157" t="s">
        <v>289</v>
      </c>
    </row>
    <row r="283" spans="1:65" s="14" customFormat="1" x14ac:dyDescent="0.2">
      <c r="B283" s="166"/>
      <c r="D283" s="160" t="s">
        <v>142</v>
      </c>
      <c r="E283" s="167" t="s">
        <v>1</v>
      </c>
      <c r="F283" s="168" t="s">
        <v>290</v>
      </c>
      <c r="H283" s="169">
        <v>3.52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 x14ac:dyDescent="0.2">
      <c r="B284" s="166"/>
      <c r="D284" s="160" t="s">
        <v>142</v>
      </c>
      <c r="E284" s="167" t="s">
        <v>1</v>
      </c>
      <c r="F284" s="168" t="s">
        <v>291</v>
      </c>
      <c r="H284" s="169">
        <v>11.29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4" customFormat="1" x14ac:dyDescent="0.2">
      <c r="B285" s="166"/>
      <c r="D285" s="160" t="s">
        <v>142</v>
      </c>
      <c r="E285" s="167" t="s">
        <v>1</v>
      </c>
      <c r="F285" s="168" t="s">
        <v>292</v>
      </c>
      <c r="H285" s="169">
        <v>6.31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87</v>
      </c>
      <c r="AV285" s="14" t="s">
        <v>87</v>
      </c>
      <c r="AW285" s="14" t="s">
        <v>31</v>
      </c>
      <c r="AX285" s="14" t="s">
        <v>74</v>
      </c>
      <c r="AY285" s="167" t="s">
        <v>133</v>
      </c>
    </row>
    <row r="286" spans="1:65" s="16" customFormat="1" x14ac:dyDescent="0.2">
      <c r="B286" s="180"/>
      <c r="D286" s="160" t="s">
        <v>142</v>
      </c>
      <c r="E286" s="181" t="s">
        <v>1</v>
      </c>
      <c r="F286" s="182" t="s">
        <v>157</v>
      </c>
      <c r="H286" s="183">
        <v>21.12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87</v>
      </c>
      <c r="AV286" s="16" t="s">
        <v>140</v>
      </c>
      <c r="AW286" s="16" t="s">
        <v>31</v>
      </c>
      <c r="AX286" s="16" t="s">
        <v>81</v>
      </c>
      <c r="AY286" s="181" t="s">
        <v>133</v>
      </c>
    </row>
    <row r="287" spans="1:65" s="2" customFormat="1" ht="16.5" customHeight="1" x14ac:dyDescent="0.2">
      <c r="A287" s="30"/>
      <c r="B287" s="146"/>
      <c r="C287" s="147" t="s">
        <v>293</v>
      </c>
      <c r="D287" s="147" t="s">
        <v>135</v>
      </c>
      <c r="E287" s="148" t="s">
        <v>294</v>
      </c>
      <c r="F287" s="149" t="s">
        <v>295</v>
      </c>
      <c r="G287" s="150" t="s">
        <v>256</v>
      </c>
      <c r="H287" s="151">
        <v>33.32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0.72799999999999998</v>
      </c>
      <c r="P287" s="155">
        <f>O287*H287</f>
        <v>24.256959999999999</v>
      </c>
      <c r="Q287" s="155">
        <v>3.5E-4</v>
      </c>
      <c r="R287" s="155">
        <f>Q287*H287</f>
        <v>1.1662E-2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263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263</v>
      </c>
      <c r="BM287" s="157" t="s">
        <v>296</v>
      </c>
    </row>
    <row r="288" spans="1:65" s="14" customFormat="1" x14ac:dyDescent="0.2">
      <c r="B288" s="166"/>
      <c r="D288" s="160" t="s">
        <v>142</v>
      </c>
      <c r="E288" s="167" t="s">
        <v>1</v>
      </c>
      <c r="F288" s="168" t="s">
        <v>297</v>
      </c>
      <c r="H288" s="169">
        <v>8.98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4" customFormat="1" x14ac:dyDescent="0.2">
      <c r="B289" s="166"/>
      <c r="D289" s="160" t="s">
        <v>142</v>
      </c>
      <c r="E289" s="167" t="s">
        <v>1</v>
      </c>
      <c r="F289" s="168" t="s">
        <v>298</v>
      </c>
      <c r="H289" s="169">
        <v>24.34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142</v>
      </c>
      <c r="AU289" s="167" t="s">
        <v>87</v>
      </c>
      <c r="AV289" s="14" t="s">
        <v>87</v>
      </c>
      <c r="AW289" s="14" t="s">
        <v>31</v>
      </c>
      <c r="AX289" s="14" t="s">
        <v>74</v>
      </c>
      <c r="AY289" s="167" t="s">
        <v>133</v>
      </c>
    </row>
    <row r="290" spans="1:65" s="16" customFormat="1" x14ac:dyDescent="0.2">
      <c r="B290" s="180"/>
      <c r="D290" s="160" t="s">
        <v>142</v>
      </c>
      <c r="E290" s="181" t="s">
        <v>1</v>
      </c>
      <c r="F290" s="182" t="s">
        <v>157</v>
      </c>
      <c r="H290" s="183">
        <v>33.32</v>
      </c>
      <c r="L290" s="180"/>
      <c r="M290" s="184"/>
      <c r="N290" s="185"/>
      <c r="O290" s="185"/>
      <c r="P290" s="185"/>
      <c r="Q290" s="185"/>
      <c r="R290" s="185"/>
      <c r="S290" s="185"/>
      <c r="T290" s="186"/>
      <c r="AT290" s="181" t="s">
        <v>142</v>
      </c>
      <c r="AU290" s="181" t="s">
        <v>87</v>
      </c>
      <c r="AV290" s="16" t="s">
        <v>140</v>
      </c>
      <c r="AW290" s="16" t="s">
        <v>31</v>
      </c>
      <c r="AX290" s="16" t="s">
        <v>81</v>
      </c>
      <c r="AY290" s="181" t="s">
        <v>133</v>
      </c>
    </row>
    <row r="291" spans="1:65" s="2" customFormat="1" ht="16.5" customHeight="1" x14ac:dyDescent="0.2">
      <c r="A291" s="30"/>
      <c r="B291" s="146"/>
      <c r="C291" s="147" t="s">
        <v>299</v>
      </c>
      <c r="D291" s="147" t="s">
        <v>135</v>
      </c>
      <c r="E291" s="148" t="s">
        <v>300</v>
      </c>
      <c r="F291" s="149" t="s">
        <v>301</v>
      </c>
      <c r="G291" s="150" t="s">
        <v>256</v>
      </c>
      <c r="H291" s="151">
        <v>5.36</v>
      </c>
      <c r="I291" s="152"/>
      <c r="J291" s="152">
        <f>ROUND(I291*H291,2)</f>
        <v>0</v>
      </c>
      <c r="K291" s="149" t="s">
        <v>139</v>
      </c>
      <c r="L291" s="31"/>
      <c r="M291" s="153" t="s">
        <v>1</v>
      </c>
      <c r="N291" s="154" t="s">
        <v>40</v>
      </c>
      <c r="O291" s="155">
        <v>0.79700000000000004</v>
      </c>
      <c r="P291" s="155">
        <f>O291*H291</f>
        <v>4.2719200000000006</v>
      </c>
      <c r="Q291" s="155">
        <v>5.6999999999999998E-4</v>
      </c>
      <c r="R291" s="155">
        <f>Q291*H291</f>
        <v>3.0552000000000001E-3</v>
      </c>
      <c r="S291" s="155">
        <v>0</v>
      </c>
      <c r="T291" s="156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7" t="s">
        <v>263</v>
      </c>
      <c r="AT291" s="157" t="s">
        <v>135</v>
      </c>
      <c r="AU291" s="157" t="s">
        <v>87</v>
      </c>
      <c r="AY291" s="18" t="s">
        <v>133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87</v>
      </c>
      <c r="BK291" s="158">
        <f>ROUND(I291*H291,2)</f>
        <v>0</v>
      </c>
      <c r="BL291" s="18" t="s">
        <v>263</v>
      </c>
      <c r="BM291" s="157" t="s">
        <v>302</v>
      </c>
    </row>
    <row r="292" spans="1:65" s="14" customFormat="1" x14ac:dyDescent="0.2">
      <c r="B292" s="166"/>
      <c r="D292" s="160" t="s">
        <v>142</v>
      </c>
      <c r="E292" s="167" t="s">
        <v>1</v>
      </c>
      <c r="F292" s="168" t="s">
        <v>303</v>
      </c>
      <c r="H292" s="169">
        <v>5.36</v>
      </c>
      <c r="L292" s="166"/>
      <c r="M292" s="170"/>
      <c r="N292" s="171"/>
      <c r="O292" s="171"/>
      <c r="P292" s="171"/>
      <c r="Q292" s="171"/>
      <c r="R292" s="171"/>
      <c r="S292" s="171"/>
      <c r="T292" s="172"/>
      <c r="AT292" s="167" t="s">
        <v>142</v>
      </c>
      <c r="AU292" s="167" t="s">
        <v>87</v>
      </c>
      <c r="AV292" s="14" t="s">
        <v>87</v>
      </c>
      <c r="AW292" s="14" t="s">
        <v>31</v>
      </c>
      <c r="AX292" s="14" t="s">
        <v>81</v>
      </c>
      <c r="AY292" s="167" t="s">
        <v>133</v>
      </c>
    </row>
    <row r="293" spans="1:65" s="2" customFormat="1" ht="16.5" customHeight="1" x14ac:dyDescent="0.2">
      <c r="A293" s="30"/>
      <c r="B293" s="146"/>
      <c r="C293" s="147" t="s">
        <v>304</v>
      </c>
      <c r="D293" s="147" t="s">
        <v>135</v>
      </c>
      <c r="E293" s="148" t="s">
        <v>305</v>
      </c>
      <c r="F293" s="149" t="s">
        <v>306</v>
      </c>
      <c r="G293" s="150" t="s">
        <v>256</v>
      </c>
      <c r="H293" s="151">
        <v>7.49</v>
      </c>
      <c r="I293" s="152"/>
      <c r="J293" s="152">
        <f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0.83199999999999996</v>
      </c>
      <c r="P293" s="155">
        <f>O293*H293</f>
        <v>6.2316799999999999</v>
      </c>
      <c r="Q293" s="155">
        <v>1.14E-3</v>
      </c>
      <c r="R293" s="155">
        <f>Q293*H293</f>
        <v>8.5386000000000004E-3</v>
      </c>
      <c r="S293" s="155">
        <v>0</v>
      </c>
      <c r="T293" s="156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263</v>
      </c>
      <c r="AT293" s="157" t="s">
        <v>135</v>
      </c>
      <c r="AU293" s="157" t="s">
        <v>87</v>
      </c>
      <c r="AY293" s="18" t="s">
        <v>133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8" t="s">
        <v>87</v>
      </c>
      <c r="BK293" s="158">
        <f>ROUND(I293*H293,2)</f>
        <v>0</v>
      </c>
      <c r="BL293" s="18" t="s">
        <v>263</v>
      </c>
      <c r="BM293" s="157" t="s">
        <v>307</v>
      </c>
    </row>
    <row r="294" spans="1:65" s="14" customFormat="1" x14ac:dyDescent="0.2">
      <c r="B294" s="166"/>
      <c r="D294" s="160" t="s">
        <v>142</v>
      </c>
      <c r="E294" s="167" t="s">
        <v>1</v>
      </c>
      <c r="F294" s="168" t="s">
        <v>308</v>
      </c>
      <c r="H294" s="169">
        <v>1.55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 x14ac:dyDescent="0.2">
      <c r="B295" s="166"/>
      <c r="D295" s="160" t="s">
        <v>142</v>
      </c>
      <c r="E295" s="167" t="s">
        <v>1</v>
      </c>
      <c r="F295" s="168" t="s">
        <v>309</v>
      </c>
      <c r="H295" s="169">
        <v>3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4" customFormat="1" x14ac:dyDescent="0.2">
      <c r="B296" s="166"/>
      <c r="D296" s="160" t="s">
        <v>142</v>
      </c>
      <c r="E296" s="167" t="s">
        <v>1</v>
      </c>
      <c r="F296" s="168" t="s">
        <v>310</v>
      </c>
      <c r="H296" s="169">
        <v>2.94</v>
      </c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142</v>
      </c>
      <c r="AU296" s="167" t="s">
        <v>87</v>
      </c>
      <c r="AV296" s="14" t="s">
        <v>87</v>
      </c>
      <c r="AW296" s="14" t="s">
        <v>31</v>
      </c>
      <c r="AX296" s="14" t="s">
        <v>74</v>
      </c>
      <c r="AY296" s="167" t="s">
        <v>133</v>
      </c>
    </row>
    <row r="297" spans="1:65" s="16" customFormat="1" x14ac:dyDescent="0.2">
      <c r="B297" s="180"/>
      <c r="D297" s="160" t="s">
        <v>142</v>
      </c>
      <c r="E297" s="181" t="s">
        <v>1</v>
      </c>
      <c r="F297" s="182" t="s">
        <v>157</v>
      </c>
      <c r="H297" s="183">
        <v>7.49</v>
      </c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142</v>
      </c>
      <c r="AU297" s="181" t="s">
        <v>87</v>
      </c>
      <c r="AV297" s="16" t="s">
        <v>140</v>
      </c>
      <c r="AW297" s="16" t="s">
        <v>31</v>
      </c>
      <c r="AX297" s="16" t="s">
        <v>81</v>
      </c>
      <c r="AY297" s="181" t="s">
        <v>133</v>
      </c>
    </row>
    <row r="298" spans="1:65" s="2" customFormat="1" ht="16.5" customHeight="1" x14ac:dyDescent="0.2">
      <c r="A298" s="30"/>
      <c r="B298" s="146"/>
      <c r="C298" s="147" t="s">
        <v>311</v>
      </c>
      <c r="D298" s="147" t="s">
        <v>135</v>
      </c>
      <c r="E298" s="148" t="s">
        <v>312</v>
      </c>
      <c r="F298" s="149" t="s">
        <v>313</v>
      </c>
      <c r="G298" s="150" t="s">
        <v>314</v>
      </c>
      <c r="H298" s="151">
        <v>15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0.157</v>
      </c>
      <c r="P298" s="155">
        <f>O298*H298</f>
        <v>2.355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263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263</v>
      </c>
      <c r="BM298" s="157" t="s">
        <v>315</v>
      </c>
    </row>
    <row r="299" spans="1:65" s="2" customFormat="1" ht="16.5" customHeight="1" x14ac:dyDescent="0.2">
      <c r="A299" s="30"/>
      <c r="B299" s="146"/>
      <c r="C299" s="147" t="s">
        <v>316</v>
      </c>
      <c r="D299" s="147" t="s">
        <v>135</v>
      </c>
      <c r="E299" s="148" t="s">
        <v>317</v>
      </c>
      <c r="F299" s="149" t="s">
        <v>318</v>
      </c>
      <c r="G299" s="150" t="s">
        <v>314</v>
      </c>
      <c r="H299" s="151">
        <v>7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0.17399999999999999</v>
      </c>
      <c r="P299" s="155">
        <f>O299*H299</f>
        <v>1.218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263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263</v>
      </c>
      <c r="BM299" s="157" t="s">
        <v>319</v>
      </c>
    </row>
    <row r="300" spans="1:65" s="2" customFormat="1" ht="16.5" customHeight="1" x14ac:dyDescent="0.2">
      <c r="A300" s="30"/>
      <c r="B300" s="146"/>
      <c r="C300" s="147" t="s">
        <v>320</v>
      </c>
      <c r="D300" s="147" t="s">
        <v>135</v>
      </c>
      <c r="E300" s="148" t="s">
        <v>321</v>
      </c>
      <c r="F300" s="149" t="s">
        <v>322</v>
      </c>
      <c r="G300" s="150" t="s">
        <v>314</v>
      </c>
      <c r="H300" s="151">
        <v>9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0.25900000000000001</v>
      </c>
      <c r="P300" s="155">
        <f>O300*H300</f>
        <v>2.331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263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263</v>
      </c>
      <c r="BM300" s="157" t="s">
        <v>323</v>
      </c>
    </row>
    <row r="301" spans="1:65" s="2" customFormat="1" ht="21.75" customHeight="1" x14ac:dyDescent="0.2">
      <c r="A301" s="30"/>
      <c r="B301" s="146"/>
      <c r="C301" s="147" t="s">
        <v>324</v>
      </c>
      <c r="D301" s="147" t="s">
        <v>135</v>
      </c>
      <c r="E301" s="148" t="s">
        <v>325</v>
      </c>
      <c r="F301" s="149" t="s">
        <v>326</v>
      </c>
      <c r="G301" s="150" t="s">
        <v>314</v>
      </c>
      <c r="H301" s="151">
        <v>12</v>
      </c>
      <c r="I301" s="152"/>
      <c r="J301" s="152">
        <f>ROUND(I301*H301,2)</f>
        <v>0</v>
      </c>
      <c r="K301" s="149" t="s">
        <v>139</v>
      </c>
      <c r="L301" s="31"/>
      <c r="M301" s="153" t="s">
        <v>1</v>
      </c>
      <c r="N301" s="154" t="s">
        <v>40</v>
      </c>
      <c r="O301" s="155">
        <v>0.113</v>
      </c>
      <c r="P301" s="155">
        <f>O301*H301</f>
        <v>1.3560000000000001</v>
      </c>
      <c r="Q301" s="155">
        <v>2.2000000000000001E-4</v>
      </c>
      <c r="R301" s="155">
        <f>Q301*H301</f>
        <v>2.64E-3</v>
      </c>
      <c r="S301" s="155">
        <v>0</v>
      </c>
      <c r="T301" s="156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7" t="s">
        <v>263</v>
      </c>
      <c r="AT301" s="157" t="s">
        <v>135</v>
      </c>
      <c r="AU301" s="157" t="s">
        <v>87</v>
      </c>
      <c r="AY301" s="18" t="s">
        <v>133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8" t="s">
        <v>87</v>
      </c>
      <c r="BK301" s="158">
        <f>ROUND(I301*H301,2)</f>
        <v>0</v>
      </c>
      <c r="BL301" s="18" t="s">
        <v>263</v>
      </c>
      <c r="BM301" s="157" t="s">
        <v>327</v>
      </c>
    </row>
    <row r="302" spans="1:65" s="14" customFormat="1" x14ac:dyDescent="0.2">
      <c r="B302" s="166"/>
      <c r="D302" s="160" t="s">
        <v>142</v>
      </c>
      <c r="E302" s="167" t="s">
        <v>1</v>
      </c>
      <c r="F302" s="168" t="s">
        <v>328</v>
      </c>
      <c r="H302" s="169">
        <v>12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7" t="s">
        <v>142</v>
      </c>
      <c r="AU302" s="167" t="s">
        <v>87</v>
      </c>
      <c r="AV302" s="14" t="s">
        <v>87</v>
      </c>
      <c r="AW302" s="14" t="s">
        <v>31</v>
      </c>
      <c r="AX302" s="14" t="s">
        <v>81</v>
      </c>
      <c r="AY302" s="167" t="s">
        <v>133</v>
      </c>
    </row>
    <row r="303" spans="1:65" s="2" customFormat="1" ht="21.75" customHeight="1" x14ac:dyDescent="0.2">
      <c r="A303" s="30"/>
      <c r="B303" s="146"/>
      <c r="C303" s="147" t="s">
        <v>329</v>
      </c>
      <c r="D303" s="147" t="s">
        <v>135</v>
      </c>
      <c r="E303" s="148" t="s">
        <v>330</v>
      </c>
      <c r="F303" s="149" t="s">
        <v>331</v>
      </c>
      <c r="G303" s="150" t="s">
        <v>314</v>
      </c>
      <c r="H303" s="151">
        <v>4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0.55900000000000005</v>
      </c>
      <c r="P303" s="155">
        <f>O303*H303</f>
        <v>2.2360000000000002</v>
      </c>
      <c r="Q303" s="155">
        <v>1.1000000000000001E-3</v>
      </c>
      <c r="R303" s="155">
        <f>Q303*H303</f>
        <v>4.4000000000000003E-3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263</v>
      </c>
      <c r="BM303" s="157" t="s">
        <v>332</v>
      </c>
    </row>
    <row r="304" spans="1:65" s="2" customFormat="1" ht="16.5" customHeight="1" x14ac:dyDescent="0.2">
      <c r="A304" s="30"/>
      <c r="B304" s="146"/>
      <c r="C304" s="147" t="s">
        <v>333</v>
      </c>
      <c r="D304" s="147" t="s">
        <v>135</v>
      </c>
      <c r="E304" s="148" t="s">
        <v>334</v>
      </c>
      <c r="F304" s="149" t="s">
        <v>335</v>
      </c>
      <c r="G304" s="150" t="s">
        <v>314</v>
      </c>
      <c r="H304" s="151">
        <v>8</v>
      </c>
      <c r="I304" s="152"/>
      <c r="J304" s="152">
        <f>ROUND(I304*H304,2)</f>
        <v>0</v>
      </c>
      <c r="K304" s="149" t="s">
        <v>139</v>
      </c>
      <c r="L304" s="31"/>
      <c r="M304" s="153" t="s">
        <v>1</v>
      </c>
      <c r="N304" s="154" t="s">
        <v>40</v>
      </c>
      <c r="O304" s="155">
        <v>0.17699999999999999</v>
      </c>
      <c r="P304" s="155">
        <f>O304*H304</f>
        <v>1.4159999999999999</v>
      </c>
      <c r="Q304" s="155">
        <v>2.9E-4</v>
      </c>
      <c r="R304" s="155">
        <f>Q304*H304</f>
        <v>2.32E-3</v>
      </c>
      <c r="S304" s="155">
        <v>0</v>
      </c>
      <c r="T304" s="156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7" t="s">
        <v>263</v>
      </c>
      <c r="AT304" s="157" t="s">
        <v>135</v>
      </c>
      <c r="AU304" s="157" t="s">
        <v>87</v>
      </c>
      <c r="AY304" s="18" t="s">
        <v>133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8" t="s">
        <v>87</v>
      </c>
      <c r="BK304" s="158">
        <f>ROUND(I304*H304,2)</f>
        <v>0</v>
      </c>
      <c r="BL304" s="18" t="s">
        <v>263</v>
      </c>
      <c r="BM304" s="157" t="s">
        <v>336</v>
      </c>
    </row>
    <row r="305" spans="1:65" s="14" customFormat="1" x14ac:dyDescent="0.2">
      <c r="B305" s="166"/>
      <c r="D305" s="160" t="s">
        <v>142</v>
      </c>
      <c r="E305" s="167" t="s">
        <v>1</v>
      </c>
      <c r="F305" s="168" t="s">
        <v>337</v>
      </c>
      <c r="H305" s="169">
        <v>8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81</v>
      </c>
      <c r="AY305" s="167" t="s">
        <v>133</v>
      </c>
    </row>
    <row r="306" spans="1:65" s="2" customFormat="1" ht="16.5" customHeight="1" x14ac:dyDescent="0.2">
      <c r="A306" s="30"/>
      <c r="B306" s="146"/>
      <c r="C306" s="147" t="s">
        <v>338</v>
      </c>
      <c r="D306" s="147" t="s">
        <v>135</v>
      </c>
      <c r="E306" s="148" t="s">
        <v>339</v>
      </c>
      <c r="F306" s="149" t="s">
        <v>340</v>
      </c>
      <c r="G306" s="150" t="s">
        <v>256</v>
      </c>
      <c r="H306" s="151">
        <v>232.74</v>
      </c>
      <c r="I306" s="152"/>
      <c r="J306" s="152">
        <f>ROUND(I306*H306,2)</f>
        <v>0</v>
      </c>
      <c r="K306" s="149" t="s">
        <v>139</v>
      </c>
      <c r="L306" s="31"/>
      <c r="M306" s="153" t="s">
        <v>1</v>
      </c>
      <c r="N306" s="154" t="s">
        <v>40</v>
      </c>
      <c r="O306" s="155">
        <v>4.8000000000000001E-2</v>
      </c>
      <c r="P306" s="155">
        <f>O306*H306</f>
        <v>11.171520000000001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7" t="s">
        <v>263</v>
      </c>
      <c r="AT306" s="157" t="s">
        <v>135</v>
      </c>
      <c r="AU306" s="157" t="s">
        <v>87</v>
      </c>
      <c r="AY306" s="18" t="s">
        <v>133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87</v>
      </c>
      <c r="BK306" s="158">
        <f>ROUND(I306*H306,2)</f>
        <v>0</v>
      </c>
      <c r="BL306" s="18" t="s">
        <v>263</v>
      </c>
      <c r="BM306" s="157" t="s">
        <v>341</v>
      </c>
    </row>
    <row r="307" spans="1:65" s="14" customFormat="1" x14ac:dyDescent="0.2">
      <c r="B307" s="166"/>
      <c r="D307" s="160" t="s">
        <v>142</v>
      </c>
      <c r="E307" s="167" t="s">
        <v>1</v>
      </c>
      <c r="F307" s="168" t="s">
        <v>342</v>
      </c>
      <c r="H307" s="169">
        <v>232.74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7" t="s">
        <v>142</v>
      </c>
      <c r="AU307" s="167" t="s">
        <v>87</v>
      </c>
      <c r="AV307" s="14" t="s">
        <v>87</v>
      </c>
      <c r="AW307" s="14" t="s">
        <v>31</v>
      </c>
      <c r="AX307" s="14" t="s">
        <v>81</v>
      </c>
      <c r="AY307" s="167" t="s">
        <v>133</v>
      </c>
    </row>
    <row r="308" spans="1:65" s="2" customFormat="1" ht="16.5" customHeight="1" x14ac:dyDescent="0.2">
      <c r="A308" s="30"/>
      <c r="B308" s="146"/>
      <c r="C308" s="147" t="s">
        <v>343</v>
      </c>
      <c r="D308" s="147" t="s">
        <v>135</v>
      </c>
      <c r="E308" s="148" t="s">
        <v>344</v>
      </c>
      <c r="F308" s="149" t="s">
        <v>345</v>
      </c>
      <c r="G308" s="150" t="s">
        <v>256</v>
      </c>
      <c r="H308" s="151">
        <v>39.04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5.8999999999999997E-2</v>
      </c>
      <c r="P308" s="155">
        <f>O308*H308</f>
        <v>2.3033599999999996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263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263</v>
      </c>
      <c r="BM308" s="157" t="s">
        <v>346</v>
      </c>
    </row>
    <row r="309" spans="1:65" s="12" customFormat="1" ht="22.9" customHeight="1" x14ac:dyDescent="0.2">
      <c r="B309" s="134"/>
      <c r="D309" s="135" t="s">
        <v>73</v>
      </c>
      <c r="E309" s="144" t="s">
        <v>347</v>
      </c>
      <c r="F309" s="144" t="s">
        <v>348</v>
      </c>
      <c r="J309" s="145">
        <f>BK309</f>
        <v>0</v>
      </c>
      <c r="L309" s="134"/>
      <c r="M309" s="138"/>
      <c r="N309" s="139"/>
      <c r="O309" s="139"/>
      <c r="P309" s="140">
        <f>SUM(P310:P339)</f>
        <v>308.75939999999997</v>
      </c>
      <c r="Q309" s="139"/>
      <c r="R309" s="140">
        <f>SUM(R310:R339)</f>
        <v>0.4223287</v>
      </c>
      <c r="S309" s="139"/>
      <c r="T309" s="141">
        <f>SUM(T310:T339)</f>
        <v>0</v>
      </c>
      <c r="AR309" s="135" t="s">
        <v>87</v>
      </c>
      <c r="AT309" s="142" t="s">
        <v>73</v>
      </c>
      <c r="AU309" s="142" t="s">
        <v>81</v>
      </c>
      <c r="AY309" s="135" t="s">
        <v>133</v>
      </c>
      <c r="BK309" s="143">
        <f>SUM(BK310:BK339)</f>
        <v>0</v>
      </c>
    </row>
    <row r="310" spans="1:65" s="2" customFormat="1" ht="21.75" customHeight="1" x14ac:dyDescent="0.2">
      <c r="A310" s="30"/>
      <c r="B310" s="146"/>
      <c r="C310" s="147" t="s">
        <v>349</v>
      </c>
      <c r="D310" s="147" t="s">
        <v>135</v>
      </c>
      <c r="E310" s="148" t="s">
        <v>350</v>
      </c>
      <c r="F310" s="149" t="s">
        <v>351</v>
      </c>
      <c r="G310" s="150" t="s">
        <v>256</v>
      </c>
      <c r="H310" s="151">
        <v>222.19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0.52900000000000003</v>
      </c>
      <c r="P310" s="155">
        <f>O310*H310</f>
        <v>117.53851</v>
      </c>
      <c r="Q310" s="155">
        <v>6.6E-4</v>
      </c>
      <c r="R310" s="155">
        <f>Q310*H310</f>
        <v>0.14664540000000001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263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263</v>
      </c>
      <c r="BM310" s="157" t="s">
        <v>352</v>
      </c>
    </row>
    <row r="311" spans="1:65" s="14" customFormat="1" x14ac:dyDescent="0.2">
      <c r="B311" s="166"/>
      <c r="D311" s="160" t="s">
        <v>142</v>
      </c>
      <c r="E311" s="167" t="s">
        <v>1</v>
      </c>
      <c r="F311" s="168" t="s">
        <v>353</v>
      </c>
      <c r="H311" s="169">
        <v>32.49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 x14ac:dyDescent="0.2">
      <c r="B312" s="166"/>
      <c r="D312" s="160" t="s">
        <v>142</v>
      </c>
      <c r="E312" s="167" t="s">
        <v>1</v>
      </c>
      <c r="F312" s="168" t="s">
        <v>354</v>
      </c>
      <c r="H312" s="169">
        <v>166.45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 x14ac:dyDescent="0.2">
      <c r="B313" s="166"/>
      <c r="D313" s="160" t="s">
        <v>142</v>
      </c>
      <c r="E313" s="167" t="s">
        <v>1</v>
      </c>
      <c r="F313" s="168" t="s">
        <v>355</v>
      </c>
      <c r="H313" s="169">
        <v>23.25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 x14ac:dyDescent="0.2">
      <c r="B314" s="180"/>
      <c r="D314" s="160" t="s">
        <v>142</v>
      </c>
      <c r="E314" s="181" t="s">
        <v>1</v>
      </c>
      <c r="F314" s="182" t="s">
        <v>157</v>
      </c>
      <c r="H314" s="183">
        <v>222.19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21.75" customHeight="1" x14ac:dyDescent="0.2">
      <c r="A315" s="30"/>
      <c r="B315" s="146"/>
      <c r="C315" s="147" t="s">
        <v>356</v>
      </c>
      <c r="D315" s="147" t="s">
        <v>135</v>
      </c>
      <c r="E315" s="148" t="s">
        <v>357</v>
      </c>
      <c r="F315" s="149" t="s">
        <v>358</v>
      </c>
      <c r="G315" s="150" t="s">
        <v>256</v>
      </c>
      <c r="H315" s="151">
        <v>90.72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0.61599999999999999</v>
      </c>
      <c r="P315" s="155">
        <f>O315*H315</f>
        <v>55.883519999999997</v>
      </c>
      <c r="Q315" s="155">
        <v>9.1E-4</v>
      </c>
      <c r="R315" s="155">
        <f>Q315*H315</f>
        <v>8.2555199999999995E-2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263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263</v>
      </c>
      <c r="BM315" s="157" t="s">
        <v>359</v>
      </c>
    </row>
    <row r="316" spans="1:65" s="14" customFormat="1" x14ac:dyDescent="0.2">
      <c r="B316" s="166"/>
      <c r="D316" s="160" t="s">
        <v>142</v>
      </c>
      <c r="E316" s="167" t="s">
        <v>1</v>
      </c>
      <c r="F316" s="168" t="s">
        <v>360</v>
      </c>
      <c r="H316" s="169">
        <v>29.6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4" customFormat="1" x14ac:dyDescent="0.2">
      <c r="B317" s="166"/>
      <c r="D317" s="160" t="s">
        <v>142</v>
      </c>
      <c r="E317" s="167" t="s">
        <v>1</v>
      </c>
      <c r="F317" s="168" t="s">
        <v>361</v>
      </c>
      <c r="H317" s="169">
        <v>61.12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87</v>
      </c>
      <c r="AV317" s="14" t="s">
        <v>87</v>
      </c>
      <c r="AW317" s="14" t="s">
        <v>31</v>
      </c>
      <c r="AX317" s="14" t="s">
        <v>74</v>
      </c>
      <c r="AY317" s="167" t="s">
        <v>133</v>
      </c>
    </row>
    <row r="318" spans="1:65" s="16" customFormat="1" x14ac:dyDescent="0.2">
      <c r="B318" s="180"/>
      <c r="D318" s="160" t="s">
        <v>142</v>
      </c>
      <c r="E318" s="181" t="s">
        <v>1</v>
      </c>
      <c r="F318" s="182" t="s">
        <v>157</v>
      </c>
      <c r="H318" s="183">
        <v>90.72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87</v>
      </c>
      <c r="AV318" s="16" t="s">
        <v>140</v>
      </c>
      <c r="AW318" s="16" t="s">
        <v>31</v>
      </c>
      <c r="AX318" s="16" t="s">
        <v>81</v>
      </c>
      <c r="AY318" s="181" t="s">
        <v>133</v>
      </c>
    </row>
    <row r="319" spans="1:65" s="2" customFormat="1" ht="21.75" customHeight="1" x14ac:dyDescent="0.2">
      <c r="A319" s="30"/>
      <c r="B319" s="146"/>
      <c r="C319" s="147" t="s">
        <v>362</v>
      </c>
      <c r="D319" s="147" t="s">
        <v>135</v>
      </c>
      <c r="E319" s="148" t="s">
        <v>363</v>
      </c>
      <c r="F319" s="149" t="s">
        <v>364</v>
      </c>
      <c r="G319" s="150" t="s">
        <v>256</v>
      </c>
      <c r="H319" s="151">
        <v>7.46</v>
      </c>
      <c r="I319" s="152"/>
      <c r="J319" s="152">
        <f>ROUND(I319*H319,2)</f>
        <v>0</v>
      </c>
      <c r="K319" s="149" t="s">
        <v>1</v>
      </c>
      <c r="L319" s="31"/>
      <c r="M319" s="153" t="s">
        <v>1</v>
      </c>
      <c r="N319" s="154" t="s">
        <v>40</v>
      </c>
      <c r="O319" s="155">
        <v>0.69599999999999995</v>
      </c>
      <c r="P319" s="155">
        <f>O319*H319</f>
        <v>5.1921599999999994</v>
      </c>
      <c r="Q319" s="155">
        <v>1.1900000000000001E-3</v>
      </c>
      <c r="R319" s="155">
        <f>Q319*H319</f>
        <v>8.8774000000000006E-3</v>
      </c>
      <c r="S319" s="155">
        <v>0</v>
      </c>
      <c r="T319" s="156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7" t="s">
        <v>263</v>
      </c>
      <c r="AT319" s="157" t="s">
        <v>135</v>
      </c>
      <c r="AU319" s="157" t="s">
        <v>87</v>
      </c>
      <c r="AY319" s="18" t="s">
        <v>133</v>
      </c>
      <c r="BE319" s="158">
        <f>IF(N319="základní",J319,0)</f>
        <v>0</v>
      </c>
      <c r="BF319" s="158">
        <f>IF(N319="snížená",J319,0)</f>
        <v>0</v>
      </c>
      <c r="BG319" s="158">
        <f>IF(N319="zákl. přenesená",J319,0)</f>
        <v>0</v>
      </c>
      <c r="BH319" s="158">
        <f>IF(N319="sníž. přenesená",J319,0)</f>
        <v>0</v>
      </c>
      <c r="BI319" s="158">
        <f>IF(N319="nulová",J319,0)</f>
        <v>0</v>
      </c>
      <c r="BJ319" s="18" t="s">
        <v>87</v>
      </c>
      <c r="BK319" s="158">
        <f>ROUND(I319*H319,2)</f>
        <v>0</v>
      </c>
      <c r="BL319" s="18" t="s">
        <v>263</v>
      </c>
      <c r="BM319" s="157" t="s">
        <v>365</v>
      </c>
    </row>
    <row r="320" spans="1:65" s="14" customFormat="1" x14ac:dyDescent="0.2">
      <c r="B320" s="166"/>
      <c r="D320" s="160" t="s">
        <v>142</v>
      </c>
      <c r="E320" s="167" t="s">
        <v>1</v>
      </c>
      <c r="F320" s="168" t="s">
        <v>366</v>
      </c>
      <c r="H320" s="169">
        <v>7.46</v>
      </c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142</v>
      </c>
      <c r="AU320" s="167" t="s">
        <v>87</v>
      </c>
      <c r="AV320" s="14" t="s">
        <v>87</v>
      </c>
      <c r="AW320" s="14" t="s">
        <v>31</v>
      </c>
      <c r="AX320" s="14" t="s">
        <v>81</v>
      </c>
      <c r="AY320" s="167" t="s">
        <v>133</v>
      </c>
    </row>
    <row r="321" spans="1:65" s="2" customFormat="1" ht="21.75" customHeight="1" x14ac:dyDescent="0.2">
      <c r="A321" s="30"/>
      <c r="B321" s="146"/>
      <c r="C321" s="147" t="s">
        <v>367</v>
      </c>
      <c r="D321" s="147" t="s">
        <v>135</v>
      </c>
      <c r="E321" s="148" t="s">
        <v>368</v>
      </c>
      <c r="F321" s="149" t="s">
        <v>369</v>
      </c>
      <c r="G321" s="150" t="s">
        <v>256</v>
      </c>
      <c r="H321" s="151">
        <v>2.2000000000000002</v>
      </c>
      <c r="I321" s="152"/>
      <c r="J321" s="152">
        <f>ROUND(I321*H321,2)</f>
        <v>0</v>
      </c>
      <c r="K321" s="149" t="s">
        <v>1</v>
      </c>
      <c r="L321" s="31"/>
      <c r="M321" s="153" t="s">
        <v>1</v>
      </c>
      <c r="N321" s="154" t="s">
        <v>40</v>
      </c>
      <c r="O321" s="155">
        <v>0.74299999999999999</v>
      </c>
      <c r="P321" s="155">
        <f>O321*H321</f>
        <v>1.6346000000000001</v>
      </c>
      <c r="Q321" s="155">
        <v>2.5200000000000001E-3</v>
      </c>
      <c r="R321" s="155">
        <f>Q321*H321</f>
        <v>5.5440000000000003E-3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263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263</v>
      </c>
      <c r="BM321" s="157" t="s">
        <v>370</v>
      </c>
    </row>
    <row r="322" spans="1:65" s="14" customFormat="1" x14ac:dyDescent="0.2">
      <c r="B322" s="166"/>
      <c r="D322" s="160" t="s">
        <v>142</v>
      </c>
      <c r="E322" s="167" t="s">
        <v>1</v>
      </c>
      <c r="F322" s="168" t="s">
        <v>371</v>
      </c>
      <c r="H322" s="169">
        <v>2.2000000000000002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7" t="s">
        <v>142</v>
      </c>
      <c r="AU322" s="167" t="s">
        <v>87</v>
      </c>
      <c r="AV322" s="14" t="s">
        <v>87</v>
      </c>
      <c r="AW322" s="14" t="s">
        <v>31</v>
      </c>
      <c r="AX322" s="14" t="s">
        <v>81</v>
      </c>
      <c r="AY322" s="167" t="s">
        <v>133</v>
      </c>
    </row>
    <row r="323" spans="1:65" s="2" customFormat="1" ht="16.5" customHeight="1" x14ac:dyDescent="0.2">
      <c r="A323" s="30"/>
      <c r="B323" s="146"/>
      <c r="C323" s="147" t="s">
        <v>372</v>
      </c>
      <c r="D323" s="147" t="s">
        <v>135</v>
      </c>
      <c r="E323" s="148" t="s">
        <v>373</v>
      </c>
      <c r="F323" s="149" t="s">
        <v>374</v>
      </c>
      <c r="G323" s="150" t="s">
        <v>256</v>
      </c>
      <c r="H323" s="151">
        <v>62.65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0.51600000000000001</v>
      </c>
      <c r="P323" s="155">
        <f>O323*H323</f>
        <v>32.327399999999997</v>
      </c>
      <c r="Q323" s="155">
        <v>1.07E-3</v>
      </c>
      <c r="R323" s="155">
        <f>Q323*H323</f>
        <v>6.7035499999999998E-2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263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263</v>
      </c>
      <c r="BM323" s="157" t="s">
        <v>375</v>
      </c>
    </row>
    <row r="324" spans="1:65" s="2" customFormat="1" ht="33" customHeight="1" x14ac:dyDescent="0.2">
      <c r="A324" s="30"/>
      <c r="B324" s="146"/>
      <c r="C324" s="147" t="s">
        <v>376</v>
      </c>
      <c r="D324" s="147" t="s">
        <v>135</v>
      </c>
      <c r="E324" s="148" t="s">
        <v>377</v>
      </c>
      <c r="F324" s="149" t="s">
        <v>378</v>
      </c>
      <c r="G324" s="150" t="s">
        <v>256</v>
      </c>
      <c r="H324" s="151">
        <v>114.12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0.10299999999999999</v>
      </c>
      <c r="P324" s="155">
        <f>O324*H324</f>
        <v>11.75436</v>
      </c>
      <c r="Q324" s="155">
        <v>5.0000000000000002E-5</v>
      </c>
      <c r="R324" s="155">
        <f>Q324*H324</f>
        <v>5.7060000000000001E-3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263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263</v>
      </c>
      <c r="BM324" s="157" t="s">
        <v>379</v>
      </c>
    </row>
    <row r="325" spans="1:65" s="14" customFormat="1" x14ac:dyDescent="0.2">
      <c r="B325" s="166"/>
      <c r="D325" s="160" t="s">
        <v>142</v>
      </c>
      <c r="E325" s="167" t="s">
        <v>1</v>
      </c>
      <c r="F325" s="168" t="s">
        <v>380</v>
      </c>
      <c r="H325" s="169">
        <v>114.12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33" customHeight="1" x14ac:dyDescent="0.2">
      <c r="A326" s="30"/>
      <c r="B326" s="146"/>
      <c r="C326" s="147" t="s">
        <v>381</v>
      </c>
      <c r="D326" s="147" t="s">
        <v>135</v>
      </c>
      <c r="E326" s="148" t="s">
        <v>382</v>
      </c>
      <c r="F326" s="149" t="s">
        <v>383</v>
      </c>
      <c r="G326" s="150" t="s">
        <v>256</v>
      </c>
      <c r="H326" s="151">
        <v>55.4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0.10299999999999999</v>
      </c>
      <c r="P326" s="155">
        <f>O326*H326</f>
        <v>5.7061999999999999</v>
      </c>
      <c r="Q326" s="155">
        <v>6.9999999999999994E-5</v>
      </c>
      <c r="R326" s="155">
        <f>Q326*H326</f>
        <v>3.8779999999999995E-3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263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263</v>
      </c>
      <c r="BM326" s="157" t="s">
        <v>384</v>
      </c>
    </row>
    <row r="327" spans="1:65" s="14" customFormat="1" x14ac:dyDescent="0.2">
      <c r="B327" s="166"/>
      <c r="D327" s="160" t="s">
        <v>142</v>
      </c>
      <c r="E327" s="167" t="s">
        <v>1</v>
      </c>
      <c r="F327" s="168" t="s">
        <v>385</v>
      </c>
      <c r="H327" s="169">
        <v>55.4</v>
      </c>
      <c r="L327" s="166"/>
      <c r="M327" s="170"/>
      <c r="N327" s="171"/>
      <c r="O327" s="171"/>
      <c r="P327" s="171"/>
      <c r="Q327" s="171"/>
      <c r="R327" s="171"/>
      <c r="S327" s="171"/>
      <c r="T327" s="172"/>
      <c r="AT327" s="167" t="s">
        <v>142</v>
      </c>
      <c r="AU327" s="167" t="s">
        <v>87</v>
      </c>
      <c r="AV327" s="14" t="s">
        <v>87</v>
      </c>
      <c r="AW327" s="14" t="s">
        <v>31</v>
      </c>
      <c r="AX327" s="14" t="s">
        <v>81</v>
      </c>
      <c r="AY327" s="167" t="s">
        <v>133</v>
      </c>
    </row>
    <row r="328" spans="1:65" s="2" customFormat="1" ht="33" customHeight="1" x14ac:dyDescent="0.2">
      <c r="A328" s="30"/>
      <c r="B328" s="146"/>
      <c r="C328" s="147" t="s">
        <v>386</v>
      </c>
      <c r="D328" s="147" t="s">
        <v>135</v>
      </c>
      <c r="E328" s="148" t="s">
        <v>387</v>
      </c>
      <c r="F328" s="149" t="s">
        <v>388</v>
      </c>
      <c r="G328" s="150" t="s">
        <v>256</v>
      </c>
      <c r="H328" s="151">
        <v>2.2000000000000002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0.106</v>
      </c>
      <c r="P328" s="155">
        <f>O328*H328</f>
        <v>0.23320000000000002</v>
      </c>
      <c r="Q328" s="155">
        <v>9.0000000000000006E-5</v>
      </c>
      <c r="R328" s="155">
        <f>Q328*H328</f>
        <v>1.9800000000000002E-4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263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263</v>
      </c>
      <c r="BM328" s="157" t="s">
        <v>389</v>
      </c>
    </row>
    <row r="329" spans="1:65" s="14" customFormat="1" x14ac:dyDescent="0.2">
      <c r="B329" s="166"/>
      <c r="D329" s="160" t="s">
        <v>142</v>
      </c>
      <c r="E329" s="167" t="s">
        <v>1</v>
      </c>
      <c r="F329" s="168" t="s">
        <v>390</v>
      </c>
      <c r="H329" s="169">
        <v>2.2000000000000002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81</v>
      </c>
      <c r="AY329" s="167" t="s">
        <v>133</v>
      </c>
    </row>
    <row r="330" spans="1:65" s="2" customFormat="1" ht="33" customHeight="1" x14ac:dyDescent="0.2">
      <c r="A330" s="30"/>
      <c r="B330" s="146"/>
      <c r="C330" s="147" t="s">
        <v>391</v>
      </c>
      <c r="D330" s="147" t="s">
        <v>135</v>
      </c>
      <c r="E330" s="148" t="s">
        <v>392</v>
      </c>
      <c r="F330" s="149" t="s">
        <v>393</v>
      </c>
      <c r="G330" s="150" t="s">
        <v>256</v>
      </c>
      <c r="H330" s="151">
        <v>108.07</v>
      </c>
      <c r="I330" s="152"/>
      <c r="J330" s="152">
        <f>ROUND(I330*H330,2)</f>
        <v>0</v>
      </c>
      <c r="K330" s="149" t="s">
        <v>139</v>
      </c>
      <c r="L330" s="31"/>
      <c r="M330" s="153" t="s">
        <v>1</v>
      </c>
      <c r="N330" s="154" t="s">
        <v>40</v>
      </c>
      <c r="O330" s="155">
        <v>0.113</v>
      </c>
      <c r="P330" s="155">
        <f>O330*H330</f>
        <v>12.21191</v>
      </c>
      <c r="Q330" s="155">
        <v>1.2E-4</v>
      </c>
      <c r="R330" s="155">
        <f>Q330*H330</f>
        <v>1.29684E-2</v>
      </c>
      <c r="S330" s="155">
        <v>0</v>
      </c>
      <c r="T330" s="156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7" t="s">
        <v>263</v>
      </c>
      <c r="AT330" s="157" t="s">
        <v>135</v>
      </c>
      <c r="AU330" s="157" t="s">
        <v>87</v>
      </c>
      <c r="AY330" s="18" t="s">
        <v>133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87</v>
      </c>
      <c r="BK330" s="158">
        <f>ROUND(I330*H330,2)</f>
        <v>0</v>
      </c>
      <c r="BL330" s="18" t="s">
        <v>263</v>
      </c>
      <c r="BM330" s="157" t="s">
        <v>394</v>
      </c>
    </row>
    <row r="331" spans="1:65" s="14" customFormat="1" x14ac:dyDescent="0.2">
      <c r="B331" s="166"/>
      <c r="D331" s="160" t="s">
        <v>142</v>
      </c>
      <c r="E331" s="167" t="s">
        <v>1</v>
      </c>
      <c r="F331" s="168" t="s">
        <v>395</v>
      </c>
      <c r="H331" s="169">
        <v>108.07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81</v>
      </c>
      <c r="AY331" s="167" t="s">
        <v>133</v>
      </c>
    </row>
    <row r="332" spans="1:65" s="2" customFormat="1" ht="33" customHeight="1" x14ac:dyDescent="0.2">
      <c r="A332" s="30"/>
      <c r="B332" s="146"/>
      <c r="C332" s="147" t="s">
        <v>396</v>
      </c>
      <c r="D332" s="147" t="s">
        <v>135</v>
      </c>
      <c r="E332" s="148" t="s">
        <v>397</v>
      </c>
      <c r="F332" s="149" t="s">
        <v>398</v>
      </c>
      <c r="G332" s="150" t="s">
        <v>256</v>
      </c>
      <c r="H332" s="151">
        <v>35.32</v>
      </c>
      <c r="I332" s="152"/>
      <c r="J332" s="152">
        <f>ROUND(I332*H332,2)</f>
        <v>0</v>
      </c>
      <c r="K332" s="149" t="s">
        <v>139</v>
      </c>
      <c r="L332" s="31"/>
      <c r="M332" s="153" t="s">
        <v>1</v>
      </c>
      <c r="N332" s="154" t="s">
        <v>40</v>
      </c>
      <c r="O332" s="155">
        <v>0.11799999999999999</v>
      </c>
      <c r="P332" s="155">
        <f>O332*H332</f>
        <v>4.1677599999999995</v>
      </c>
      <c r="Q332" s="155">
        <v>2.4000000000000001E-4</v>
      </c>
      <c r="R332" s="155">
        <f>Q332*H332</f>
        <v>8.4767999999999996E-3</v>
      </c>
      <c r="S332" s="155">
        <v>0</v>
      </c>
      <c r="T332" s="156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7" t="s">
        <v>263</v>
      </c>
      <c r="AT332" s="157" t="s">
        <v>135</v>
      </c>
      <c r="AU332" s="157" t="s">
        <v>87</v>
      </c>
      <c r="AY332" s="18" t="s">
        <v>133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8" t="s">
        <v>87</v>
      </c>
      <c r="BK332" s="158">
        <f>ROUND(I332*H332,2)</f>
        <v>0</v>
      </c>
      <c r="BL332" s="18" t="s">
        <v>263</v>
      </c>
      <c r="BM332" s="157" t="s">
        <v>399</v>
      </c>
    </row>
    <row r="333" spans="1:65" s="14" customFormat="1" x14ac:dyDescent="0.2">
      <c r="B333" s="166"/>
      <c r="D333" s="160" t="s">
        <v>142</v>
      </c>
      <c r="E333" s="167" t="s">
        <v>1</v>
      </c>
      <c r="F333" s="168" t="s">
        <v>400</v>
      </c>
      <c r="H333" s="169">
        <v>35.32</v>
      </c>
      <c r="L333" s="166"/>
      <c r="M333" s="170"/>
      <c r="N333" s="171"/>
      <c r="O333" s="171"/>
      <c r="P333" s="171"/>
      <c r="Q333" s="171"/>
      <c r="R333" s="171"/>
      <c r="S333" s="171"/>
      <c r="T333" s="172"/>
      <c r="AT333" s="167" t="s">
        <v>142</v>
      </c>
      <c r="AU333" s="167" t="s">
        <v>87</v>
      </c>
      <c r="AV333" s="14" t="s">
        <v>87</v>
      </c>
      <c r="AW333" s="14" t="s">
        <v>31</v>
      </c>
      <c r="AX333" s="14" t="s">
        <v>81</v>
      </c>
      <c r="AY333" s="167" t="s">
        <v>133</v>
      </c>
    </row>
    <row r="334" spans="1:65" s="2" customFormat="1" ht="16.5" customHeight="1" x14ac:dyDescent="0.2">
      <c r="A334" s="30"/>
      <c r="B334" s="146"/>
      <c r="C334" s="147" t="s">
        <v>401</v>
      </c>
      <c r="D334" s="147" t="s">
        <v>135</v>
      </c>
      <c r="E334" s="148" t="s">
        <v>402</v>
      </c>
      <c r="F334" s="149" t="s">
        <v>403</v>
      </c>
      <c r="G334" s="150" t="s">
        <v>404</v>
      </c>
      <c r="H334" s="151">
        <v>6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0.67200000000000004</v>
      </c>
      <c r="P334" s="155">
        <f>O334*H334</f>
        <v>4.032</v>
      </c>
      <c r="Q334" s="155">
        <v>2.1000000000000001E-4</v>
      </c>
      <c r="R334" s="155">
        <f>Q334*H334</f>
        <v>1.2600000000000001E-3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263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263</v>
      </c>
      <c r="BM334" s="157" t="s">
        <v>405</v>
      </c>
    </row>
    <row r="335" spans="1:65" s="2" customFormat="1" ht="16.5" customHeight="1" x14ac:dyDescent="0.2">
      <c r="A335" s="30"/>
      <c r="B335" s="146"/>
      <c r="C335" s="147" t="s">
        <v>406</v>
      </c>
      <c r="D335" s="147" t="s">
        <v>135</v>
      </c>
      <c r="E335" s="148" t="s">
        <v>407</v>
      </c>
      <c r="F335" s="149" t="s">
        <v>408</v>
      </c>
      <c r="G335" s="150" t="s">
        <v>314</v>
      </c>
      <c r="H335" s="151">
        <v>2</v>
      </c>
      <c r="I335" s="152"/>
      <c r="J335" s="152">
        <f>ROUND(I335*H335,2)</f>
        <v>0</v>
      </c>
      <c r="K335" s="149" t="s">
        <v>139</v>
      </c>
      <c r="L335" s="31"/>
      <c r="M335" s="153" t="s">
        <v>1</v>
      </c>
      <c r="N335" s="154" t="s">
        <v>40</v>
      </c>
      <c r="O335" s="155">
        <v>0.34</v>
      </c>
      <c r="P335" s="155">
        <f>O335*H335</f>
        <v>0.68</v>
      </c>
      <c r="Q335" s="155">
        <v>1.07E-3</v>
      </c>
      <c r="R335" s="155">
        <f>Q335*H335</f>
        <v>2.14E-3</v>
      </c>
      <c r="S335" s="155">
        <v>0</v>
      </c>
      <c r="T335" s="156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7" t="s">
        <v>263</v>
      </c>
      <c r="AT335" s="157" t="s">
        <v>135</v>
      </c>
      <c r="AU335" s="157" t="s">
        <v>87</v>
      </c>
      <c r="AY335" s="18" t="s">
        <v>133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87</v>
      </c>
      <c r="BK335" s="158">
        <f>ROUND(I335*H335,2)</f>
        <v>0</v>
      </c>
      <c r="BL335" s="18" t="s">
        <v>263</v>
      </c>
      <c r="BM335" s="157" t="s">
        <v>409</v>
      </c>
    </row>
    <row r="336" spans="1:65" s="14" customFormat="1" x14ac:dyDescent="0.2">
      <c r="B336" s="166"/>
      <c r="D336" s="160" t="s">
        <v>142</v>
      </c>
      <c r="E336" s="167" t="s">
        <v>1</v>
      </c>
      <c r="F336" s="168" t="s">
        <v>87</v>
      </c>
      <c r="H336" s="169">
        <v>2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81</v>
      </c>
      <c r="AY336" s="167" t="s">
        <v>133</v>
      </c>
    </row>
    <row r="337" spans="1:65" s="2" customFormat="1" ht="21.75" customHeight="1" x14ac:dyDescent="0.2">
      <c r="A337" s="30"/>
      <c r="B337" s="146"/>
      <c r="C337" s="147" t="s">
        <v>410</v>
      </c>
      <c r="D337" s="147" t="s">
        <v>135</v>
      </c>
      <c r="E337" s="148" t="s">
        <v>411</v>
      </c>
      <c r="F337" s="149" t="s">
        <v>412</v>
      </c>
      <c r="G337" s="150" t="s">
        <v>256</v>
      </c>
      <c r="H337" s="151">
        <v>385.22</v>
      </c>
      <c r="I337" s="152"/>
      <c r="J337" s="152">
        <f>ROUND(I337*H337,2)</f>
        <v>0</v>
      </c>
      <c r="K337" s="149" t="s">
        <v>139</v>
      </c>
      <c r="L337" s="31"/>
      <c r="M337" s="153" t="s">
        <v>1</v>
      </c>
      <c r="N337" s="154" t="s">
        <v>40</v>
      </c>
      <c r="O337" s="155">
        <v>6.7000000000000004E-2</v>
      </c>
      <c r="P337" s="155">
        <f>O337*H337</f>
        <v>25.809740000000005</v>
      </c>
      <c r="Q337" s="155">
        <v>1.9000000000000001E-4</v>
      </c>
      <c r="R337" s="155">
        <f>Q337*H337</f>
        <v>7.3191800000000015E-2</v>
      </c>
      <c r="S337" s="155">
        <v>0</v>
      </c>
      <c r="T337" s="156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7" t="s">
        <v>263</v>
      </c>
      <c r="AT337" s="157" t="s">
        <v>135</v>
      </c>
      <c r="AU337" s="157" t="s">
        <v>87</v>
      </c>
      <c r="AY337" s="18" t="s">
        <v>133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8" t="s">
        <v>87</v>
      </c>
      <c r="BK337" s="158">
        <f>ROUND(I337*H337,2)</f>
        <v>0</v>
      </c>
      <c r="BL337" s="18" t="s">
        <v>263</v>
      </c>
      <c r="BM337" s="157" t="s">
        <v>413</v>
      </c>
    </row>
    <row r="338" spans="1:65" s="14" customFormat="1" x14ac:dyDescent="0.2">
      <c r="B338" s="166"/>
      <c r="D338" s="160" t="s">
        <v>142</v>
      </c>
      <c r="E338" s="167" t="s">
        <v>1</v>
      </c>
      <c r="F338" s="168" t="s">
        <v>414</v>
      </c>
      <c r="H338" s="169">
        <v>385.22</v>
      </c>
      <c r="L338" s="166"/>
      <c r="M338" s="170"/>
      <c r="N338" s="171"/>
      <c r="O338" s="171"/>
      <c r="P338" s="171"/>
      <c r="Q338" s="171"/>
      <c r="R338" s="171"/>
      <c r="S338" s="171"/>
      <c r="T338" s="172"/>
      <c r="AT338" s="167" t="s">
        <v>142</v>
      </c>
      <c r="AU338" s="167" t="s">
        <v>87</v>
      </c>
      <c r="AV338" s="14" t="s">
        <v>87</v>
      </c>
      <c r="AW338" s="14" t="s">
        <v>31</v>
      </c>
      <c r="AX338" s="14" t="s">
        <v>81</v>
      </c>
      <c r="AY338" s="167" t="s">
        <v>133</v>
      </c>
    </row>
    <row r="339" spans="1:65" s="2" customFormat="1" ht="16.5" customHeight="1" x14ac:dyDescent="0.2">
      <c r="A339" s="30"/>
      <c r="B339" s="146"/>
      <c r="C339" s="147" t="s">
        <v>415</v>
      </c>
      <c r="D339" s="147" t="s">
        <v>135</v>
      </c>
      <c r="E339" s="148" t="s">
        <v>416</v>
      </c>
      <c r="F339" s="149" t="s">
        <v>417</v>
      </c>
      <c r="G339" s="150" t="s">
        <v>256</v>
      </c>
      <c r="H339" s="151">
        <v>385.22</v>
      </c>
      <c r="I339" s="152"/>
      <c r="J339" s="152">
        <f>ROUND(I339*H339,2)</f>
        <v>0</v>
      </c>
      <c r="K339" s="149" t="s">
        <v>139</v>
      </c>
      <c r="L339" s="31"/>
      <c r="M339" s="153" t="s">
        <v>1</v>
      </c>
      <c r="N339" s="154" t="s">
        <v>40</v>
      </c>
      <c r="O339" s="155">
        <v>8.2000000000000003E-2</v>
      </c>
      <c r="P339" s="155">
        <f>O339*H339</f>
        <v>31.588040000000003</v>
      </c>
      <c r="Q339" s="155">
        <v>1.0000000000000001E-5</v>
      </c>
      <c r="R339" s="155">
        <f>Q339*H339</f>
        <v>3.8522000000000005E-3</v>
      </c>
      <c r="S339" s="155">
        <v>0</v>
      </c>
      <c r="T339" s="156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7" t="s">
        <v>263</v>
      </c>
      <c r="AT339" s="157" t="s">
        <v>135</v>
      </c>
      <c r="AU339" s="157" t="s">
        <v>87</v>
      </c>
      <c r="AY339" s="18" t="s">
        <v>133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8" t="s">
        <v>87</v>
      </c>
      <c r="BK339" s="158">
        <f>ROUND(I339*H339,2)</f>
        <v>0</v>
      </c>
      <c r="BL339" s="18" t="s">
        <v>263</v>
      </c>
      <c r="BM339" s="157" t="s">
        <v>418</v>
      </c>
    </row>
    <row r="340" spans="1:65" s="12" customFormat="1" ht="22.9" customHeight="1" x14ac:dyDescent="0.2">
      <c r="B340" s="134"/>
      <c r="D340" s="135" t="s">
        <v>73</v>
      </c>
      <c r="E340" s="144" t="s">
        <v>419</v>
      </c>
      <c r="F340" s="144" t="s">
        <v>420</v>
      </c>
      <c r="J340" s="145">
        <f>BK340</f>
        <v>0</v>
      </c>
      <c r="L340" s="134"/>
      <c r="M340" s="138"/>
      <c r="N340" s="139"/>
      <c r="O340" s="139"/>
      <c r="P340" s="140">
        <f>SUM(P341:P363)</f>
        <v>78.138000000000005</v>
      </c>
      <c r="Q340" s="139"/>
      <c r="R340" s="140">
        <f>SUM(R341:R363)</f>
        <v>0.65268000000000004</v>
      </c>
      <c r="S340" s="139"/>
      <c r="T340" s="141">
        <f>SUM(T341:T363)</f>
        <v>0</v>
      </c>
      <c r="AR340" s="135" t="s">
        <v>87</v>
      </c>
      <c r="AT340" s="142" t="s">
        <v>73</v>
      </c>
      <c r="AU340" s="142" t="s">
        <v>81</v>
      </c>
      <c r="AY340" s="135" t="s">
        <v>133</v>
      </c>
      <c r="BK340" s="143">
        <f>SUM(BK341:BK363)</f>
        <v>0</v>
      </c>
    </row>
    <row r="341" spans="1:65" s="2" customFormat="1" ht="21.75" customHeight="1" x14ac:dyDescent="0.2">
      <c r="A341" s="30"/>
      <c r="B341" s="146"/>
      <c r="C341" s="147" t="s">
        <v>421</v>
      </c>
      <c r="D341" s="147" t="s">
        <v>135</v>
      </c>
      <c r="E341" s="148" t="s">
        <v>422</v>
      </c>
      <c r="F341" s="149" t="s">
        <v>423</v>
      </c>
      <c r="G341" s="150" t="s">
        <v>404</v>
      </c>
      <c r="H341" s="151">
        <v>10</v>
      </c>
      <c r="I341" s="152"/>
      <c r="J341" s="152">
        <f>ROUND(I341*H341,2)</f>
        <v>0</v>
      </c>
      <c r="K341" s="149" t="s">
        <v>139</v>
      </c>
      <c r="L341" s="31"/>
      <c r="M341" s="153" t="s">
        <v>1</v>
      </c>
      <c r="N341" s="154" t="s">
        <v>40</v>
      </c>
      <c r="O341" s="155">
        <v>1.1000000000000001</v>
      </c>
      <c r="P341" s="155">
        <f>O341*H341</f>
        <v>11</v>
      </c>
      <c r="Q341" s="155">
        <v>1.6920000000000001E-2</v>
      </c>
      <c r="R341" s="155">
        <f>Q341*H341</f>
        <v>0.16920000000000002</v>
      </c>
      <c r="S341" s="155">
        <v>0</v>
      </c>
      <c r="T341" s="156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7" t="s">
        <v>263</v>
      </c>
      <c r="AT341" s="157" t="s">
        <v>135</v>
      </c>
      <c r="AU341" s="157" t="s">
        <v>87</v>
      </c>
      <c r="AY341" s="18" t="s">
        <v>133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87</v>
      </c>
      <c r="BK341" s="158">
        <f>ROUND(I341*H341,2)</f>
        <v>0</v>
      </c>
      <c r="BL341" s="18" t="s">
        <v>263</v>
      </c>
      <c r="BM341" s="157" t="s">
        <v>424</v>
      </c>
    </row>
    <row r="342" spans="1:65" s="14" customFormat="1" x14ac:dyDescent="0.2">
      <c r="B342" s="166"/>
      <c r="D342" s="160" t="s">
        <v>142</v>
      </c>
      <c r="E342" s="167" t="s">
        <v>1</v>
      </c>
      <c r="F342" s="168" t="s">
        <v>425</v>
      </c>
      <c r="H342" s="169">
        <v>10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142</v>
      </c>
      <c r="AU342" s="167" t="s">
        <v>87</v>
      </c>
      <c r="AV342" s="14" t="s">
        <v>87</v>
      </c>
      <c r="AW342" s="14" t="s">
        <v>31</v>
      </c>
      <c r="AX342" s="14" t="s">
        <v>81</v>
      </c>
      <c r="AY342" s="167" t="s">
        <v>133</v>
      </c>
    </row>
    <row r="343" spans="1:65" s="2" customFormat="1" ht="21.75" customHeight="1" x14ac:dyDescent="0.2">
      <c r="A343" s="30"/>
      <c r="B343" s="146"/>
      <c r="C343" s="147" t="s">
        <v>426</v>
      </c>
      <c r="D343" s="147" t="s">
        <v>135</v>
      </c>
      <c r="E343" s="148" t="s">
        <v>427</v>
      </c>
      <c r="F343" s="149" t="s">
        <v>428</v>
      </c>
      <c r="G343" s="150" t="s">
        <v>404</v>
      </c>
      <c r="H343" s="151">
        <v>10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1.1000000000000001</v>
      </c>
      <c r="P343" s="155">
        <f>O343*H343</f>
        <v>11</v>
      </c>
      <c r="Q343" s="155">
        <v>1.6469999999999999E-2</v>
      </c>
      <c r="R343" s="155">
        <f>Q343*H343</f>
        <v>0.16469999999999999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263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263</v>
      </c>
      <c r="BM343" s="157" t="s">
        <v>429</v>
      </c>
    </row>
    <row r="344" spans="1:65" s="14" customFormat="1" x14ac:dyDescent="0.2">
      <c r="B344" s="166"/>
      <c r="D344" s="160" t="s">
        <v>142</v>
      </c>
      <c r="E344" s="167" t="s">
        <v>1</v>
      </c>
      <c r="F344" s="168" t="s">
        <v>208</v>
      </c>
      <c r="H344" s="169">
        <v>10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21.75" customHeight="1" x14ac:dyDescent="0.2">
      <c r="A345" s="30"/>
      <c r="B345" s="146"/>
      <c r="C345" s="147" t="s">
        <v>430</v>
      </c>
      <c r="D345" s="147" t="s">
        <v>135</v>
      </c>
      <c r="E345" s="148" t="s">
        <v>431</v>
      </c>
      <c r="F345" s="149" t="s">
        <v>432</v>
      </c>
      <c r="G345" s="150" t="s">
        <v>404</v>
      </c>
      <c r="H345" s="151">
        <v>6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1.1000000000000001</v>
      </c>
      <c r="P345" s="155">
        <f>O345*H345</f>
        <v>6.6000000000000005</v>
      </c>
      <c r="Q345" s="155">
        <v>8.9700000000000005E-3</v>
      </c>
      <c r="R345" s="155">
        <f>Q345*H345</f>
        <v>5.3820000000000007E-2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263</v>
      </c>
      <c r="BM345" s="157" t="s">
        <v>433</v>
      </c>
    </row>
    <row r="346" spans="1:65" s="2" customFormat="1" ht="21.75" customHeight="1" x14ac:dyDescent="0.2">
      <c r="A346" s="30"/>
      <c r="B346" s="146"/>
      <c r="C346" s="147" t="s">
        <v>434</v>
      </c>
      <c r="D346" s="147" t="s">
        <v>135</v>
      </c>
      <c r="E346" s="148" t="s">
        <v>435</v>
      </c>
      <c r="F346" s="149" t="s">
        <v>436</v>
      </c>
      <c r="G346" s="150" t="s">
        <v>404</v>
      </c>
      <c r="H346" s="151">
        <v>4</v>
      </c>
      <c r="I346" s="152"/>
      <c r="J346" s="152">
        <f>ROUND(I346*H346,2)</f>
        <v>0</v>
      </c>
      <c r="K346" s="149" t="s">
        <v>139</v>
      </c>
      <c r="L346" s="31"/>
      <c r="M346" s="153" t="s">
        <v>1</v>
      </c>
      <c r="N346" s="154" t="s">
        <v>40</v>
      </c>
      <c r="O346" s="155">
        <v>2.4620000000000002</v>
      </c>
      <c r="P346" s="155">
        <f>O346*H346</f>
        <v>9.8480000000000008</v>
      </c>
      <c r="Q346" s="155">
        <v>1.9990000000000001E-2</v>
      </c>
      <c r="R346" s="155">
        <f>Q346*H346</f>
        <v>7.9960000000000003E-2</v>
      </c>
      <c r="S346" s="155">
        <v>0</v>
      </c>
      <c r="T346" s="156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7" t="s">
        <v>263</v>
      </c>
      <c r="AT346" s="157" t="s">
        <v>135</v>
      </c>
      <c r="AU346" s="157" t="s">
        <v>87</v>
      </c>
      <c r="AY346" s="18" t="s">
        <v>133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87</v>
      </c>
      <c r="BK346" s="158">
        <f>ROUND(I346*H346,2)</f>
        <v>0</v>
      </c>
      <c r="BL346" s="18" t="s">
        <v>263</v>
      </c>
      <c r="BM346" s="157" t="s">
        <v>437</v>
      </c>
    </row>
    <row r="347" spans="1:65" s="14" customFormat="1" x14ac:dyDescent="0.2">
      <c r="B347" s="166"/>
      <c r="D347" s="160" t="s">
        <v>142</v>
      </c>
      <c r="E347" s="167" t="s">
        <v>1</v>
      </c>
      <c r="F347" s="168" t="s">
        <v>438</v>
      </c>
      <c r="H347" s="169">
        <v>4</v>
      </c>
      <c r="L347" s="166"/>
      <c r="M347" s="170"/>
      <c r="N347" s="171"/>
      <c r="O347" s="171"/>
      <c r="P347" s="171"/>
      <c r="Q347" s="171"/>
      <c r="R347" s="171"/>
      <c r="S347" s="171"/>
      <c r="T347" s="172"/>
      <c r="AT347" s="167" t="s">
        <v>142</v>
      </c>
      <c r="AU347" s="167" t="s">
        <v>87</v>
      </c>
      <c r="AV347" s="14" t="s">
        <v>87</v>
      </c>
      <c r="AW347" s="14" t="s">
        <v>31</v>
      </c>
      <c r="AX347" s="14" t="s">
        <v>81</v>
      </c>
      <c r="AY347" s="167" t="s">
        <v>133</v>
      </c>
    </row>
    <row r="348" spans="1:65" s="2" customFormat="1" ht="16.5" customHeight="1" x14ac:dyDescent="0.2">
      <c r="A348" s="30"/>
      <c r="B348" s="146"/>
      <c r="C348" s="147" t="s">
        <v>439</v>
      </c>
      <c r="D348" s="147" t="s">
        <v>135</v>
      </c>
      <c r="E348" s="148" t="s">
        <v>440</v>
      </c>
      <c r="F348" s="149" t="s">
        <v>441</v>
      </c>
      <c r="G348" s="150" t="s">
        <v>404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2.54</v>
      </c>
      <c r="P348" s="155">
        <f>O348*H348</f>
        <v>5.08</v>
      </c>
      <c r="Q348" s="155">
        <v>1.452E-2</v>
      </c>
      <c r="R348" s="155">
        <f>Q348*H348</f>
        <v>2.904E-2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263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263</v>
      </c>
      <c r="BM348" s="157" t="s">
        <v>442</v>
      </c>
    </row>
    <row r="349" spans="1:65" s="2" customFormat="1" ht="33" customHeight="1" x14ac:dyDescent="0.2">
      <c r="A349" s="30"/>
      <c r="B349" s="146"/>
      <c r="C349" s="147" t="s">
        <v>443</v>
      </c>
      <c r="D349" s="147" t="s">
        <v>135</v>
      </c>
      <c r="E349" s="148" t="s">
        <v>444</v>
      </c>
      <c r="F349" s="149" t="s">
        <v>445</v>
      </c>
      <c r="G349" s="150" t="s">
        <v>404</v>
      </c>
      <c r="H349" s="151">
        <v>2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4.37</v>
      </c>
      <c r="P349" s="155">
        <f>O349*H349</f>
        <v>8.74</v>
      </c>
      <c r="Q349" s="155">
        <v>3.6490000000000002E-2</v>
      </c>
      <c r="R349" s="155">
        <f>Q349*H349</f>
        <v>7.2980000000000003E-2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263</v>
      </c>
      <c r="BM349" s="157" t="s">
        <v>446</v>
      </c>
    </row>
    <row r="350" spans="1:65" s="2" customFormat="1" ht="21.75" customHeight="1" x14ac:dyDescent="0.2">
      <c r="A350" s="30"/>
      <c r="B350" s="146"/>
      <c r="C350" s="147" t="s">
        <v>447</v>
      </c>
      <c r="D350" s="147" t="s">
        <v>135</v>
      </c>
      <c r="E350" s="148" t="s">
        <v>448</v>
      </c>
      <c r="F350" s="149" t="s">
        <v>449</v>
      </c>
      <c r="G350" s="150" t="s">
        <v>404</v>
      </c>
      <c r="H350" s="151">
        <v>6</v>
      </c>
      <c r="I350" s="152"/>
      <c r="J350" s="152">
        <f>ROUND(I350*H350,2)</f>
        <v>0</v>
      </c>
      <c r="K350" s="149" t="s">
        <v>139</v>
      </c>
      <c r="L350" s="31"/>
      <c r="M350" s="153" t="s">
        <v>1</v>
      </c>
      <c r="N350" s="154" t="s">
        <v>40</v>
      </c>
      <c r="O350" s="155">
        <v>0.85</v>
      </c>
      <c r="P350" s="155">
        <f>O350*H350</f>
        <v>5.0999999999999996</v>
      </c>
      <c r="Q350" s="155">
        <v>4.2999999999999999E-4</v>
      </c>
      <c r="R350" s="155">
        <f>Q350*H350</f>
        <v>2.5799999999999998E-3</v>
      </c>
      <c r="S350" s="155">
        <v>0</v>
      </c>
      <c r="T350" s="156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7" t="s">
        <v>263</v>
      </c>
      <c r="AT350" s="157" t="s">
        <v>135</v>
      </c>
      <c r="AU350" s="157" t="s">
        <v>87</v>
      </c>
      <c r="AY350" s="18" t="s">
        <v>133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87</v>
      </c>
      <c r="BK350" s="158">
        <f>ROUND(I350*H350,2)</f>
        <v>0</v>
      </c>
      <c r="BL350" s="18" t="s">
        <v>263</v>
      </c>
      <c r="BM350" s="157" t="s">
        <v>450</v>
      </c>
    </row>
    <row r="351" spans="1:65" s="14" customFormat="1" x14ac:dyDescent="0.2">
      <c r="B351" s="166"/>
      <c r="D351" s="160" t="s">
        <v>142</v>
      </c>
      <c r="E351" s="167" t="s">
        <v>1</v>
      </c>
      <c r="F351" s="168" t="s">
        <v>451</v>
      </c>
      <c r="H351" s="169">
        <v>6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87</v>
      </c>
      <c r="AV351" s="14" t="s">
        <v>87</v>
      </c>
      <c r="AW351" s="14" t="s">
        <v>31</v>
      </c>
      <c r="AX351" s="14" t="s">
        <v>81</v>
      </c>
      <c r="AY351" s="167" t="s">
        <v>133</v>
      </c>
    </row>
    <row r="352" spans="1:65" s="2" customFormat="1" ht="21.75" customHeight="1" x14ac:dyDescent="0.2">
      <c r="A352" s="30"/>
      <c r="B352" s="146"/>
      <c r="C352" s="147" t="s">
        <v>452</v>
      </c>
      <c r="D352" s="147" t="s">
        <v>135</v>
      </c>
      <c r="E352" s="148" t="s">
        <v>453</v>
      </c>
      <c r="F352" s="149" t="s">
        <v>454</v>
      </c>
      <c r="G352" s="150" t="s">
        <v>404</v>
      </c>
      <c r="H352" s="151">
        <v>54</v>
      </c>
      <c r="I352" s="152"/>
      <c r="J352" s="152">
        <f>ROUND(I352*H352,2)</f>
        <v>0</v>
      </c>
      <c r="K352" s="149" t="s">
        <v>139</v>
      </c>
      <c r="L352" s="31"/>
      <c r="M352" s="153" t="s">
        <v>1</v>
      </c>
      <c r="N352" s="154" t="s">
        <v>40</v>
      </c>
      <c r="O352" s="155">
        <v>0.22700000000000001</v>
      </c>
      <c r="P352" s="155">
        <f>O352*H352</f>
        <v>12.258000000000001</v>
      </c>
      <c r="Q352" s="155">
        <v>2.9999999999999997E-4</v>
      </c>
      <c r="R352" s="155">
        <f>Q352*H352</f>
        <v>1.6199999999999999E-2</v>
      </c>
      <c r="S352" s="155">
        <v>0</v>
      </c>
      <c r="T352" s="156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7" t="s">
        <v>263</v>
      </c>
      <c r="AT352" s="157" t="s">
        <v>135</v>
      </c>
      <c r="AU352" s="157" t="s">
        <v>87</v>
      </c>
      <c r="AY352" s="18" t="s">
        <v>133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87</v>
      </c>
      <c r="BK352" s="158">
        <f>ROUND(I352*H352,2)</f>
        <v>0</v>
      </c>
      <c r="BL352" s="18" t="s">
        <v>263</v>
      </c>
      <c r="BM352" s="157" t="s">
        <v>455</v>
      </c>
    </row>
    <row r="353" spans="1:65" s="14" customFormat="1" x14ac:dyDescent="0.2">
      <c r="B353" s="166"/>
      <c r="D353" s="160" t="s">
        <v>142</v>
      </c>
      <c r="E353" s="167" t="s">
        <v>1</v>
      </c>
      <c r="F353" s="168" t="s">
        <v>208</v>
      </c>
      <c r="H353" s="169">
        <v>10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 x14ac:dyDescent="0.2">
      <c r="B354" s="166"/>
      <c r="D354" s="160" t="s">
        <v>142</v>
      </c>
      <c r="E354" s="167" t="s">
        <v>1</v>
      </c>
      <c r="F354" s="168" t="s">
        <v>456</v>
      </c>
      <c r="H354" s="169">
        <v>32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4" customFormat="1" x14ac:dyDescent="0.2">
      <c r="B355" s="166"/>
      <c r="D355" s="160" t="s">
        <v>142</v>
      </c>
      <c r="E355" s="167" t="s">
        <v>1</v>
      </c>
      <c r="F355" s="168" t="s">
        <v>457</v>
      </c>
      <c r="H355" s="169">
        <v>12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74</v>
      </c>
      <c r="AY355" s="167" t="s">
        <v>133</v>
      </c>
    </row>
    <row r="356" spans="1:65" s="16" customFormat="1" x14ac:dyDescent="0.2">
      <c r="B356" s="180"/>
      <c r="D356" s="160" t="s">
        <v>142</v>
      </c>
      <c r="E356" s="181" t="s">
        <v>1</v>
      </c>
      <c r="F356" s="182" t="s">
        <v>157</v>
      </c>
      <c r="H356" s="183">
        <v>54</v>
      </c>
      <c r="L356" s="180"/>
      <c r="M356" s="184"/>
      <c r="N356" s="185"/>
      <c r="O356" s="185"/>
      <c r="P356" s="185"/>
      <c r="Q356" s="185"/>
      <c r="R356" s="185"/>
      <c r="S356" s="185"/>
      <c r="T356" s="186"/>
      <c r="AT356" s="181" t="s">
        <v>142</v>
      </c>
      <c r="AU356" s="181" t="s">
        <v>87</v>
      </c>
      <c r="AV356" s="16" t="s">
        <v>140</v>
      </c>
      <c r="AW356" s="16" t="s">
        <v>31</v>
      </c>
      <c r="AX356" s="16" t="s">
        <v>81</v>
      </c>
      <c r="AY356" s="181" t="s">
        <v>133</v>
      </c>
    </row>
    <row r="357" spans="1:65" s="2" customFormat="1" ht="16.5" customHeight="1" x14ac:dyDescent="0.2">
      <c r="A357" s="30"/>
      <c r="B357" s="146"/>
      <c r="C357" s="147" t="s">
        <v>458</v>
      </c>
      <c r="D357" s="147" t="s">
        <v>135</v>
      </c>
      <c r="E357" s="148" t="s">
        <v>459</v>
      </c>
      <c r="F357" s="149" t="s">
        <v>460</v>
      </c>
      <c r="G357" s="150" t="s">
        <v>314</v>
      </c>
      <c r="H357" s="151">
        <v>12</v>
      </c>
      <c r="I357" s="152"/>
      <c r="J357" s="152">
        <f>ROUND(I357*H357,2)</f>
        <v>0</v>
      </c>
      <c r="K357" s="149" t="s">
        <v>139</v>
      </c>
      <c r="L357" s="31"/>
      <c r="M357" s="153" t="s">
        <v>1</v>
      </c>
      <c r="N357" s="154" t="s">
        <v>40</v>
      </c>
      <c r="O357" s="155">
        <v>0.17599999999999999</v>
      </c>
      <c r="P357" s="155">
        <f>O357*H357</f>
        <v>2.1120000000000001</v>
      </c>
      <c r="Q357" s="155">
        <v>1.09E-3</v>
      </c>
      <c r="R357" s="155">
        <f>Q357*H357</f>
        <v>1.3080000000000001E-2</v>
      </c>
      <c r="S357" s="155">
        <v>0</v>
      </c>
      <c r="T357" s="156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7" t="s">
        <v>263</v>
      </c>
      <c r="AT357" s="157" t="s">
        <v>135</v>
      </c>
      <c r="AU357" s="157" t="s">
        <v>87</v>
      </c>
      <c r="AY357" s="18" t="s">
        <v>133</v>
      </c>
      <c r="BE357" s="158">
        <f>IF(N357="základní",J357,0)</f>
        <v>0</v>
      </c>
      <c r="BF357" s="158">
        <f>IF(N357="snížená",J357,0)</f>
        <v>0</v>
      </c>
      <c r="BG357" s="158">
        <f>IF(N357="zákl. přenesená",J357,0)</f>
        <v>0</v>
      </c>
      <c r="BH357" s="158">
        <f>IF(N357="sníž. přenesená",J357,0)</f>
        <v>0</v>
      </c>
      <c r="BI357" s="158">
        <f>IF(N357="nulová",J357,0)</f>
        <v>0</v>
      </c>
      <c r="BJ357" s="18" t="s">
        <v>87</v>
      </c>
      <c r="BK357" s="158">
        <f>ROUND(I357*H357,2)</f>
        <v>0</v>
      </c>
      <c r="BL357" s="18" t="s">
        <v>263</v>
      </c>
      <c r="BM357" s="157" t="s">
        <v>461</v>
      </c>
    </row>
    <row r="358" spans="1:65" s="14" customFormat="1" x14ac:dyDescent="0.2">
      <c r="B358" s="166"/>
      <c r="D358" s="160" t="s">
        <v>142</v>
      </c>
      <c r="E358" s="167" t="s">
        <v>1</v>
      </c>
      <c r="F358" s="168" t="s">
        <v>328</v>
      </c>
      <c r="H358" s="169">
        <v>12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7" t="s">
        <v>142</v>
      </c>
      <c r="AU358" s="167" t="s">
        <v>87</v>
      </c>
      <c r="AV358" s="14" t="s">
        <v>87</v>
      </c>
      <c r="AW358" s="14" t="s">
        <v>31</v>
      </c>
      <c r="AX358" s="14" t="s">
        <v>81</v>
      </c>
      <c r="AY358" s="167" t="s">
        <v>133</v>
      </c>
    </row>
    <row r="359" spans="1:65" s="2" customFormat="1" ht="21.75" customHeight="1" x14ac:dyDescent="0.2">
      <c r="A359" s="30"/>
      <c r="B359" s="146"/>
      <c r="C359" s="147" t="s">
        <v>462</v>
      </c>
      <c r="D359" s="147" t="s">
        <v>135</v>
      </c>
      <c r="E359" s="148" t="s">
        <v>463</v>
      </c>
      <c r="F359" s="149" t="s">
        <v>464</v>
      </c>
      <c r="G359" s="150" t="s">
        <v>404</v>
      </c>
      <c r="H359" s="151">
        <v>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1.2000000000000002</v>
      </c>
      <c r="Q359" s="155">
        <v>1.8E-3</v>
      </c>
      <c r="R359" s="155">
        <f>Q359*H359</f>
        <v>1.0800000000000001E-2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263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263</v>
      </c>
      <c r="BM359" s="157" t="s">
        <v>465</v>
      </c>
    </row>
    <row r="360" spans="1:65" s="2" customFormat="1" ht="16.5" customHeight="1" x14ac:dyDescent="0.2">
      <c r="A360" s="30"/>
      <c r="B360" s="146"/>
      <c r="C360" s="147" t="s">
        <v>466</v>
      </c>
      <c r="D360" s="147" t="s">
        <v>135</v>
      </c>
      <c r="E360" s="148" t="s">
        <v>467</v>
      </c>
      <c r="F360" s="149" t="s">
        <v>468</v>
      </c>
      <c r="G360" s="150" t="s">
        <v>404</v>
      </c>
      <c r="H360" s="151">
        <v>16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0.2</v>
      </c>
      <c r="P360" s="155">
        <f>O360*H360</f>
        <v>3.2</v>
      </c>
      <c r="Q360" s="155">
        <v>1.8E-3</v>
      </c>
      <c r="R360" s="155">
        <f>Q360*H360</f>
        <v>2.8799999999999999E-2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263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263</v>
      </c>
      <c r="BM360" s="157" t="s">
        <v>469</v>
      </c>
    </row>
    <row r="361" spans="1:65" s="14" customFormat="1" x14ac:dyDescent="0.2">
      <c r="B361" s="166"/>
      <c r="D361" s="160" t="s">
        <v>142</v>
      </c>
      <c r="E361" s="167" t="s">
        <v>1</v>
      </c>
      <c r="F361" s="168" t="s">
        <v>470</v>
      </c>
      <c r="H361" s="169">
        <v>16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 x14ac:dyDescent="0.2">
      <c r="A362" s="30"/>
      <c r="B362" s="146"/>
      <c r="C362" s="147" t="s">
        <v>471</v>
      </c>
      <c r="D362" s="147" t="s">
        <v>135</v>
      </c>
      <c r="E362" s="148" t="s">
        <v>472</v>
      </c>
      <c r="F362" s="149" t="s">
        <v>473</v>
      </c>
      <c r="G362" s="150" t="s">
        <v>404</v>
      </c>
      <c r="H362" s="151">
        <v>4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0.4</v>
      </c>
      <c r="P362" s="155">
        <f>O362*H362</f>
        <v>1.6</v>
      </c>
      <c r="Q362" s="155">
        <v>1.9599999999999999E-3</v>
      </c>
      <c r="R362" s="155">
        <f>Q362*H362</f>
        <v>7.8399999999999997E-3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263</v>
      </c>
      <c r="BM362" s="157" t="s">
        <v>474</v>
      </c>
    </row>
    <row r="363" spans="1:65" s="2" customFormat="1" ht="21.75" customHeight="1" x14ac:dyDescent="0.2">
      <c r="A363" s="30"/>
      <c r="B363" s="146"/>
      <c r="C363" s="147" t="s">
        <v>475</v>
      </c>
      <c r="D363" s="147" t="s">
        <v>135</v>
      </c>
      <c r="E363" s="148" t="s">
        <v>476</v>
      </c>
      <c r="F363" s="149" t="s">
        <v>477</v>
      </c>
      <c r="G363" s="150" t="s">
        <v>404</v>
      </c>
      <c r="H363" s="151">
        <v>2</v>
      </c>
      <c r="I363" s="152"/>
      <c r="J363" s="152">
        <f>ROUND(I363*H363,2)</f>
        <v>0</v>
      </c>
      <c r="K363" s="149" t="s">
        <v>139</v>
      </c>
      <c r="L363" s="31"/>
      <c r="M363" s="153" t="s">
        <v>1</v>
      </c>
      <c r="N363" s="154" t="s">
        <v>40</v>
      </c>
      <c r="O363" s="155">
        <v>0.2</v>
      </c>
      <c r="P363" s="155">
        <f>O363*H363</f>
        <v>0.4</v>
      </c>
      <c r="Q363" s="155">
        <v>1.8400000000000001E-3</v>
      </c>
      <c r="R363" s="155">
        <f>Q363*H363</f>
        <v>3.6800000000000001E-3</v>
      </c>
      <c r="S363" s="155">
        <v>0</v>
      </c>
      <c r="T363" s="156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7" t="s">
        <v>263</v>
      </c>
      <c r="AT363" s="157" t="s">
        <v>135</v>
      </c>
      <c r="AU363" s="157" t="s">
        <v>87</v>
      </c>
      <c r="AY363" s="18" t="s">
        <v>133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87</v>
      </c>
      <c r="BK363" s="158">
        <f>ROUND(I363*H363,2)</f>
        <v>0</v>
      </c>
      <c r="BL363" s="18" t="s">
        <v>263</v>
      </c>
      <c r="BM363" s="157" t="s">
        <v>478</v>
      </c>
    </row>
    <row r="364" spans="1:65" s="12" customFormat="1" ht="22.9" customHeight="1" x14ac:dyDescent="0.2">
      <c r="B364" s="134"/>
      <c r="D364" s="135" t="s">
        <v>73</v>
      </c>
      <c r="E364" s="144" t="s">
        <v>479</v>
      </c>
      <c r="F364" s="144" t="s">
        <v>480</v>
      </c>
      <c r="J364" s="145">
        <f>BK364</f>
        <v>0</v>
      </c>
      <c r="L364" s="134"/>
      <c r="M364" s="138"/>
      <c r="N364" s="139"/>
      <c r="O364" s="139"/>
      <c r="P364" s="140">
        <f>P365</f>
        <v>25</v>
      </c>
      <c r="Q364" s="139"/>
      <c r="R364" s="140">
        <f>R365</f>
        <v>9.1999999999999998E-2</v>
      </c>
      <c r="S364" s="139"/>
      <c r="T364" s="141">
        <f>T365</f>
        <v>0</v>
      </c>
      <c r="AR364" s="135" t="s">
        <v>87</v>
      </c>
      <c r="AT364" s="142" t="s">
        <v>73</v>
      </c>
      <c r="AU364" s="142" t="s">
        <v>81</v>
      </c>
      <c r="AY364" s="135" t="s">
        <v>133</v>
      </c>
      <c r="BK364" s="143">
        <f>BK365</f>
        <v>0</v>
      </c>
    </row>
    <row r="365" spans="1:65" s="2" customFormat="1" ht="21.75" customHeight="1" x14ac:dyDescent="0.2">
      <c r="A365" s="30"/>
      <c r="B365" s="146"/>
      <c r="C365" s="147" t="s">
        <v>481</v>
      </c>
      <c r="D365" s="147" t="s">
        <v>135</v>
      </c>
      <c r="E365" s="148" t="s">
        <v>482</v>
      </c>
      <c r="F365" s="149" t="s">
        <v>483</v>
      </c>
      <c r="G365" s="150" t="s">
        <v>404</v>
      </c>
      <c r="H365" s="151">
        <v>10</v>
      </c>
      <c r="I365" s="152"/>
      <c r="J365" s="152">
        <f>ROUND(I365*H365,2)</f>
        <v>0</v>
      </c>
      <c r="K365" s="149" t="s">
        <v>139</v>
      </c>
      <c r="L365" s="31"/>
      <c r="M365" s="196" t="s">
        <v>1</v>
      </c>
      <c r="N365" s="197" t="s">
        <v>40</v>
      </c>
      <c r="O365" s="198">
        <v>2.5</v>
      </c>
      <c r="P365" s="198">
        <f>O365*H365</f>
        <v>25</v>
      </c>
      <c r="Q365" s="198">
        <v>9.1999999999999998E-3</v>
      </c>
      <c r="R365" s="198">
        <f>Q365*H365</f>
        <v>9.1999999999999998E-2</v>
      </c>
      <c r="S365" s="198">
        <v>0</v>
      </c>
      <c r="T365" s="199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263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263</v>
      </c>
      <c r="BM365" s="157" t="s">
        <v>484</v>
      </c>
    </row>
    <row r="366" spans="1:65" s="2" customFormat="1" ht="6.95" customHeight="1" x14ac:dyDescent="0.2">
      <c r="A366" s="30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31"/>
      <c r="M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</row>
  </sheetData>
  <autoFilter ref="C129:K365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4"/>
  <sheetViews>
    <sheetView showGridLines="0" tabSelected="1" topLeftCell="A245" workbookViewId="0">
      <selection activeCell="H262" sqref="H26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7" t="str">
        <f>'Rekapitulace stavby'!K6</f>
        <v>Bytový dům čp.375, Červená kolonie na ulici Okružní v Bohumíně</v>
      </c>
      <c r="F7" s="248"/>
      <c r="G7" s="248"/>
      <c r="H7" s="248"/>
      <c r="L7" s="21"/>
    </row>
    <row r="8" spans="1:46" s="1" customFormat="1" ht="12" customHeight="1" x14ac:dyDescent="0.2">
      <c r="B8" s="21"/>
      <c r="D8" s="27" t="s">
        <v>99</v>
      </c>
      <c r="L8" s="21"/>
    </row>
    <row r="9" spans="1:46" s="2" customFormat="1" ht="16.5" customHeight="1" x14ac:dyDescent="0.2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08" t="s">
        <v>485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38</v>
      </c>
      <c r="E35" s="27" t="s">
        <v>39</v>
      </c>
      <c r="F35" s="103">
        <f>ROUND((SUM(BE137:BE273)),  2)</f>
        <v>0</v>
      </c>
      <c r="G35" s="30"/>
      <c r="H35" s="30"/>
      <c r="I35" s="104">
        <v>0.21</v>
      </c>
      <c r="J35" s="103">
        <f>ROUND(((SUM(BE137:BE273))*I35),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103">
        <f>ROUND((SUM(BF137:BF273)),  2)</f>
        <v>0</v>
      </c>
      <c r="G36" s="30"/>
      <c r="H36" s="30"/>
      <c r="I36" s="104">
        <v>0.15</v>
      </c>
      <c r="J36" s="103">
        <f>ROUND(((SUM(BF137:BF273))*I36),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103">
        <f>ROUND((SUM(BG137:BG273)),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103">
        <f>ROUND((SUM(BH137:BH273)),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103">
        <f>ROUND((SUM(BI137:BI273)),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7" t="str">
        <f>E7</f>
        <v>Bytový dům čp.375,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99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08" t="str">
        <f>E11</f>
        <v>D.1.4.4 - Vytápění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 x14ac:dyDescent="0.2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 x14ac:dyDescent="0.2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 x14ac:dyDescent="0.2">
      <c r="B101" s="120"/>
      <c r="D101" s="121" t="s">
        <v>486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 x14ac:dyDescent="0.2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 x14ac:dyDescent="0.2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 x14ac:dyDescent="0.2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 x14ac:dyDescent="0.2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 x14ac:dyDescent="0.2">
      <c r="B106" s="120"/>
      <c r="D106" s="121" t="s">
        <v>487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 x14ac:dyDescent="0.2">
      <c r="B107" s="120"/>
      <c r="D107" s="121" t="s">
        <v>488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 x14ac:dyDescent="0.2">
      <c r="B108" s="120"/>
      <c r="D108" s="121" t="s">
        <v>489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 x14ac:dyDescent="0.2">
      <c r="B109" s="120"/>
      <c r="D109" s="121" t="s">
        <v>490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 x14ac:dyDescent="0.2">
      <c r="B110" s="120"/>
      <c r="D110" s="121" t="s">
        <v>491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 x14ac:dyDescent="0.2">
      <c r="B111" s="116"/>
      <c r="D111" s="117" t="s">
        <v>492</v>
      </c>
      <c r="E111" s="118"/>
      <c r="F111" s="118"/>
      <c r="G111" s="118"/>
      <c r="H111" s="118"/>
      <c r="I111" s="118"/>
      <c r="J111" s="119">
        <f>J263</f>
        <v>0</v>
      </c>
      <c r="L111" s="116"/>
    </row>
    <row r="112" spans="1:47" s="9" customFormat="1" ht="24.95" customHeight="1" x14ac:dyDescent="0.2">
      <c r="B112" s="116"/>
      <c r="D112" s="117" t="s">
        <v>493</v>
      </c>
      <c r="E112" s="118"/>
      <c r="F112" s="118"/>
      <c r="G112" s="118"/>
      <c r="H112" s="118"/>
      <c r="I112" s="118"/>
      <c r="J112" s="119">
        <f>J266</f>
        <v>0</v>
      </c>
      <c r="L112" s="116"/>
    </row>
    <row r="113" spans="1:31" s="9" customFormat="1" ht="24.95" customHeight="1" x14ac:dyDescent="0.2">
      <c r="B113" s="116"/>
      <c r="D113" s="117" t="s">
        <v>494</v>
      </c>
      <c r="E113" s="118"/>
      <c r="F113" s="118"/>
      <c r="G113" s="118"/>
      <c r="H113" s="118"/>
      <c r="I113" s="118"/>
      <c r="J113" s="119">
        <f>J268</f>
        <v>0</v>
      </c>
      <c r="L113" s="116"/>
    </row>
    <row r="114" spans="1:31" s="10" customFormat="1" ht="19.899999999999999" customHeight="1" x14ac:dyDescent="0.2">
      <c r="B114" s="120"/>
      <c r="D114" s="121" t="s">
        <v>495</v>
      </c>
      <c r="E114" s="122"/>
      <c r="F114" s="122"/>
      <c r="G114" s="122"/>
      <c r="H114" s="122"/>
      <c r="I114" s="122"/>
      <c r="J114" s="123">
        <f>J269</f>
        <v>0</v>
      </c>
      <c r="L114" s="120"/>
    </row>
    <row r="115" spans="1:31" s="10" customFormat="1" ht="19.899999999999999" customHeight="1" x14ac:dyDescent="0.2">
      <c r="B115" s="120"/>
      <c r="D115" s="121" t="s">
        <v>496</v>
      </c>
      <c r="E115" s="122"/>
      <c r="F115" s="122"/>
      <c r="G115" s="122"/>
      <c r="H115" s="122"/>
      <c r="I115" s="122"/>
      <c r="J115" s="123">
        <f>J272</f>
        <v>0</v>
      </c>
      <c r="L115" s="120"/>
    </row>
    <row r="116" spans="1:31" s="2" customFormat="1" ht="21.7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 x14ac:dyDescent="0.2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 x14ac:dyDescent="0.2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 x14ac:dyDescent="0.2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 x14ac:dyDescent="0.2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 x14ac:dyDescent="0.2">
      <c r="A125" s="30"/>
      <c r="B125" s="31"/>
      <c r="C125" s="30"/>
      <c r="D125" s="30"/>
      <c r="E125" s="247" t="str">
        <f>E7</f>
        <v>Bytový dům čp.375, Červená kolonie na ulici Okružní v Bohumíně</v>
      </c>
      <c r="F125" s="248"/>
      <c r="G125" s="248"/>
      <c r="H125" s="248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 x14ac:dyDescent="0.2">
      <c r="B126" s="21"/>
      <c r="C126" s="27" t="s">
        <v>99</v>
      </c>
      <c r="L126" s="21"/>
    </row>
    <row r="127" spans="1:31" s="2" customFormat="1" ht="16.5" customHeight="1" x14ac:dyDescent="0.2">
      <c r="A127" s="30"/>
      <c r="B127" s="31"/>
      <c r="C127" s="30"/>
      <c r="D127" s="30"/>
      <c r="E127" s="247" t="s">
        <v>100</v>
      </c>
      <c r="F127" s="246"/>
      <c r="G127" s="246"/>
      <c r="H127" s="246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 x14ac:dyDescent="0.2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 x14ac:dyDescent="0.2">
      <c r="A129" s="30"/>
      <c r="B129" s="31"/>
      <c r="C129" s="30"/>
      <c r="D129" s="30"/>
      <c r="E129" s="208" t="str">
        <f>E11</f>
        <v>D.1.4.4 - Vytápění</v>
      </c>
      <c r="F129" s="246"/>
      <c r="G129" s="246"/>
      <c r="H129" s="246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 x14ac:dyDescent="0.2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 x14ac:dyDescent="0.2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 x14ac:dyDescent="0.2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 x14ac:dyDescent="0.2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 x14ac:dyDescent="0.2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 x14ac:dyDescent="0.2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 x14ac:dyDescent="0.2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 x14ac:dyDescent="0.25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P138+P201+P263+P266+P268</f>
        <v>540.29946199999995</v>
      </c>
      <c r="Q137" s="64"/>
      <c r="R137" s="131">
        <f>R138+R201+R263+R266+R268</f>
        <v>6.9345161999999991</v>
      </c>
      <c r="S137" s="64"/>
      <c r="T137" s="132">
        <f>T138+T201+T263+T266+T268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BK138+BK201+BK263+BK266+BK268</f>
        <v>0</v>
      </c>
    </row>
    <row r="138" spans="1:65" s="12" customFormat="1" ht="25.9" customHeight="1" x14ac:dyDescent="0.2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 x14ac:dyDescent="0.2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 x14ac:dyDescent="0.2">
      <c r="A140" s="30"/>
      <c r="B140" s="146"/>
      <c r="C140" s="147" t="s">
        <v>81</v>
      </c>
      <c r="D140" s="147" t="s">
        <v>135</v>
      </c>
      <c r="E140" s="148" t="s">
        <v>497</v>
      </c>
      <c r="F140" s="149" t="s">
        <v>498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499</v>
      </c>
    </row>
    <row r="141" spans="1:65" s="14" customFormat="1" x14ac:dyDescent="0.2">
      <c r="B141" s="166"/>
      <c r="D141" s="160" t="s">
        <v>142</v>
      </c>
      <c r="E141" s="167" t="s">
        <v>1</v>
      </c>
      <c r="F141" s="168" t="s">
        <v>500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 x14ac:dyDescent="0.2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501</v>
      </c>
    </row>
    <row r="143" spans="1:65" s="2" customFormat="1" ht="21.75" customHeight="1" x14ac:dyDescent="0.2">
      <c r="A143" s="30"/>
      <c r="B143" s="146"/>
      <c r="C143" s="147" t="s">
        <v>149</v>
      </c>
      <c r="D143" s="147" t="s">
        <v>135</v>
      </c>
      <c r="E143" s="148" t="s">
        <v>502</v>
      </c>
      <c r="F143" s="149" t="s">
        <v>503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504</v>
      </c>
    </row>
    <row r="144" spans="1:65" s="13" customFormat="1" x14ac:dyDescent="0.2">
      <c r="B144" s="159"/>
      <c r="D144" s="160" t="s">
        <v>142</v>
      </c>
      <c r="E144" s="161" t="s">
        <v>1</v>
      </c>
      <c r="F144" s="162" t="s">
        <v>505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 x14ac:dyDescent="0.2">
      <c r="B145" s="166"/>
      <c r="D145" s="160" t="s">
        <v>142</v>
      </c>
      <c r="E145" s="167" t="s">
        <v>1</v>
      </c>
      <c r="F145" s="168" t="s">
        <v>506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 x14ac:dyDescent="0.2">
      <c r="A146" s="30"/>
      <c r="B146" s="146"/>
      <c r="C146" s="147" t="s">
        <v>140</v>
      </c>
      <c r="D146" s="147" t="s">
        <v>135</v>
      </c>
      <c r="E146" s="148" t="s">
        <v>507</v>
      </c>
      <c r="F146" s="149" t="s">
        <v>508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509</v>
      </c>
    </row>
    <row r="147" spans="1:65" s="2" customFormat="1" ht="16.5" customHeight="1" x14ac:dyDescent="0.2">
      <c r="A147" s="30"/>
      <c r="B147" s="146"/>
      <c r="C147" s="147" t="s">
        <v>184</v>
      </c>
      <c r="D147" s="147" t="s">
        <v>135</v>
      </c>
      <c r="E147" s="148" t="s">
        <v>510</v>
      </c>
      <c r="F147" s="149" t="s">
        <v>511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512</v>
      </c>
    </row>
    <row r="148" spans="1:65" s="13" customFormat="1" x14ac:dyDescent="0.2">
      <c r="B148" s="159"/>
      <c r="D148" s="160" t="s">
        <v>142</v>
      </c>
      <c r="E148" s="161" t="s">
        <v>1</v>
      </c>
      <c r="F148" s="162" t="s">
        <v>505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 x14ac:dyDescent="0.2">
      <c r="B149" s="166"/>
      <c r="D149" s="160" t="s">
        <v>142</v>
      </c>
      <c r="E149" s="167" t="s">
        <v>1</v>
      </c>
      <c r="F149" s="168" t="s">
        <v>513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 x14ac:dyDescent="0.2">
      <c r="A150" s="30"/>
      <c r="B150" s="146"/>
      <c r="C150" s="147" t="s">
        <v>188</v>
      </c>
      <c r="D150" s="147" t="s">
        <v>135</v>
      </c>
      <c r="E150" s="148" t="s">
        <v>514</v>
      </c>
      <c r="F150" s="149" t="s">
        <v>515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516</v>
      </c>
    </row>
    <row r="151" spans="1:65" s="2" customFormat="1" ht="16.5" customHeight="1" x14ac:dyDescent="0.2">
      <c r="A151" s="30"/>
      <c r="B151" s="146"/>
      <c r="C151" s="147" t="s">
        <v>192</v>
      </c>
      <c r="D151" s="147" t="s">
        <v>135</v>
      </c>
      <c r="E151" s="148" t="s">
        <v>517</v>
      </c>
      <c r="F151" s="149" t="s">
        <v>518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519</v>
      </c>
    </row>
    <row r="152" spans="1:65" s="2" customFormat="1" ht="21.75" customHeight="1" x14ac:dyDescent="0.2">
      <c r="A152" s="30"/>
      <c r="B152" s="146"/>
      <c r="C152" s="147" t="s">
        <v>197</v>
      </c>
      <c r="D152" s="147" t="s">
        <v>135</v>
      </c>
      <c r="E152" s="148" t="s">
        <v>520</v>
      </c>
      <c r="F152" s="149" t="s">
        <v>521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522</v>
      </c>
    </row>
    <row r="153" spans="1:65" s="2" customFormat="1" ht="21.75" customHeight="1" x14ac:dyDescent="0.2">
      <c r="A153" s="30"/>
      <c r="B153" s="146"/>
      <c r="C153" s="147" t="s">
        <v>202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523</v>
      </c>
    </row>
    <row r="154" spans="1:65" s="14" customFormat="1" x14ac:dyDescent="0.2">
      <c r="B154" s="166"/>
      <c r="D154" s="160" t="s">
        <v>142</v>
      </c>
      <c r="E154" s="167" t="s">
        <v>1</v>
      </c>
      <c r="F154" s="168" t="s">
        <v>524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 x14ac:dyDescent="0.2">
      <c r="A155" s="30"/>
      <c r="B155" s="146"/>
      <c r="C155" s="147" t="s">
        <v>208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525</v>
      </c>
    </row>
    <row r="156" spans="1:65" s="14" customFormat="1" x14ac:dyDescent="0.2">
      <c r="B156" s="166"/>
      <c r="D156" s="160" t="s">
        <v>142</v>
      </c>
      <c r="E156" s="167" t="s">
        <v>1</v>
      </c>
      <c r="F156" s="168" t="s">
        <v>526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x14ac:dyDescent="0.2">
      <c r="B157" s="166"/>
      <c r="D157" s="160" t="s">
        <v>142</v>
      </c>
      <c r="E157" s="167" t="s">
        <v>1</v>
      </c>
      <c r="F157" s="168" t="s">
        <v>527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x14ac:dyDescent="0.2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 x14ac:dyDescent="0.2">
      <c r="A159" s="30"/>
      <c r="B159" s="146"/>
      <c r="C159" s="147" t="s">
        <v>213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528</v>
      </c>
    </row>
    <row r="160" spans="1:65" s="2" customFormat="1" ht="21.75" customHeight="1" x14ac:dyDescent="0.2">
      <c r="A160" s="30"/>
      <c r="B160" s="146"/>
      <c r="C160" s="147" t="s">
        <v>229</v>
      </c>
      <c r="D160" s="147" t="s">
        <v>135</v>
      </c>
      <c r="E160" s="148" t="s">
        <v>203</v>
      </c>
      <c r="F160" s="149" t="s">
        <v>204</v>
      </c>
      <c r="G160" s="150" t="s">
        <v>205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529</v>
      </c>
    </row>
    <row r="161" spans="1:65" s="14" customFormat="1" x14ac:dyDescent="0.2">
      <c r="B161" s="166"/>
      <c r="D161" s="160" t="s">
        <v>142</v>
      </c>
      <c r="E161" s="167" t="s">
        <v>1</v>
      </c>
      <c r="F161" s="168" t="s">
        <v>530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 x14ac:dyDescent="0.2">
      <c r="A162" s="30"/>
      <c r="B162" s="146"/>
      <c r="C162" s="147" t="s">
        <v>236</v>
      </c>
      <c r="D162" s="147" t="s">
        <v>135</v>
      </c>
      <c r="E162" s="148" t="s">
        <v>209</v>
      </c>
      <c r="F162" s="149" t="s">
        <v>210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531</v>
      </c>
    </row>
    <row r="163" spans="1:65" s="14" customFormat="1" x14ac:dyDescent="0.2">
      <c r="B163" s="166"/>
      <c r="D163" s="160" t="s">
        <v>142</v>
      </c>
      <c r="E163" s="167" t="s">
        <v>1</v>
      </c>
      <c r="F163" s="168" t="s">
        <v>532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x14ac:dyDescent="0.2">
      <c r="B164" s="166"/>
      <c r="D164" s="160" t="s">
        <v>142</v>
      </c>
      <c r="E164" s="167" t="s">
        <v>1</v>
      </c>
      <c r="F164" s="168" t="s">
        <v>533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 x14ac:dyDescent="0.2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 x14ac:dyDescent="0.2">
      <c r="A166" s="30"/>
      <c r="B166" s="146"/>
      <c r="C166" s="147" t="s">
        <v>253</v>
      </c>
      <c r="D166" s="147" t="s">
        <v>135</v>
      </c>
      <c r="E166" s="148" t="s">
        <v>214</v>
      </c>
      <c r="F166" s="149" t="s">
        <v>215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534</v>
      </c>
    </row>
    <row r="167" spans="1:65" s="14" customFormat="1" x14ac:dyDescent="0.2">
      <c r="B167" s="166"/>
      <c r="D167" s="160" t="s">
        <v>142</v>
      </c>
      <c r="E167" s="167" t="s">
        <v>1</v>
      </c>
      <c r="F167" s="168" t="s">
        <v>535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 x14ac:dyDescent="0.2">
      <c r="A168" s="30"/>
      <c r="B168" s="146"/>
      <c r="C168" s="147" t="s">
        <v>8</v>
      </c>
      <c r="D168" s="147" t="s">
        <v>135</v>
      </c>
      <c r="E168" s="148" t="s">
        <v>536</v>
      </c>
      <c r="F168" s="149" t="s">
        <v>537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538</v>
      </c>
    </row>
    <row r="169" spans="1:65" s="12" customFormat="1" ht="22.9" customHeight="1" x14ac:dyDescent="0.2">
      <c r="B169" s="134"/>
      <c r="D169" s="135" t="s">
        <v>73</v>
      </c>
      <c r="E169" s="144" t="s">
        <v>149</v>
      </c>
      <c r="F169" s="144" t="s">
        <v>539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 x14ac:dyDescent="0.2">
      <c r="A170" s="30"/>
      <c r="B170" s="146"/>
      <c r="C170" s="147" t="s">
        <v>263</v>
      </c>
      <c r="D170" s="147" t="s">
        <v>135</v>
      </c>
      <c r="E170" s="148" t="s">
        <v>540</v>
      </c>
      <c r="F170" s="149" t="s">
        <v>541</v>
      </c>
      <c r="G170" s="150" t="s">
        <v>314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542</v>
      </c>
    </row>
    <row r="171" spans="1:65" s="2" customFormat="1" ht="21.75" customHeight="1" x14ac:dyDescent="0.2">
      <c r="A171" s="30"/>
      <c r="B171" s="146"/>
      <c r="C171" s="147" t="s">
        <v>271</v>
      </c>
      <c r="D171" s="147" t="s">
        <v>135</v>
      </c>
      <c r="E171" s="148" t="s">
        <v>543</v>
      </c>
      <c r="F171" s="149" t="s">
        <v>544</v>
      </c>
      <c r="G171" s="150" t="s">
        <v>314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545</v>
      </c>
    </row>
    <row r="172" spans="1:65" s="2" customFormat="1" ht="16.5" customHeight="1" x14ac:dyDescent="0.2">
      <c r="A172" s="30"/>
      <c r="B172" s="146"/>
      <c r="C172" s="187" t="s">
        <v>275</v>
      </c>
      <c r="D172" s="187" t="s">
        <v>230</v>
      </c>
      <c r="E172" s="188" t="s">
        <v>546</v>
      </c>
      <c r="F172" s="189" t="s">
        <v>547</v>
      </c>
      <c r="G172" s="190" t="s">
        <v>314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548</v>
      </c>
    </row>
    <row r="173" spans="1:65" s="2" customFormat="1" ht="16.5" customHeight="1" x14ac:dyDescent="0.2">
      <c r="A173" s="30"/>
      <c r="B173" s="146"/>
      <c r="C173" s="187" t="s">
        <v>279</v>
      </c>
      <c r="D173" s="187" t="s">
        <v>230</v>
      </c>
      <c r="E173" s="188" t="s">
        <v>549</v>
      </c>
      <c r="F173" s="189" t="s">
        <v>550</v>
      </c>
      <c r="G173" s="190" t="s">
        <v>314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551</v>
      </c>
    </row>
    <row r="174" spans="1:65" s="12" customFormat="1" ht="22.9" customHeight="1" x14ac:dyDescent="0.2">
      <c r="B174" s="134"/>
      <c r="D174" s="135" t="s">
        <v>73</v>
      </c>
      <c r="E174" s="144" t="s">
        <v>140</v>
      </c>
      <c r="F174" s="144" t="s">
        <v>235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 x14ac:dyDescent="0.2">
      <c r="A175" s="30"/>
      <c r="B175" s="146"/>
      <c r="C175" s="147" t="s">
        <v>283</v>
      </c>
      <c r="D175" s="147" t="s">
        <v>135</v>
      </c>
      <c r="E175" s="148" t="s">
        <v>237</v>
      </c>
      <c r="F175" s="149" t="s">
        <v>552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553</v>
      </c>
    </row>
    <row r="176" spans="1:65" s="14" customFormat="1" x14ac:dyDescent="0.2">
      <c r="B176" s="166"/>
      <c r="D176" s="160" t="s">
        <v>142</v>
      </c>
      <c r="E176" s="167" t="s">
        <v>1</v>
      </c>
      <c r="F176" s="168" t="s">
        <v>526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 x14ac:dyDescent="0.2">
      <c r="B177" s="134"/>
      <c r="D177" s="135" t="s">
        <v>73</v>
      </c>
      <c r="E177" s="144" t="s">
        <v>197</v>
      </c>
      <c r="F177" s="144" t="s">
        <v>252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 x14ac:dyDescent="0.2">
      <c r="A178" s="30"/>
      <c r="B178" s="146"/>
      <c r="C178" s="147" t="s">
        <v>7</v>
      </c>
      <c r="D178" s="147" t="s">
        <v>135</v>
      </c>
      <c r="E178" s="148" t="s">
        <v>554</v>
      </c>
      <c r="F178" s="149" t="s">
        <v>555</v>
      </c>
      <c r="G178" s="150" t="s">
        <v>256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556</v>
      </c>
    </row>
    <row r="179" spans="1:65" s="2" customFormat="1" ht="21.75" customHeight="1" x14ac:dyDescent="0.2">
      <c r="A179" s="30"/>
      <c r="B179" s="146"/>
      <c r="C179" s="147" t="s">
        <v>293</v>
      </c>
      <c r="D179" s="147" t="s">
        <v>135</v>
      </c>
      <c r="E179" s="148" t="s">
        <v>557</v>
      </c>
      <c r="F179" s="149" t="s">
        <v>558</v>
      </c>
      <c r="G179" s="150" t="s">
        <v>256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559</v>
      </c>
    </row>
    <row r="180" spans="1:65" s="2" customFormat="1" ht="21.75" customHeight="1" x14ac:dyDescent="0.2">
      <c r="A180" s="30"/>
      <c r="B180" s="146"/>
      <c r="C180" s="147" t="s">
        <v>299</v>
      </c>
      <c r="D180" s="147" t="s">
        <v>135</v>
      </c>
      <c r="E180" s="148" t="s">
        <v>560</v>
      </c>
      <c r="F180" s="149" t="s">
        <v>561</v>
      </c>
      <c r="G180" s="150" t="s">
        <v>314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562</v>
      </c>
    </row>
    <row r="181" spans="1:65" s="2" customFormat="1" ht="21.75" customHeight="1" x14ac:dyDescent="0.2">
      <c r="A181" s="30"/>
      <c r="B181" s="146"/>
      <c r="C181" s="147" t="s">
        <v>304</v>
      </c>
      <c r="D181" s="147" t="s">
        <v>135</v>
      </c>
      <c r="E181" s="148" t="s">
        <v>563</v>
      </c>
      <c r="F181" s="149" t="s">
        <v>564</v>
      </c>
      <c r="G181" s="150" t="s">
        <v>314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565</v>
      </c>
    </row>
    <row r="182" spans="1:65" s="2" customFormat="1" ht="16.5" customHeight="1" x14ac:dyDescent="0.2">
      <c r="A182" s="30"/>
      <c r="B182" s="146"/>
      <c r="C182" s="187" t="s">
        <v>311</v>
      </c>
      <c r="D182" s="187" t="s">
        <v>230</v>
      </c>
      <c r="E182" s="188" t="s">
        <v>566</v>
      </c>
      <c r="F182" s="189" t="s">
        <v>567</v>
      </c>
      <c r="G182" s="190" t="s">
        <v>256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568</v>
      </c>
      <c r="AT182" s="157" t="s">
        <v>230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569</v>
      </c>
      <c r="BM182" s="157" t="s">
        <v>570</v>
      </c>
    </row>
    <row r="183" spans="1:65" s="14" customFormat="1" x14ac:dyDescent="0.2">
      <c r="B183" s="166"/>
      <c r="D183" s="160" t="s">
        <v>142</v>
      </c>
      <c r="F183" s="168" t="s">
        <v>571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 x14ac:dyDescent="0.2">
      <c r="A184" s="30"/>
      <c r="B184" s="146"/>
      <c r="C184" s="187" t="s">
        <v>316</v>
      </c>
      <c r="D184" s="187" t="s">
        <v>230</v>
      </c>
      <c r="E184" s="188" t="s">
        <v>572</v>
      </c>
      <c r="F184" s="189" t="s">
        <v>573</v>
      </c>
      <c r="G184" s="190" t="s">
        <v>256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568</v>
      </c>
      <c r="AT184" s="157" t="s">
        <v>230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569</v>
      </c>
      <c r="BM184" s="157" t="s">
        <v>574</v>
      </c>
    </row>
    <row r="185" spans="1:65" s="14" customFormat="1" x14ac:dyDescent="0.2">
      <c r="B185" s="166"/>
      <c r="D185" s="160" t="s">
        <v>142</v>
      </c>
      <c r="F185" s="168" t="s">
        <v>575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 x14ac:dyDescent="0.2">
      <c r="A186" s="30"/>
      <c r="B186" s="146"/>
      <c r="C186" s="187" t="s">
        <v>320</v>
      </c>
      <c r="D186" s="187" t="s">
        <v>230</v>
      </c>
      <c r="E186" s="188" t="s">
        <v>576</v>
      </c>
      <c r="F186" s="189" t="s">
        <v>577</v>
      </c>
      <c r="G186" s="190" t="s">
        <v>314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568</v>
      </c>
      <c r="AT186" s="157" t="s">
        <v>230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569</v>
      </c>
      <c r="BM186" s="157" t="s">
        <v>578</v>
      </c>
    </row>
    <row r="187" spans="1:65" s="2" customFormat="1" ht="16.5" customHeight="1" x14ac:dyDescent="0.2">
      <c r="A187" s="30"/>
      <c r="B187" s="146"/>
      <c r="C187" s="187" t="s">
        <v>324</v>
      </c>
      <c r="D187" s="187" t="s">
        <v>230</v>
      </c>
      <c r="E187" s="188" t="s">
        <v>579</v>
      </c>
      <c r="F187" s="189" t="s">
        <v>580</v>
      </c>
      <c r="G187" s="190" t="s">
        <v>314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568</v>
      </c>
      <c r="AT187" s="157" t="s">
        <v>230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569</v>
      </c>
      <c r="BM187" s="157" t="s">
        <v>581</v>
      </c>
    </row>
    <row r="188" spans="1:65" s="2" customFormat="1" ht="16.5" customHeight="1" x14ac:dyDescent="0.2">
      <c r="A188" s="30"/>
      <c r="B188" s="146"/>
      <c r="C188" s="187" t="s">
        <v>329</v>
      </c>
      <c r="D188" s="187" t="s">
        <v>230</v>
      </c>
      <c r="E188" s="188" t="s">
        <v>582</v>
      </c>
      <c r="F188" s="189" t="s">
        <v>583</v>
      </c>
      <c r="G188" s="190" t="s">
        <v>314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568</v>
      </c>
      <c r="AT188" s="157" t="s">
        <v>230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569</v>
      </c>
      <c r="BM188" s="157" t="s">
        <v>584</v>
      </c>
    </row>
    <row r="189" spans="1:65" s="2" customFormat="1" ht="16.5" customHeight="1" x14ac:dyDescent="0.2">
      <c r="A189" s="30"/>
      <c r="B189" s="146"/>
      <c r="C189" s="187" t="s">
        <v>333</v>
      </c>
      <c r="D189" s="187" t="s">
        <v>230</v>
      </c>
      <c r="E189" s="188" t="s">
        <v>585</v>
      </c>
      <c r="F189" s="189" t="s">
        <v>586</v>
      </c>
      <c r="G189" s="190" t="s">
        <v>314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568</v>
      </c>
      <c r="AT189" s="157" t="s">
        <v>230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569</v>
      </c>
      <c r="BM189" s="157" t="s">
        <v>587</v>
      </c>
    </row>
    <row r="190" spans="1:65" s="2" customFormat="1" ht="21.75" customHeight="1" x14ac:dyDescent="0.2">
      <c r="A190" s="30"/>
      <c r="B190" s="146"/>
      <c r="C190" s="187" t="s">
        <v>338</v>
      </c>
      <c r="D190" s="187" t="s">
        <v>230</v>
      </c>
      <c r="E190" s="188" t="s">
        <v>588</v>
      </c>
      <c r="F190" s="189" t="s">
        <v>589</v>
      </c>
      <c r="G190" s="190" t="s">
        <v>314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568</v>
      </c>
      <c r="AT190" s="157" t="s">
        <v>230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569</v>
      </c>
      <c r="BM190" s="157" t="s">
        <v>590</v>
      </c>
    </row>
    <row r="191" spans="1:65" s="2" customFormat="1" ht="16.5" customHeight="1" x14ac:dyDescent="0.2">
      <c r="A191" s="30"/>
      <c r="B191" s="146"/>
      <c r="C191" s="187" t="s">
        <v>343</v>
      </c>
      <c r="D191" s="187" t="s">
        <v>230</v>
      </c>
      <c r="E191" s="188" t="s">
        <v>591</v>
      </c>
      <c r="F191" s="189" t="s">
        <v>592</v>
      </c>
      <c r="G191" s="190" t="s">
        <v>314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568</v>
      </c>
      <c r="AT191" s="157" t="s">
        <v>230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569</v>
      </c>
      <c r="BM191" s="157" t="s">
        <v>593</v>
      </c>
    </row>
    <row r="192" spans="1:65" s="2" customFormat="1" ht="21.75" customHeight="1" x14ac:dyDescent="0.2">
      <c r="A192" s="30"/>
      <c r="B192" s="146"/>
      <c r="C192" s="187" t="s">
        <v>349</v>
      </c>
      <c r="D192" s="187" t="s">
        <v>230</v>
      </c>
      <c r="E192" s="188" t="s">
        <v>594</v>
      </c>
      <c r="F192" s="189" t="s">
        <v>595</v>
      </c>
      <c r="G192" s="190" t="s">
        <v>314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568</v>
      </c>
      <c r="AT192" s="157" t="s">
        <v>230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569</v>
      </c>
      <c r="BM192" s="157" t="s">
        <v>596</v>
      </c>
    </row>
    <row r="193" spans="1:65" s="2" customFormat="1" ht="16.5" customHeight="1" x14ac:dyDescent="0.2">
      <c r="A193" s="30"/>
      <c r="B193" s="146"/>
      <c r="C193" s="187" t="s">
        <v>356</v>
      </c>
      <c r="D193" s="187" t="s">
        <v>230</v>
      </c>
      <c r="E193" s="188" t="s">
        <v>597</v>
      </c>
      <c r="F193" s="189" t="s">
        <v>598</v>
      </c>
      <c r="G193" s="190" t="s">
        <v>314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568</v>
      </c>
      <c r="AT193" s="157" t="s">
        <v>230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569</v>
      </c>
      <c r="BM193" s="157" t="s">
        <v>599</v>
      </c>
    </row>
    <row r="194" spans="1:65" s="2" customFormat="1" ht="16.5" customHeight="1" x14ac:dyDescent="0.2">
      <c r="A194" s="30"/>
      <c r="B194" s="146"/>
      <c r="C194" s="187" t="s">
        <v>362</v>
      </c>
      <c r="D194" s="187" t="s">
        <v>230</v>
      </c>
      <c r="E194" s="188" t="s">
        <v>600</v>
      </c>
      <c r="F194" s="189" t="s">
        <v>601</v>
      </c>
      <c r="G194" s="190" t="s">
        <v>314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568</v>
      </c>
      <c r="AT194" s="157" t="s">
        <v>230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569</v>
      </c>
      <c r="BM194" s="157" t="s">
        <v>602</v>
      </c>
    </row>
    <row r="195" spans="1:65" s="2" customFormat="1" ht="21.75" customHeight="1" x14ac:dyDescent="0.2">
      <c r="A195" s="30"/>
      <c r="B195" s="146"/>
      <c r="C195" s="187" t="s">
        <v>367</v>
      </c>
      <c r="D195" s="187" t="s">
        <v>230</v>
      </c>
      <c r="E195" s="188" t="s">
        <v>603</v>
      </c>
      <c r="F195" s="189" t="s">
        <v>604</v>
      </c>
      <c r="G195" s="190" t="s">
        <v>314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568</v>
      </c>
      <c r="AT195" s="157" t="s">
        <v>230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569</v>
      </c>
      <c r="BM195" s="157" t="s">
        <v>605</v>
      </c>
    </row>
    <row r="196" spans="1:65" s="2" customFormat="1" ht="16.5" customHeight="1" x14ac:dyDescent="0.2">
      <c r="A196" s="30"/>
      <c r="B196" s="146"/>
      <c r="C196" s="147" t="s">
        <v>372</v>
      </c>
      <c r="D196" s="147" t="s">
        <v>135</v>
      </c>
      <c r="E196" s="148" t="s">
        <v>606</v>
      </c>
      <c r="F196" s="149" t="s">
        <v>607</v>
      </c>
      <c r="G196" s="150" t="s">
        <v>256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608</v>
      </c>
    </row>
    <row r="197" spans="1:65" s="14" customFormat="1" x14ac:dyDescent="0.2">
      <c r="B197" s="166"/>
      <c r="D197" s="160" t="s">
        <v>142</v>
      </c>
      <c r="E197" s="167" t="s">
        <v>1</v>
      </c>
      <c r="F197" s="168" t="s">
        <v>609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 x14ac:dyDescent="0.2">
      <c r="A198" s="30"/>
      <c r="B198" s="146"/>
      <c r="C198" s="147" t="s">
        <v>376</v>
      </c>
      <c r="D198" s="147" t="s">
        <v>135</v>
      </c>
      <c r="E198" s="148" t="s">
        <v>258</v>
      </c>
      <c r="F198" s="149" t="s">
        <v>259</v>
      </c>
      <c r="G198" s="150" t="s">
        <v>256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610</v>
      </c>
    </row>
    <row r="199" spans="1:65" s="12" customFormat="1" ht="22.9" customHeight="1" x14ac:dyDescent="0.2">
      <c r="B199" s="134"/>
      <c r="D199" s="135" t="s">
        <v>73</v>
      </c>
      <c r="E199" s="144" t="s">
        <v>261</v>
      </c>
      <c r="F199" s="144" t="s">
        <v>262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 x14ac:dyDescent="0.2">
      <c r="A200" s="30"/>
      <c r="B200" s="146"/>
      <c r="C200" s="147" t="s">
        <v>381</v>
      </c>
      <c r="D200" s="147" t="s">
        <v>135</v>
      </c>
      <c r="E200" s="148" t="s">
        <v>611</v>
      </c>
      <c r="F200" s="149" t="s">
        <v>612</v>
      </c>
      <c r="G200" s="150" t="s">
        <v>205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613</v>
      </c>
    </row>
    <row r="201" spans="1:65" s="12" customFormat="1" ht="25.9" customHeight="1" x14ac:dyDescent="0.2">
      <c r="B201" s="134"/>
      <c r="D201" s="135" t="s">
        <v>73</v>
      </c>
      <c r="E201" s="136" t="s">
        <v>267</v>
      </c>
      <c r="F201" s="136" t="s">
        <v>268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 x14ac:dyDescent="0.2">
      <c r="B202" s="134"/>
      <c r="D202" s="135" t="s">
        <v>73</v>
      </c>
      <c r="E202" s="144" t="s">
        <v>614</v>
      </c>
      <c r="F202" s="144" t="s">
        <v>615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 x14ac:dyDescent="0.2">
      <c r="A203" s="30"/>
      <c r="B203" s="146"/>
      <c r="C203" s="147" t="s">
        <v>386</v>
      </c>
      <c r="D203" s="147" t="s">
        <v>135</v>
      </c>
      <c r="E203" s="148" t="s">
        <v>616</v>
      </c>
      <c r="F203" s="149" t="s">
        <v>617</v>
      </c>
      <c r="G203" s="150" t="s">
        <v>256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263</v>
      </c>
      <c r="BM203" s="157" t="s">
        <v>618</v>
      </c>
    </row>
    <row r="204" spans="1:65" s="14" customFormat="1" x14ac:dyDescent="0.2">
      <c r="B204" s="166"/>
      <c r="D204" s="160" t="s">
        <v>142</v>
      </c>
      <c r="E204" s="167" t="s">
        <v>1</v>
      </c>
      <c r="F204" s="168" t="s">
        <v>619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 x14ac:dyDescent="0.2">
      <c r="A205" s="30"/>
      <c r="B205" s="146"/>
      <c r="C205" s="147" t="s">
        <v>391</v>
      </c>
      <c r="D205" s="147" t="s">
        <v>135</v>
      </c>
      <c r="E205" s="148" t="s">
        <v>620</v>
      </c>
      <c r="F205" s="149" t="s">
        <v>621</v>
      </c>
      <c r="G205" s="150" t="s">
        <v>256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263</v>
      </c>
      <c r="BM205" s="157" t="s">
        <v>622</v>
      </c>
    </row>
    <row r="206" spans="1:65" s="14" customFormat="1" x14ac:dyDescent="0.2">
      <c r="B206" s="166"/>
      <c r="D206" s="160" t="s">
        <v>142</v>
      </c>
      <c r="E206" s="167" t="s">
        <v>1</v>
      </c>
      <c r="F206" s="168" t="s">
        <v>623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 x14ac:dyDescent="0.2">
      <c r="A207" s="30"/>
      <c r="B207" s="146"/>
      <c r="C207" s="187" t="s">
        <v>396</v>
      </c>
      <c r="D207" s="187" t="s">
        <v>230</v>
      </c>
      <c r="E207" s="188" t="s">
        <v>624</v>
      </c>
      <c r="F207" s="189" t="s">
        <v>625</v>
      </c>
      <c r="G207" s="190" t="s">
        <v>256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343</v>
      </c>
      <c r="AT207" s="157" t="s">
        <v>230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263</v>
      </c>
      <c r="BM207" s="157" t="s">
        <v>626</v>
      </c>
    </row>
    <row r="208" spans="1:65" s="14" customFormat="1" x14ac:dyDescent="0.2">
      <c r="B208" s="166"/>
      <c r="D208" s="160" t="s">
        <v>142</v>
      </c>
      <c r="F208" s="168" t="s">
        <v>627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 x14ac:dyDescent="0.2">
      <c r="A209" s="30"/>
      <c r="B209" s="146"/>
      <c r="C209" s="187" t="s">
        <v>401</v>
      </c>
      <c r="D209" s="187" t="s">
        <v>230</v>
      </c>
      <c r="E209" s="188" t="s">
        <v>628</v>
      </c>
      <c r="F209" s="189" t="s">
        <v>629</v>
      </c>
      <c r="G209" s="190" t="s">
        <v>256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343</v>
      </c>
      <c r="AT209" s="157" t="s">
        <v>230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263</v>
      </c>
      <c r="BM209" s="157" t="s">
        <v>630</v>
      </c>
    </row>
    <row r="210" spans="1:65" s="14" customFormat="1" x14ac:dyDescent="0.2">
      <c r="B210" s="166"/>
      <c r="D210" s="160" t="s">
        <v>142</v>
      </c>
      <c r="F210" s="168" t="s">
        <v>631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 x14ac:dyDescent="0.2">
      <c r="A211" s="30"/>
      <c r="B211" s="146"/>
      <c r="C211" s="187" t="s">
        <v>406</v>
      </c>
      <c r="D211" s="187" t="s">
        <v>230</v>
      </c>
      <c r="E211" s="188" t="s">
        <v>632</v>
      </c>
      <c r="F211" s="189" t="s">
        <v>633</v>
      </c>
      <c r="G211" s="190" t="s">
        <v>256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343</v>
      </c>
      <c r="AT211" s="157" t="s">
        <v>230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263</v>
      </c>
      <c r="BM211" s="157" t="s">
        <v>634</v>
      </c>
    </row>
    <row r="212" spans="1:65" s="14" customFormat="1" x14ac:dyDescent="0.2">
      <c r="B212" s="166"/>
      <c r="D212" s="160" t="s">
        <v>142</v>
      </c>
      <c r="F212" s="168" t="s">
        <v>627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 x14ac:dyDescent="0.2">
      <c r="A213" s="30"/>
      <c r="B213" s="146"/>
      <c r="C213" s="187" t="s">
        <v>410</v>
      </c>
      <c r="D213" s="187" t="s">
        <v>230</v>
      </c>
      <c r="E213" s="188" t="s">
        <v>635</v>
      </c>
      <c r="F213" s="189" t="s">
        <v>636</v>
      </c>
      <c r="G213" s="190" t="s">
        <v>256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343</v>
      </c>
      <c r="AT213" s="157" t="s">
        <v>230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263</v>
      </c>
      <c r="BM213" s="157" t="s">
        <v>637</v>
      </c>
    </row>
    <row r="214" spans="1:65" s="14" customFormat="1" x14ac:dyDescent="0.2">
      <c r="B214" s="166"/>
      <c r="D214" s="160" t="s">
        <v>142</v>
      </c>
      <c r="F214" s="168" t="s">
        <v>631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 x14ac:dyDescent="0.2">
      <c r="A215" s="30"/>
      <c r="B215" s="146"/>
      <c r="C215" s="187" t="s">
        <v>415</v>
      </c>
      <c r="D215" s="187" t="s">
        <v>230</v>
      </c>
      <c r="E215" s="188" t="s">
        <v>638</v>
      </c>
      <c r="F215" s="189" t="s">
        <v>639</v>
      </c>
      <c r="G215" s="190" t="s">
        <v>256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343</v>
      </c>
      <c r="AT215" s="157" t="s">
        <v>230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263</v>
      </c>
      <c r="BM215" s="157" t="s">
        <v>640</v>
      </c>
    </row>
    <row r="216" spans="1:65" s="14" customFormat="1" x14ac:dyDescent="0.2">
      <c r="B216" s="166"/>
      <c r="D216" s="160" t="s">
        <v>142</v>
      </c>
      <c r="F216" s="168" t="s">
        <v>631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 x14ac:dyDescent="0.2">
      <c r="A217" s="30"/>
      <c r="B217" s="146"/>
      <c r="C217" s="147" t="s">
        <v>421</v>
      </c>
      <c r="D217" s="147" t="s">
        <v>135</v>
      </c>
      <c r="E217" s="148" t="s">
        <v>641</v>
      </c>
      <c r="F217" s="149" t="s">
        <v>642</v>
      </c>
      <c r="G217" s="150" t="s">
        <v>643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263</v>
      </c>
      <c r="BM217" s="157" t="s">
        <v>644</v>
      </c>
    </row>
    <row r="218" spans="1:65" s="12" customFormat="1" ht="22.9" customHeight="1" x14ac:dyDescent="0.2">
      <c r="B218" s="134"/>
      <c r="D218" s="135" t="s">
        <v>73</v>
      </c>
      <c r="E218" s="144" t="s">
        <v>645</v>
      </c>
      <c r="F218" s="144" t="s">
        <v>646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 x14ac:dyDescent="0.2">
      <c r="A219" s="30"/>
      <c r="B219" s="146"/>
      <c r="C219" s="147" t="s">
        <v>426</v>
      </c>
      <c r="D219" s="147" t="s">
        <v>135</v>
      </c>
      <c r="E219" s="148" t="s">
        <v>647</v>
      </c>
      <c r="F219" s="149" t="s">
        <v>648</v>
      </c>
      <c r="G219" s="150" t="s">
        <v>404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263</v>
      </c>
      <c r="BM219" s="157" t="s">
        <v>649</v>
      </c>
    </row>
    <row r="220" spans="1:65" s="2" customFormat="1" ht="21.75" customHeight="1" x14ac:dyDescent="0.2">
      <c r="A220" s="30"/>
      <c r="B220" s="146"/>
      <c r="C220" s="187" t="s">
        <v>430</v>
      </c>
      <c r="D220" s="187" t="s">
        <v>230</v>
      </c>
      <c r="E220" s="188" t="s">
        <v>650</v>
      </c>
      <c r="F220" s="189" t="s">
        <v>651</v>
      </c>
      <c r="G220" s="190" t="s">
        <v>314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343</v>
      </c>
      <c r="AT220" s="157" t="s">
        <v>230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263</v>
      </c>
      <c r="BM220" s="157" t="s">
        <v>652</v>
      </c>
    </row>
    <row r="221" spans="1:65" s="2" customFormat="1" ht="16.5" customHeight="1" x14ac:dyDescent="0.2">
      <c r="A221" s="30"/>
      <c r="B221" s="146"/>
      <c r="C221" s="187" t="s">
        <v>434</v>
      </c>
      <c r="D221" s="187" t="s">
        <v>230</v>
      </c>
      <c r="E221" s="188" t="s">
        <v>653</v>
      </c>
      <c r="F221" s="189" t="s">
        <v>654</v>
      </c>
      <c r="G221" s="190" t="s">
        <v>314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343</v>
      </c>
      <c r="AT221" s="157" t="s">
        <v>230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263</v>
      </c>
      <c r="BM221" s="157" t="s">
        <v>655</v>
      </c>
    </row>
    <row r="222" spans="1:65" s="2" customFormat="1" ht="16.5" customHeight="1" x14ac:dyDescent="0.2">
      <c r="A222" s="30"/>
      <c r="B222" s="146"/>
      <c r="C222" s="187" t="s">
        <v>439</v>
      </c>
      <c r="D222" s="187" t="s">
        <v>230</v>
      </c>
      <c r="E222" s="188" t="s">
        <v>656</v>
      </c>
      <c r="F222" s="189" t="s">
        <v>657</v>
      </c>
      <c r="G222" s="190" t="s">
        <v>314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343</v>
      </c>
      <c r="AT222" s="157" t="s">
        <v>230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263</v>
      </c>
      <c r="BM222" s="157" t="s">
        <v>658</v>
      </c>
    </row>
    <row r="223" spans="1:65" s="2" customFormat="1" ht="16.5" customHeight="1" x14ac:dyDescent="0.2">
      <c r="A223" s="30"/>
      <c r="B223" s="146"/>
      <c r="C223" s="187" t="s">
        <v>443</v>
      </c>
      <c r="D223" s="187" t="s">
        <v>230</v>
      </c>
      <c r="E223" s="188" t="s">
        <v>659</v>
      </c>
      <c r="F223" s="189" t="s">
        <v>660</v>
      </c>
      <c r="G223" s="190" t="s">
        <v>314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343</v>
      </c>
      <c r="AT223" s="157" t="s">
        <v>230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263</v>
      </c>
      <c r="BM223" s="157" t="s">
        <v>661</v>
      </c>
    </row>
    <row r="224" spans="1:65" s="2" customFormat="1" ht="21.75" customHeight="1" x14ac:dyDescent="0.2">
      <c r="A224" s="30"/>
      <c r="B224" s="146"/>
      <c r="C224" s="147" t="s">
        <v>447</v>
      </c>
      <c r="D224" s="147" t="s">
        <v>135</v>
      </c>
      <c r="E224" s="148" t="s">
        <v>662</v>
      </c>
      <c r="F224" s="149" t="s">
        <v>663</v>
      </c>
      <c r="G224" s="150" t="s">
        <v>643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263</v>
      </c>
      <c r="BM224" s="157" t="s">
        <v>664</v>
      </c>
    </row>
    <row r="225" spans="1:65" s="12" customFormat="1" ht="22.9" customHeight="1" x14ac:dyDescent="0.2">
      <c r="B225" s="134"/>
      <c r="D225" s="135" t="s">
        <v>73</v>
      </c>
      <c r="E225" s="144" t="s">
        <v>665</v>
      </c>
      <c r="F225" s="144" t="s">
        <v>666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 x14ac:dyDescent="0.2">
      <c r="A226" s="30"/>
      <c r="B226" s="146"/>
      <c r="C226" s="147" t="s">
        <v>452</v>
      </c>
      <c r="D226" s="147" t="s">
        <v>135</v>
      </c>
      <c r="E226" s="148" t="s">
        <v>667</v>
      </c>
      <c r="F226" s="149" t="s">
        <v>668</v>
      </c>
      <c r="G226" s="150" t="s">
        <v>256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263</v>
      </c>
      <c r="BM226" s="157" t="s">
        <v>669</v>
      </c>
    </row>
    <row r="227" spans="1:65" s="2" customFormat="1" ht="16.5" customHeight="1" x14ac:dyDescent="0.2">
      <c r="A227" s="30"/>
      <c r="B227" s="146"/>
      <c r="C227" s="147" t="s">
        <v>458</v>
      </c>
      <c r="D227" s="147" t="s">
        <v>135</v>
      </c>
      <c r="E227" s="148" t="s">
        <v>670</v>
      </c>
      <c r="F227" s="149" t="s">
        <v>671</v>
      </c>
      <c r="G227" s="150" t="s">
        <v>256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263</v>
      </c>
      <c r="BM227" s="157" t="s">
        <v>672</v>
      </c>
    </row>
    <row r="228" spans="1:65" s="2" customFormat="1" ht="16.5" customHeight="1" x14ac:dyDescent="0.2">
      <c r="A228" s="30"/>
      <c r="B228" s="146"/>
      <c r="C228" s="147" t="s">
        <v>462</v>
      </c>
      <c r="D228" s="147" t="s">
        <v>135</v>
      </c>
      <c r="E228" s="148" t="s">
        <v>673</v>
      </c>
      <c r="F228" s="149" t="s">
        <v>674</v>
      </c>
      <c r="G228" s="150" t="s">
        <v>256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263</v>
      </c>
      <c r="BM228" s="157" t="s">
        <v>675</v>
      </c>
    </row>
    <row r="229" spans="1:65" s="2" customFormat="1" ht="16.5" customHeight="1" x14ac:dyDescent="0.2">
      <c r="A229" s="30"/>
      <c r="B229" s="146"/>
      <c r="C229" s="147" t="s">
        <v>466</v>
      </c>
      <c r="D229" s="147" t="s">
        <v>135</v>
      </c>
      <c r="E229" s="148" t="s">
        <v>676</v>
      </c>
      <c r="F229" s="149" t="s">
        <v>677</v>
      </c>
      <c r="G229" s="150" t="s">
        <v>256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263</v>
      </c>
      <c r="BM229" s="157" t="s">
        <v>678</v>
      </c>
    </row>
    <row r="230" spans="1:65" s="2" customFormat="1" ht="16.5" customHeight="1" x14ac:dyDescent="0.2">
      <c r="A230" s="30"/>
      <c r="B230" s="146"/>
      <c r="C230" s="147" t="s">
        <v>471</v>
      </c>
      <c r="D230" s="147" t="s">
        <v>135</v>
      </c>
      <c r="E230" s="148" t="s">
        <v>679</v>
      </c>
      <c r="F230" s="149" t="s">
        <v>680</v>
      </c>
      <c r="G230" s="150" t="s">
        <v>256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263</v>
      </c>
      <c r="BM230" s="157" t="s">
        <v>681</v>
      </c>
    </row>
    <row r="231" spans="1:65" s="2" customFormat="1" ht="16.5" customHeight="1" x14ac:dyDescent="0.2">
      <c r="A231" s="30"/>
      <c r="B231" s="146"/>
      <c r="C231" s="147" t="s">
        <v>475</v>
      </c>
      <c r="D231" s="147" t="s">
        <v>135</v>
      </c>
      <c r="E231" s="148" t="s">
        <v>682</v>
      </c>
      <c r="F231" s="149" t="s">
        <v>683</v>
      </c>
      <c r="G231" s="150" t="s">
        <v>256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263</v>
      </c>
      <c r="BM231" s="157" t="s">
        <v>684</v>
      </c>
    </row>
    <row r="232" spans="1:65" s="14" customFormat="1" x14ac:dyDescent="0.2">
      <c r="B232" s="166"/>
      <c r="D232" s="160" t="s">
        <v>142</v>
      </c>
      <c r="E232" s="167" t="s">
        <v>1</v>
      </c>
      <c r="F232" s="168" t="s">
        <v>685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x14ac:dyDescent="0.2">
      <c r="B233" s="166"/>
      <c r="D233" s="160" t="s">
        <v>142</v>
      </c>
      <c r="E233" s="167" t="s">
        <v>1</v>
      </c>
      <c r="F233" s="168" t="s">
        <v>686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 x14ac:dyDescent="0.2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 x14ac:dyDescent="0.2">
      <c r="A235" s="30"/>
      <c r="B235" s="146"/>
      <c r="C235" s="147" t="s">
        <v>481</v>
      </c>
      <c r="D235" s="147" t="s">
        <v>135</v>
      </c>
      <c r="E235" s="148" t="s">
        <v>687</v>
      </c>
      <c r="F235" s="149" t="s">
        <v>688</v>
      </c>
      <c r="G235" s="150" t="s">
        <v>256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263</v>
      </c>
      <c r="BM235" s="157" t="s">
        <v>689</v>
      </c>
    </row>
    <row r="236" spans="1:65" s="14" customFormat="1" x14ac:dyDescent="0.2">
      <c r="B236" s="166"/>
      <c r="D236" s="160" t="s">
        <v>142</v>
      </c>
      <c r="E236" s="167" t="s">
        <v>1</v>
      </c>
      <c r="F236" s="168" t="s">
        <v>690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 x14ac:dyDescent="0.2">
      <c r="A237" s="30"/>
      <c r="B237" s="146"/>
      <c r="C237" s="147" t="s">
        <v>691</v>
      </c>
      <c r="D237" s="147" t="s">
        <v>135</v>
      </c>
      <c r="E237" s="148" t="s">
        <v>692</v>
      </c>
      <c r="F237" s="149" t="s">
        <v>693</v>
      </c>
      <c r="G237" s="150" t="s">
        <v>643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263</v>
      </c>
      <c r="BM237" s="157" t="s">
        <v>694</v>
      </c>
    </row>
    <row r="238" spans="1:65" s="12" customFormat="1" ht="22.9" customHeight="1" x14ac:dyDescent="0.2">
      <c r="B238" s="134"/>
      <c r="D238" s="135" t="s">
        <v>73</v>
      </c>
      <c r="E238" s="144" t="s">
        <v>695</v>
      </c>
      <c r="F238" s="144" t="s">
        <v>696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 x14ac:dyDescent="0.2">
      <c r="A239" s="30"/>
      <c r="B239" s="146"/>
      <c r="C239" s="147" t="s">
        <v>697</v>
      </c>
      <c r="D239" s="147" t="s">
        <v>135</v>
      </c>
      <c r="E239" s="148" t="s">
        <v>698</v>
      </c>
      <c r="F239" s="149" t="s">
        <v>699</v>
      </c>
      <c r="G239" s="150" t="s">
        <v>314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263</v>
      </c>
      <c r="BM239" s="157" t="s">
        <v>700</v>
      </c>
    </row>
    <row r="240" spans="1:65" s="2" customFormat="1" ht="16.5" customHeight="1" x14ac:dyDescent="0.2">
      <c r="A240" s="30"/>
      <c r="B240" s="146"/>
      <c r="C240" s="187" t="s">
        <v>701</v>
      </c>
      <c r="D240" s="187" t="s">
        <v>230</v>
      </c>
      <c r="E240" s="188" t="s">
        <v>702</v>
      </c>
      <c r="F240" s="189" t="s">
        <v>703</v>
      </c>
      <c r="G240" s="190" t="s">
        <v>314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343</v>
      </c>
      <c r="AT240" s="157" t="s">
        <v>230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263</v>
      </c>
      <c r="BM240" s="157" t="s">
        <v>704</v>
      </c>
    </row>
    <row r="241" spans="1:65" s="2" customFormat="1" ht="16.5" customHeight="1" x14ac:dyDescent="0.2">
      <c r="A241" s="30"/>
      <c r="B241" s="146"/>
      <c r="C241" s="187" t="s">
        <v>569</v>
      </c>
      <c r="D241" s="187" t="s">
        <v>230</v>
      </c>
      <c r="E241" s="188" t="s">
        <v>705</v>
      </c>
      <c r="F241" s="189" t="s">
        <v>706</v>
      </c>
      <c r="G241" s="190" t="s">
        <v>314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343</v>
      </c>
      <c r="AT241" s="157" t="s">
        <v>230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263</v>
      </c>
      <c r="BM241" s="157" t="s">
        <v>707</v>
      </c>
    </row>
    <row r="242" spans="1:65" s="2" customFormat="1" ht="21.75" customHeight="1" x14ac:dyDescent="0.2">
      <c r="A242" s="30"/>
      <c r="B242" s="146"/>
      <c r="C242" s="147" t="s">
        <v>708</v>
      </c>
      <c r="D242" s="147" t="s">
        <v>135</v>
      </c>
      <c r="E242" s="148" t="s">
        <v>709</v>
      </c>
      <c r="F242" s="149" t="s">
        <v>710</v>
      </c>
      <c r="G242" s="150" t="s">
        <v>314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263</v>
      </c>
      <c r="BM242" s="157" t="s">
        <v>711</v>
      </c>
    </row>
    <row r="243" spans="1:65" s="2" customFormat="1" ht="21.75" customHeight="1" x14ac:dyDescent="0.2">
      <c r="A243" s="30"/>
      <c r="B243" s="146"/>
      <c r="C243" s="147" t="s">
        <v>712</v>
      </c>
      <c r="D243" s="147" t="s">
        <v>135</v>
      </c>
      <c r="E243" s="148" t="s">
        <v>713</v>
      </c>
      <c r="F243" s="149" t="s">
        <v>714</v>
      </c>
      <c r="G243" s="150" t="s">
        <v>314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263</v>
      </c>
      <c r="BM243" s="157" t="s">
        <v>715</v>
      </c>
    </row>
    <row r="244" spans="1:65" s="2" customFormat="1" ht="21.75" customHeight="1" x14ac:dyDescent="0.2">
      <c r="A244" s="30"/>
      <c r="B244" s="146"/>
      <c r="C244" s="147" t="s">
        <v>716</v>
      </c>
      <c r="D244" s="147" t="s">
        <v>135</v>
      </c>
      <c r="E244" s="148" t="s">
        <v>717</v>
      </c>
      <c r="F244" s="149" t="s">
        <v>718</v>
      </c>
      <c r="G244" s="150" t="s">
        <v>314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263</v>
      </c>
      <c r="BM244" s="157" t="s">
        <v>719</v>
      </c>
    </row>
    <row r="245" spans="1:65" s="2" customFormat="1" ht="21.75" customHeight="1" x14ac:dyDescent="0.2">
      <c r="A245" s="30"/>
      <c r="B245" s="146"/>
      <c r="C245" s="147" t="s">
        <v>720</v>
      </c>
      <c r="D245" s="147" t="s">
        <v>135</v>
      </c>
      <c r="E245" s="148" t="s">
        <v>721</v>
      </c>
      <c r="F245" s="149" t="s">
        <v>722</v>
      </c>
      <c r="G245" s="150" t="s">
        <v>314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263</v>
      </c>
      <c r="BM245" s="157" t="s">
        <v>723</v>
      </c>
    </row>
    <row r="246" spans="1:65" s="2" customFormat="1" ht="16.5" customHeight="1" x14ac:dyDescent="0.2">
      <c r="A246" s="30"/>
      <c r="B246" s="146"/>
      <c r="C246" s="147" t="s">
        <v>724</v>
      </c>
      <c r="D246" s="147" t="s">
        <v>135</v>
      </c>
      <c r="E246" s="148" t="s">
        <v>725</v>
      </c>
      <c r="F246" s="149" t="s">
        <v>726</v>
      </c>
      <c r="G246" s="150" t="s">
        <v>314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263</v>
      </c>
      <c r="BM246" s="157" t="s">
        <v>727</v>
      </c>
    </row>
    <row r="247" spans="1:65" s="2" customFormat="1" ht="21.75" customHeight="1" x14ac:dyDescent="0.2">
      <c r="A247" s="30"/>
      <c r="B247" s="146"/>
      <c r="C247" s="147" t="s">
        <v>728</v>
      </c>
      <c r="D247" s="147" t="s">
        <v>135</v>
      </c>
      <c r="E247" s="148" t="s">
        <v>729</v>
      </c>
      <c r="F247" s="149" t="s">
        <v>730</v>
      </c>
      <c r="G247" s="150" t="s">
        <v>643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263</v>
      </c>
      <c r="BM247" s="157" t="s">
        <v>731</v>
      </c>
    </row>
    <row r="248" spans="1:65" s="12" customFormat="1" ht="22.9" customHeight="1" x14ac:dyDescent="0.2">
      <c r="B248" s="134"/>
      <c r="D248" s="135" t="s">
        <v>73</v>
      </c>
      <c r="E248" s="144" t="s">
        <v>732</v>
      </c>
      <c r="F248" s="144" t="s">
        <v>733</v>
      </c>
      <c r="J248" s="145">
        <f>BK248</f>
        <v>0</v>
      </c>
      <c r="L248" s="134"/>
      <c r="M248" s="138"/>
      <c r="N248" s="139"/>
      <c r="O248" s="139"/>
      <c r="P248" s="140">
        <f>SUM(P249:P262)</f>
        <v>134.90600000000001</v>
      </c>
      <c r="Q248" s="139"/>
      <c r="R248" s="140">
        <f>SUM(R249:R262)</f>
        <v>1.1904499999999998</v>
      </c>
      <c r="S248" s="139"/>
      <c r="T248" s="141">
        <f>SUM(T249:T262)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SUM(BK249:BK262)</f>
        <v>0</v>
      </c>
    </row>
    <row r="249" spans="1:65" s="2" customFormat="1" ht="21.75" customHeight="1" x14ac:dyDescent="0.2">
      <c r="A249" s="30"/>
      <c r="B249" s="146"/>
      <c r="C249" s="147" t="s">
        <v>734</v>
      </c>
      <c r="D249" s="147" t="s">
        <v>135</v>
      </c>
      <c r="E249" s="148" t="s">
        <v>735</v>
      </c>
      <c r="F249" s="149" t="s">
        <v>736</v>
      </c>
      <c r="G249" s="150" t="s">
        <v>314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263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263</v>
      </c>
      <c r="BM249" s="157" t="s">
        <v>737</v>
      </c>
    </row>
    <row r="250" spans="1:65" s="2" customFormat="1" ht="33" customHeight="1" x14ac:dyDescent="0.2">
      <c r="A250" s="30"/>
      <c r="B250" s="146"/>
      <c r="C250" s="147" t="s">
        <v>738</v>
      </c>
      <c r="D250" s="147" t="s">
        <v>135</v>
      </c>
      <c r="E250" s="148" t="s">
        <v>739</v>
      </c>
      <c r="F250" s="149" t="s">
        <v>740</v>
      </c>
      <c r="G250" s="150" t="s">
        <v>314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263</v>
      </c>
      <c r="BM250" s="157" t="s">
        <v>741</v>
      </c>
    </row>
    <row r="251" spans="1:65" s="2" customFormat="1" ht="44.25" customHeight="1" x14ac:dyDescent="0.2">
      <c r="A251" s="30"/>
      <c r="B251" s="146"/>
      <c r="C251" s="147" t="s">
        <v>742</v>
      </c>
      <c r="D251" s="147" t="s">
        <v>135</v>
      </c>
      <c r="E251" s="148" t="s">
        <v>743</v>
      </c>
      <c r="F251" s="149" t="s">
        <v>744</v>
      </c>
      <c r="G251" s="150" t="s">
        <v>256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263</v>
      </c>
      <c r="BM251" s="157" t="s">
        <v>745</v>
      </c>
    </row>
    <row r="252" spans="1:65" s="2" customFormat="1" ht="33" customHeight="1" x14ac:dyDescent="0.2">
      <c r="A252" s="30"/>
      <c r="B252" s="146"/>
      <c r="C252" s="147" t="s">
        <v>746</v>
      </c>
      <c r="D252" s="147" t="s">
        <v>135</v>
      </c>
      <c r="E252" s="148" t="s">
        <v>747</v>
      </c>
      <c r="F252" s="149" t="s">
        <v>748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263</v>
      </c>
      <c r="BM252" s="157" t="s">
        <v>749</v>
      </c>
    </row>
    <row r="253" spans="1:65" s="2" customFormat="1" ht="21.75" customHeight="1" x14ac:dyDescent="0.2">
      <c r="A253" s="30"/>
      <c r="B253" s="146"/>
      <c r="C253" s="147" t="s">
        <v>750</v>
      </c>
      <c r="D253" s="147" t="s">
        <v>135</v>
      </c>
      <c r="E253" s="148" t="s">
        <v>751</v>
      </c>
      <c r="F253" s="149" t="s">
        <v>752</v>
      </c>
      <c r="G253" s="150" t="s">
        <v>256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263</v>
      </c>
      <c r="BM253" s="157" t="s">
        <v>753</v>
      </c>
    </row>
    <row r="254" spans="1:65" s="2" customFormat="1" ht="33" customHeight="1" x14ac:dyDescent="0.2">
      <c r="A254" s="30"/>
      <c r="B254" s="146"/>
      <c r="C254" s="147" t="s">
        <v>754</v>
      </c>
      <c r="D254" s="147" t="s">
        <v>135</v>
      </c>
      <c r="E254" s="148" t="s">
        <v>755</v>
      </c>
      <c r="F254" s="149" t="s">
        <v>756</v>
      </c>
      <c r="G254" s="150" t="s">
        <v>757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263</v>
      </c>
      <c r="BM254" s="157" t="s">
        <v>758</v>
      </c>
    </row>
    <row r="255" spans="1:65" s="2" customFormat="1" ht="33" customHeight="1" x14ac:dyDescent="0.2">
      <c r="A255" s="30"/>
      <c r="B255" s="146"/>
      <c r="C255" s="147" t="s">
        <v>759</v>
      </c>
      <c r="D255" s="147" t="s">
        <v>135</v>
      </c>
      <c r="E255" s="148" t="s">
        <v>760</v>
      </c>
      <c r="F255" s="149" t="s">
        <v>761</v>
      </c>
      <c r="G255" s="150" t="s">
        <v>757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263</v>
      </c>
      <c r="BM255" s="157" t="s">
        <v>762</v>
      </c>
    </row>
    <row r="256" spans="1:65" s="2" customFormat="1" ht="33" customHeight="1" x14ac:dyDescent="0.2">
      <c r="A256" s="30"/>
      <c r="B256" s="146"/>
      <c r="C256" s="147" t="s">
        <v>763</v>
      </c>
      <c r="D256" s="147" t="s">
        <v>135</v>
      </c>
      <c r="E256" s="148" t="s">
        <v>764</v>
      </c>
      <c r="F256" s="149" t="s">
        <v>765</v>
      </c>
      <c r="G256" s="150" t="s">
        <v>757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263</v>
      </c>
      <c r="BM256" s="157" t="s">
        <v>766</v>
      </c>
    </row>
    <row r="257" spans="1:65" s="2" customFormat="1" ht="16.5" customHeight="1" x14ac:dyDescent="0.2">
      <c r="A257" s="30"/>
      <c r="B257" s="146"/>
      <c r="C257" s="147" t="s">
        <v>767</v>
      </c>
      <c r="D257" s="147" t="s">
        <v>135</v>
      </c>
      <c r="E257" s="148" t="s">
        <v>768</v>
      </c>
      <c r="F257" s="149" t="s">
        <v>769</v>
      </c>
      <c r="G257" s="150" t="s">
        <v>314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263</v>
      </c>
      <c r="BM257" s="157" t="s">
        <v>770</v>
      </c>
    </row>
    <row r="258" spans="1:65" s="14" customFormat="1" x14ac:dyDescent="0.2">
      <c r="B258" s="166"/>
      <c r="D258" s="160" t="s">
        <v>142</v>
      </c>
      <c r="E258" s="167" t="s">
        <v>1</v>
      </c>
      <c r="F258" s="168" t="s">
        <v>771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 x14ac:dyDescent="0.2">
      <c r="A259" s="30"/>
      <c r="B259" s="146"/>
      <c r="C259" s="147" t="s">
        <v>772</v>
      </c>
      <c r="D259" s="147" t="s">
        <v>135</v>
      </c>
      <c r="E259" s="148" t="s">
        <v>773</v>
      </c>
      <c r="F259" s="149" t="s">
        <v>774</v>
      </c>
      <c r="G259" s="150" t="s">
        <v>314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263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263</v>
      </c>
      <c r="BM259" s="157" t="s">
        <v>775</v>
      </c>
    </row>
    <row r="260" spans="1:65" s="2" customFormat="1" ht="21.75" customHeight="1" x14ac:dyDescent="0.2">
      <c r="A260" s="30"/>
      <c r="B260" s="146"/>
      <c r="C260" s="147" t="s">
        <v>776</v>
      </c>
      <c r="D260" s="147" t="s">
        <v>135</v>
      </c>
      <c r="E260" s="148" t="s">
        <v>777</v>
      </c>
      <c r="F260" s="149" t="s">
        <v>778</v>
      </c>
      <c r="G260" s="150" t="s">
        <v>314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263</v>
      </c>
      <c r="BM260" s="157" t="s">
        <v>779</v>
      </c>
    </row>
    <row r="261" spans="1:65" s="2" customFormat="1" ht="21.75" customHeight="1" x14ac:dyDescent="0.2">
      <c r="A261" s="200"/>
      <c r="B261" s="146"/>
      <c r="C261" s="201">
        <v>82</v>
      </c>
      <c r="D261" s="201" t="s">
        <v>135</v>
      </c>
      <c r="E261" s="202" t="s">
        <v>968</v>
      </c>
      <c r="F261" s="203" t="s">
        <v>969</v>
      </c>
      <c r="G261" s="204" t="s">
        <v>314</v>
      </c>
      <c r="H261" s="205">
        <v>6</v>
      </c>
      <c r="I261" s="206"/>
      <c r="J261" s="206">
        <f>ROUND(I261*H261,2)</f>
        <v>0</v>
      </c>
      <c r="K261" s="203"/>
      <c r="L261" s="207" t="s">
        <v>970</v>
      </c>
      <c r="M261" s="153"/>
      <c r="N261" s="154"/>
      <c r="O261" s="155"/>
      <c r="P261" s="155"/>
      <c r="Q261" s="155"/>
      <c r="R261" s="155"/>
      <c r="S261" s="155"/>
      <c r="T261" s="156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R261" s="157"/>
      <c r="AT261" s="157"/>
      <c r="AU261" s="157"/>
      <c r="AY261" s="18"/>
      <c r="BE261" s="158"/>
      <c r="BF261" s="158"/>
      <c r="BG261" s="158"/>
      <c r="BH261" s="158"/>
      <c r="BI261" s="158"/>
      <c r="BJ261" s="18"/>
      <c r="BK261" s="158">
        <f>ROUND(I261*H261,2)</f>
        <v>0</v>
      </c>
      <c r="BL261" s="18"/>
      <c r="BM261" s="157"/>
    </row>
    <row r="262" spans="1:65" s="2" customFormat="1" ht="21.75" customHeight="1" x14ac:dyDescent="0.2">
      <c r="A262" s="30"/>
      <c r="B262" s="146"/>
      <c r="C262" s="147">
        <v>83</v>
      </c>
      <c r="D262" s="147" t="s">
        <v>135</v>
      </c>
      <c r="E262" s="148" t="s">
        <v>780</v>
      </c>
      <c r="F262" s="149" t="s">
        <v>781</v>
      </c>
      <c r="G262" s="150" t="s">
        <v>643</v>
      </c>
      <c r="H262" s="151">
        <v>4184.53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0</v>
      </c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263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263</v>
      </c>
      <c r="BM262" s="157" t="s">
        <v>782</v>
      </c>
    </row>
    <row r="263" spans="1:65" s="12" customFormat="1" ht="25.9" customHeight="1" x14ac:dyDescent="0.2">
      <c r="B263" s="134"/>
      <c r="D263" s="135" t="s">
        <v>73</v>
      </c>
      <c r="E263" s="136" t="s">
        <v>230</v>
      </c>
      <c r="F263" s="136" t="s">
        <v>783</v>
      </c>
      <c r="J263" s="137">
        <f>BK263</f>
        <v>0</v>
      </c>
      <c r="L263" s="134"/>
      <c r="M263" s="138"/>
      <c r="N263" s="139"/>
      <c r="O263" s="139"/>
      <c r="P263" s="140">
        <f>SUM(P264:P265)</f>
        <v>6.0140000000000011</v>
      </c>
      <c r="Q263" s="139"/>
      <c r="R263" s="140">
        <f>SUM(R264:R265)</f>
        <v>0</v>
      </c>
      <c r="S263" s="139"/>
      <c r="T263" s="141">
        <f>SUM(T264:T265)</f>
        <v>0</v>
      </c>
      <c r="AR263" s="135" t="s">
        <v>149</v>
      </c>
      <c r="AT263" s="142" t="s">
        <v>73</v>
      </c>
      <c r="AU263" s="142" t="s">
        <v>74</v>
      </c>
      <c r="AY263" s="135" t="s">
        <v>133</v>
      </c>
      <c r="BK263" s="143">
        <f>SUM(BK264:BK265)</f>
        <v>0</v>
      </c>
    </row>
    <row r="264" spans="1:65" s="2" customFormat="1" ht="21.75" customHeight="1" x14ac:dyDescent="0.2">
      <c r="A264" s="30"/>
      <c r="B264" s="146"/>
      <c r="C264" s="147">
        <v>84</v>
      </c>
      <c r="D264" s="147" t="s">
        <v>135</v>
      </c>
      <c r="E264" s="148" t="s">
        <v>784</v>
      </c>
      <c r="F264" s="149" t="s">
        <v>785</v>
      </c>
      <c r="G264" s="150" t="s">
        <v>256</v>
      </c>
      <c r="H264" s="151">
        <v>58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</v>
      </c>
      <c r="P264" s="155">
        <f>O264*H264</f>
        <v>5.8000000000000007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569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569</v>
      </c>
      <c r="BM264" s="157" t="s">
        <v>786</v>
      </c>
    </row>
    <row r="265" spans="1:65" s="2" customFormat="1" ht="21.75" customHeight="1" x14ac:dyDescent="0.2">
      <c r="A265" s="30"/>
      <c r="B265" s="146"/>
      <c r="C265" s="147">
        <v>85</v>
      </c>
      <c r="D265" s="147" t="s">
        <v>135</v>
      </c>
      <c r="E265" s="148" t="s">
        <v>787</v>
      </c>
      <c r="F265" s="149" t="s">
        <v>788</v>
      </c>
      <c r="G265" s="150" t="s">
        <v>256</v>
      </c>
      <c r="H265" s="151">
        <v>2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0.107</v>
      </c>
      <c r="P265" s="155">
        <f>O265*H265</f>
        <v>0.214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569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569</v>
      </c>
      <c r="BM265" s="157" t="s">
        <v>789</v>
      </c>
    </row>
    <row r="266" spans="1:65" s="12" customFormat="1" ht="25.9" customHeight="1" x14ac:dyDescent="0.2">
      <c r="B266" s="134"/>
      <c r="D266" s="135" t="s">
        <v>73</v>
      </c>
      <c r="E266" s="136" t="s">
        <v>790</v>
      </c>
      <c r="F266" s="136" t="s">
        <v>790</v>
      </c>
      <c r="J266" s="137">
        <f>BK266</f>
        <v>0</v>
      </c>
      <c r="L266" s="134"/>
      <c r="M266" s="138"/>
      <c r="N266" s="139"/>
      <c r="O266" s="139"/>
      <c r="P266" s="140">
        <f>P267</f>
        <v>0</v>
      </c>
      <c r="Q266" s="139"/>
      <c r="R266" s="140">
        <f>R267</f>
        <v>0</v>
      </c>
      <c r="S266" s="139"/>
      <c r="T266" s="141">
        <f>T267</f>
        <v>0</v>
      </c>
      <c r="AR266" s="135" t="s">
        <v>140</v>
      </c>
      <c r="AT266" s="142" t="s">
        <v>73</v>
      </c>
      <c r="AU266" s="142" t="s">
        <v>74</v>
      </c>
      <c r="AY266" s="135" t="s">
        <v>133</v>
      </c>
      <c r="BK266" s="143">
        <f>BK267</f>
        <v>0</v>
      </c>
    </row>
    <row r="267" spans="1:65" s="2" customFormat="1" ht="16.5" customHeight="1" x14ac:dyDescent="0.2">
      <c r="A267" s="30"/>
      <c r="B267" s="146"/>
      <c r="C267" s="147">
        <v>86</v>
      </c>
      <c r="D267" s="147" t="s">
        <v>135</v>
      </c>
      <c r="E267" s="148" t="s">
        <v>791</v>
      </c>
      <c r="F267" s="149" t="s">
        <v>792</v>
      </c>
      <c r="G267" s="150" t="s">
        <v>793</v>
      </c>
      <c r="H267" s="151">
        <v>72</v>
      </c>
      <c r="I267" s="152"/>
      <c r="J267" s="152">
        <f>ROUND(I267*H267,2)</f>
        <v>0</v>
      </c>
      <c r="K267" s="149" t="s">
        <v>1</v>
      </c>
      <c r="L267" s="31"/>
      <c r="M267" s="153" t="s">
        <v>1</v>
      </c>
      <c r="N267" s="154" t="s">
        <v>40</v>
      </c>
      <c r="O267" s="155">
        <v>0</v>
      </c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794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794</v>
      </c>
      <c r="BM267" s="157" t="s">
        <v>795</v>
      </c>
    </row>
    <row r="268" spans="1:65" s="12" customFormat="1" ht="25.9" customHeight="1" x14ac:dyDescent="0.2">
      <c r="B268" s="134"/>
      <c r="D268" s="135" t="s">
        <v>73</v>
      </c>
      <c r="E268" s="136" t="s">
        <v>796</v>
      </c>
      <c r="F268" s="136" t="s">
        <v>797</v>
      </c>
      <c r="J268" s="137">
        <f>BK268</f>
        <v>0</v>
      </c>
      <c r="L268" s="134"/>
      <c r="M268" s="138"/>
      <c r="N268" s="139"/>
      <c r="O268" s="139"/>
      <c r="P268" s="140">
        <f>P269+P272</f>
        <v>0</v>
      </c>
      <c r="Q268" s="139"/>
      <c r="R268" s="140">
        <f>R269+R272</f>
        <v>0</v>
      </c>
      <c r="S268" s="139"/>
      <c r="T268" s="141">
        <f>T269+T272</f>
        <v>0</v>
      </c>
      <c r="AR268" s="135" t="s">
        <v>184</v>
      </c>
      <c r="AT268" s="142" t="s">
        <v>73</v>
      </c>
      <c r="AU268" s="142" t="s">
        <v>74</v>
      </c>
      <c r="AY268" s="135" t="s">
        <v>133</v>
      </c>
      <c r="BK268" s="143">
        <f>BK269+BK272</f>
        <v>0</v>
      </c>
    </row>
    <row r="269" spans="1:65" s="12" customFormat="1" ht="22.9" customHeight="1" x14ac:dyDescent="0.2">
      <c r="B269" s="134"/>
      <c r="D269" s="135" t="s">
        <v>73</v>
      </c>
      <c r="E269" s="144" t="s">
        <v>798</v>
      </c>
      <c r="F269" s="144" t="s">
        <v>799</v>
      </c>
      <c r="J269" s="145">
        <f>BK269</f>
        <v>0</v>
      </c>
      <c r="L269" s="134"/>
      <c r="M269" s="138"/>
      <c r="N269" s="139"/>
      <c r="O269" s="139"/>
      <c r="P269" s="140">
        <f>SUM(P270:P271)</f>
        <v>0</v>
      </c>
      <c r="Q269" s="139"/>
      <c r="R269" s="140">
        <f>SUM(R270:R271)</f>
        <v>0</v>
      </c>
      <c r="S269" s="139"/>
      <c r="T269" s="141">
        <f>SUM(T270:T271)</f>
        <v>0</v>
      </c>
      <c r="AR269" s="135" t="s">
        <v>184</v>
      </c>
      <c r="AT269" s="142" t="s">
        <v>73</v>
      </c>
      <c r="AU269" s="142" t="s">
        <v>81</v>
      </c>
      <c r="AY269" s="135" t="s">
        <v>133</v>
      </c>
      <c r="BK269" s="143">
        <f>SUM(BK270:BK271)</f>
        <v>0</v>
      </c>
    </row>
    <row r="270" spans="1:65" s="2" customFormat="1" ht="16.5" customHeight="1" x14ac:dyDescent="0.2">
      <c r="A270" s="30"/>
      <c r="B270" s="146"/>
      <c r="C270" s="147">
        <v>87</v>
      </c>
      <c r="D270" s="147" t="s">
        <v>135</v>
      </c>
      <c r="E270" s="148" t="s">
        <v>800</v>
      </c>
      <c r="F270" s="149" t="s">
        <v>801</v>
      </c>
      <c r="G270" s="150" t="s">
        <v>802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803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803</v>
      </c>
      <c r="BM270" s="157" t="s">
        <v>804</v>
      </c>
    </row>
    <row r="271" spans="1:65" s="2" customFormat="1" ht="16.5" customHeight="1" x14ac:dyDescent="0.2">
      <c r="A271" s="30"/>
      <c r="B271" s="146"/>
      <c r="C271" s="147">
        <v>88</v>
      </c>
      <c r="D271" s="147" t="s">
        <v>135</v>
      </c>
      <c r="E271" s="148" t="s">
        <v>805</v>
      </c>
      <c r="F271" s="149" t="s">
        <v>806</v>
      </c>
      <c r="G271" s="150" t="s">
        <v>802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803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803</v>
      </c>
      <c r="BM271" s="157" t="s">
        <v>807</v>
      </c>
    </row>
    <row r="272" spans="1:65" s="12" customFormat="1" ht="22.9" customHeight="1" x14ac:dyDescent="0.2">
      <c r="B272" s="134"/>
      <c r="D272" s="135" t="s">
        <v>73</v>
      </c>
      <c r="E272" s="144" t="s">
        <v>808</v>
      </c>
      <c r="F272" s="144" t="s">
        <v>809</v>
      </c>
      <c r="J272" s="145">
        <f>BK272</f>
        <v>0</v>
      </c>
      <c r="L272" s="134"/>
      <c r="M272" s="138"/>
      <c r="N272" s="139"/>
      <c r="O272" s="139"/>
      <c r="P272" s="140">
        <f>P273</f>
        <v>0</v>
      </c>
      <c r="Q272" s="139"/>
      <c r="R272" s="140">
        <f>R273</f>
        <v>0</v>
      </c>
      <c r="S272" s="139"/>
      <c r="T272" s="141">
        <f>T273</f>
        <v>0</v>
      </c>
      <c r="AR272" s="135" t="s">
        <v>184</v>
      </c>
      <c r="AT272" s="142" t="s">
        <v>73</v>
      </c>
      <c r="AU272" s="142" t="s">
        <v>81</v>
      </c>
      <c r="AY272" s="135" t="s">
        <v>133</v>
      </c>
      <c r="BK272" s="143">
        <f>BK273</f>
        <v>0</v>
      </c>
    </row>
    <row r="273" spans="1:65" s="2" customFormat="1" ht="16.5" customHeight="1" x14ac:dyDescent="0.2">
      <c r="A273" s="30"/>
      <c r="B273" s="146"/>
      <c r="C273" s="147">
        <v>89</v>
      </c>
      <c r="D273" s="147" t="s">
        <v>135</v>
      </c>
      <c r="E273" s="148" t="s">
        <v>810</v>
      </c>
      <c r="F273" s="149" t="s">
        <v>811</v>
      </c>
      <c r="G273" s="150" t="s">
        <v>802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96" t="s">
        <v>1</v>
      </c>
      <c r="N273" s="197" t="s">
        <v>40</v>
      </c>
      <c r="O273" s="198">
        <v>0</v>
      </c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803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803</v>
      </c>
      <c r="BM273" s="157" t="s">
        <v>812</v>
      </c>
    </row>
    <row r="274" spans="1:65" s="2" customFormat="1" ht="6.95" customHeight="1" x14ac:dyDescent="0.2">
      <c r="A274" s="30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136:K273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7" t="str">
        <f>'Rekapitulace stavby'!K6</f>
        <v>Bytový dům čp.375, Červená kolonie na ulici Okružní v Bohumíně</v>
      </c>
      <c r="F7" s="248"/>
      <c r="G7" s="248"/>
      <c r="H7" s="248"/>
      <c r="L7" s="21"/>
    </row>
    <row r="8" spans="1:46" s="1" customFormat="1" ht="12" customHeight="1" x14ac:dyDescent="0.2">
      <c r="B8" s="21"/>
      <c r="D8" s="27" t="s">
        <v>99</v>
      </c>
      <c r="L8" s="21"/>
    </row>
    <row r="9" spans="1:46" s="2" customFormat="1" ht="16.5" customHeight="1" x14ac:dyDescent="0.2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08" t="s">
        <v>813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7" t="str">
        <f>E7</f>
        <v>Bytový dům čp.375,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99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08" t="str">
        <f>E11</f>
        <v>IO 01 - Vodovodní přípojka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 x14ac:dyDescent="0.2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 x14ac:dyDescent="0.2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 x14ac:dyDescent="0.2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 x14ac:dyDescent="0.2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 x14ac:dyDescent="0.2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 x14ac:dyDescent="0.2">
      <c r="B104" s="116"/>
      <c r="D104" s="117" t="s">
        <v>494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 x14ac:dyDescent="0.2">
      <c r="B105" s="120"/>
      <c r="D105" s="121" t="s">
        <v>495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 x14ac:dyDescent="0.2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 x14ac:dyDescent="0.2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 x14ac:dyDescent="0.2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 x14ac:dyDescent="0.2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 x14ac:dyDescent="0.2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 x14ac:dyDescent="0.2">
      <c r="A115" s="30"/>
      <c r="B115" s="31"/>
      <c r="C115" s="30"/>
      <c r="D115" s="30"/>
      <c r="E115" s="247" t="str">
        <f>E7</f>
        <v>Bytový dům čp.375, Červená kolonie na ulici Okružní v Bohumíně</v>
      </c>
      <c r="F115" s="248"/>
      <c r="G115" s="248"/>
      <c r="H115" s="24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 x14ac:dyDescent="0.2">
      <c r="B116" s="21"/>
      <c r="C116" s="27" t="s">
        <v>99</v>
      </c>
      <c r="L116" s="21"/>
    </row>
    <row r="117" spans="1:63" s="2" customFormat="1" ht="16.5" customHeight="1" x14ac:dyDescent="0.2">
      <c r="A117" s="30"/>
      <c r="B117" s="31"/>
      <c r="C117" s="30"/>
      <c r="D117" s="30"/>
      <c r="E117" s="247" t="s">
        <v>100</v>
      </c>
      <c r="F117" s="246"/>
      <c r="G117" s="246"/>
      <c r="H117" s="246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 x14ac:dyDescent="0.2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 x14ac:dyDescent="0.2">
      <c r="A119" s="30"/>
      <c r="B119" s="31"/>
      <c r="C119" s="30"/>
      <c r="D119" s="30"/>
      <c r="E119" s="208" t="str">
        <f>E11</f>
        <v>IO 01 - Vodovodní přípojka</v>
      </c>
      <c r="F119" s="246"/>
      <c r="G119" s="246"/>
      <c r="H119" s="246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 x14ac:dyDescent="0.2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 x14ac:dyDescent="0.2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 x14ac:dyDescent="0.2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 x14ac:dyDescent="0.25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59.651144999999985</v>
      </c>
      <c r="Q127" s="64"/>
      <c r="R127" s="131">
        <f>R128+R186</f>
        <v>4.5285260000000003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 x14ac:dyDescent="0.2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59.651144999999985</v>
      </c>
      <c r="Q128" s="139"/>
      <c r="R128" s="140">
        <f>R129+R157+R160+R184</f>
        <v>4.5285260000000003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 x14ac:dyDescent="0.2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40.79478499999999</v>
      </c>
      <c r="Q129" s="139"/>
      <c r="R129" s="140">
        <f>SUM(R130:R156)</f>
        <v>3.0388480000000002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 x14ac:dyDescent="0.2">
      <c r="A130" s="30"/>
      <c r="B130" s="146"/>
      <c r="C130" s="147" t="s">
        <v>81</v>
      </c>
      <c r="D130" s="147" t="s">
        <v>135</v>
      </c>
      <c r="E130" s="148" t="s">
        <v>497</v>
      </c>
      <c r="F130" s="149" t="s">
        <v>498</v>
      </c>
      <c r="G130" s="150" t="s">
        <v>138</v>
      </c>
      <c r="H130" s="151">
        <v>12.32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17.617599999999999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814</v>
      </c>
    </row>
    <row r="131" spans="1:65" s="13" customFormat="1" x14ac:dyDescent="0.2">
      <c r="B131" s="159"/>
      <c r="D131" s="160" t="s">
        <v>142</v>
      </c>
      <c r="E131" s="161" t="s">
        <v>1</v>
      </c>
      <c r="F131" s="162" t="s">
        <v>815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 x14ac:dyDescent="0.2">
      <c r="B132" s="166"/>
      <c r="D132" s="160" t="s">
        <v>142</v>
      </c>
      <c r="E132" s="167" t="s">
        <v>1</v>
      </c>
      <c r="F132" s="168" t="s">
        <v>816</v>
      </c>
      <c r="H132" s="169">
        <v>5.12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 x14ac:dyDescent="0.2">
      <c r="B133" s="159"/>
      <c r="D133" s="160" t="s">
        <v>142</v>
      </c>
      <c r="E133" s="161" t="s">
        <v>1</v>
      </c>
      <c r="F133" s="162" t="s">
        <v>817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 x14ac:dyDescent="0.2">
      <c r="B134" s="166"/>
      <c r="D134" s="160" t="s">
        <v>142</v>
      </c>
      <c r="E134" s="167" t="s">
        <v>1</v>
      </c>
      <c r="F134" s="168" t="s">
        <v>818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x14ac:dyDescent="0.2">
      <c r="B135" s="180"/>
      <c r="D135" s="160" t="s">
        <v>142</v>
      </c>
      <c r="E135" s="181" t="s">
        <v>1</v>
      </c>
      <c r="F135" s="182" t="s">
        <v>157</v>
      </c>
      <c r="H135" s="183">
        <v>12.32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 x14ac:dyDescent="0.2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12.32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1.2320000000000002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819</v>
      </c>
    </row>
    <row r="137" spans="1:65" s="2" customFormat="1" ht="16.5" customHeight="1" x14ac:dyDescent="0.2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27.2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6.4191999999999991</v>
      </c>
      <c r="Q137" s="155">
        <v>8.4000000000000003E-4</v>
      </c>
      <c r="R137" s="155">
        <f>Q137*H137</f>
        <v>2.2848E-2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820</v>
      </c>
    </row>
    <row r="138" spans="1:65" s="14" customFormat="1" x14ac:dyDescent="0.2">
      <c r="B138" s="166"/>
      <c r="D138" s="160" t="s">
        <v>142</v>
      </c>
      <c r="E138" s="167" t="s">
        <v>1</v>
      </c>
      <c r="F138" s="168" t="s">
        <v>821</v>
      </c>
      <c r="H138" s="169">
        <v>12.8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x14ac:dyDescent="0.2">
      <c r="B139" s="166"/>
      <c r="D139" s="160" t="s">
        <v>142</v>
      </c>
      <c r="E139" s="167" t="s">
        <v>1</v>
      </c>
      <c r="F139" s="168" t="s">
        <v>822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 x14ac:dyDescent="0.2">
      <c r="B140" s="180"/>
      <c r="D140" s="160" t="s">
        <v>142</v>
      </c>
      <c r="E140" s="181" t="s">
        <v>1</v>
      </c>
      <c r="F140" s="182" t="s">
        <v>157</v>
      </c>
      <c r="H140" s="183">
        <v>27.200000000000003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 x14ac:dyDescent="0.2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27.2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5.8751999999999995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823</v>
      </c>
    </row>
    <row r="142" spans="1:65" s="2" customFormat="1" ht="21.75" customHeight="1" x14ac:dyDescent="0.2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12.32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4.2504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824</v>
      </c>
    </row>
    <row r="143" spans="1:65" s="2" customFormat="1" ht="21.75" customHeight="1" x14ac:dyDescent="0.2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3.1850000000000001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0.26435500000000001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825</v>
      </c>
    </row>
    <row r="144" spans="1:65" s="14" customFormat="1" x14ac:dyDescent="0.2">
      <c r="B144" s="166"/>
      <c r="D144" s="160" t="s">
        <v>142</v>
      </c>
      <c r="E144" s="167" t="s">
        <v>1</v>
      </c>
      <c r="F144" s="168" t="s">
        <v>826</v>
      </c>
      <c r="H144" s="169">
        <v>1.3759999999999999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x14ac:dyDescent="0.2">
      <c r="B145" s="166"/>
      <c r="D145" s="160" t="s">
        <v>142</v>
      </c>
      <c r="E145" s="167" t="s">
        <v>1</v>
      </c>
      <c r="F145" s="168" t="s">
        <v>827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x14ac:dyDescent="0.2">
      <c r="B146" s="180"/>
      <c r="D146" s="160" t="s">
        <v>142</v>
      </c>
      <c r="E146" s="181" t="s">
        <v>1</v>
      </c>
      <c r="F146" s="182" t="s">
        <v>157</v>
      </c>
      <c r="H146" s="183">
        <v>3.1849999999999996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 x14ac:dyDescent="0.2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3.1850000000000001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2.8665E-2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828</v>
      </c>
    </row>
    <row r="148" spans="1:65" s="14" customFormat="1" x14ac:dyDescent="0.2">
      <c r="B148" s="166"/>
      <c r="D148" s="160" t="s">
        <v>142</v>
      </c>
      <c r="E148" s="167" t="s">
        <v>1</v>
      </c>
      <c r="F148" s="168" t="s">
        <v>829</v>
      </c>
      <c r="H148" s="169">
        <v>3.1850000000000001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 x14ac:dyDescent="0.2">
      <c r="A149" s="30"/>
      <c r="B149" s="146"/>
      <c r="C149" s="147" t="s">
        <v>197</v>
      </c>
      <c r="D149" s="147" t="s">
        <v>135</v>
      </c>
      <c r="E149" s="148" t="s">
        <v>203</v>
      </c>
      <c r="F149" s="149" t="s">
        <v>204</v>
      </c>
      <c r="G149" s="150" t="s">
        <v>205</v>
      </c>
      <c r="H149" s="151">
        <v>5.415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830</v>
      </c>
    </row>
    <row r="150" spans="1:65" s="14" customFormat="1" x14ac:dyDescent="0.2">
      <c r="B150" s="166"/>
      <c r="D150" s="160" t="s">
        <v>142</v>
      </c>
      <c r="E150" s="167" t="s">
        <v>1</v>
      </c>
      <c r="F150" s="168" t="s">
        <v>831</v>
      </c>
      <c r="H150" s="169">
        <v>5.415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 x14ac:dyDescent="0.2">
      <c r="A151" s="30"/>
      <c r="B151" s="146"/>
      <c r="C151" s="147" t="s">
        <v>202</v>
      </c>
      <c r="D151" s="147" t="s">
        <v>135</v>
      </c>
      <c r="E151" s="148" t="s">
        <v>209</v>
      </c>
      <c r="F151" s="149" t="s">
        <v>210</v>
      </c>
      <c r="G151" s="150" t="s">
        <v>138</v>
      </c>
      <c r="H151" s="151">
        <v>9.1349999999999998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2.7313649999999998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832</v>
      </c>
    </row>
    <row r="152" spans="1:65" s="14" customFormat="1" x14ac:dyDescent="0.2">
      <c r="B152" s="166"/>
      <c r="D152" s="160" t="s">
        <v>142</v>
      </c>
      <c r="E152" s="167" t="s">
        <v>1</v>
      </c>
      <c r="F152" s="168" t="s">
        <v>833</v>
      </c>
      <c r="H152" s="169">
        <v>9.1349999999999998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 x14ac:dyDescent="0.2">
      <c r="A153" s="30"/>
      <c r="B153" s="146"/>
      <c r="C153" s="147" t="s">
        <v>208</v>
      </c>
      <c r="D153" s="147" t="s">
        <v>135</v>
      </c>
      <c r="E153" s="148" t="s">
        <v>214</v>
      </c>
      <c r="F153" s="149" t="s">
        <v>215</v>
      </c>
      <c r="G153" s="150" t="s">
        <v>138</v>
      </c>
      <c r="H153" s="151">
        <v>1.5840000000000001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2.3760000000000003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834</v>
      </c>
    </row>
    <row r="154" spans="1:65" s="14" customFormat="1" x14ac:dyDescent="0.2">
      <c r="B154" s="166"/>
      <c r="D154" s="160" t="s">
        <v>142</v>
      </c>
      <c r="E154" s="167" t="s">
        <v>1</v>
      </c>
      <c r="F154" s="168" t="s">
        <v>835</v>
      </c>
      <c r="H154" s="169">
        <v>1.5840000000000001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 x14ac:dyDescent="0.2">
      <c r="A155" s="30"/>
      <c r="B155" s="146"/>
      <c r="C155" s="187" t="s">
        <v>213</v>
      </c>
      <c r="D155" s="187" t="s">
        <v>230</v>
      </c>
      <c r="E155" s="188" t="s">
        <v>231</v>
      </c>
      <c r="F155" s="189" t="s">
        <v>232</v>
      </c>
      <c r="G155" s="190" t="s">
        <v>205</v>
      </c>
      <c r="H155" s="191">
        <v>3.016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3.016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230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836</v>
      </c>
    </row>
    <row r="156" spans="1:65" s="14" customFormat="1" x14ac:dyDescent="0.2">
      <c r="B156" s="166"/>
      <c r="D156" s="160" t="s">
        <v>142</v>
      </c>
      <c r="E156" s="167" t="s">
        <v>1</v>
      </c>
      <c r="F156" s="168" t="s">
        <v>837</v>
      </c>
      <c r="H156" s="169">
        <v>3.016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 x14ac:dyDescent="0.2">
      <c r="B157" s="134"/>
      <c r="D157" s="135" t="s">
        <v>73</v>
      </c>
      <c r="E157" s="144" t="s">
        <v>140</v>
      </c>
      <c r="F157" s="144" t="s">
        <v>235</v>
      </c>
      <c r="J157" s="145">
        <f>BK157</f>
        <v>0</v>
      </c>
      <c r="L157" s="134"/>
      <c r="M157" s="138"/>
      <c r="N157" s="139"/>
      <c r="O157" s="139"/>
      <c r="P157" s="140">
        <f>SUM(P158:P159)</f>
        <v>0.42143999999999998</v>
      </c>
      <c r="Q157" s="139"/>
      <c r="R157" s="140">
        <f>SUM(R158:R159)</f>
        <v>0.60504639999999998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 x14ac:dyDescent="0.2">
      <c r="A158" s="30"/>
      <c r="B158" s="146"/>
      <c r="C158" s="147" t="s">
        <v>229</v>
      </c>
      <c r="D158" s="147" t="s">
        <v>135</v>
      </c>
      <c r="E158" s="148" t="s">
        <v>237</v>
      </c>
      <c r="F158" s="149" t="s">
        <v>238</v>
      </c>
      <c r="G158" s="150" t="s">
        <v>138</v>
      </c>
      <c r="H158" s="151">
        <v>0.32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0.42143999999999998</v>
      </c>
      <c r="Q158" s="155">
        <v>1.8907700000000001</v>
      </c>
      <c r="R158" s="155">
        <f>Q158*H158</f>
        <v>0.60504639999999998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838</v>
      </c>
    </row>
    <row r="159" spans="1:65" s="14" customFormat="1" x14ac:dyDescent="0.2">
      <c r="B159" s="166"/>
      <c r="D159" s="160" t="s">
        <v>142</v>
      </c>
      <c r="E159" s="167" t="s">
        <v>1</v>
      </c>
      <c r="F159" s="168" t="s">
        <v>839</v>
      </c>
      <c r="H159" s="169">
        <v>0.32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 x14ac:dyDescent="0.2">
      <c r="B160" s="134"/>
      <c r="D160" s="135" t="s">
        <v>73</v>
      </c>
      <c r="E160" s="144" t="s">
        <v>197</v>
      </c>
      <c r="F160" s="144" t="s">
        <v>252</v>
      </c>
      <c r="J160" s="145">
        <f>BK160</f>
        <v>0</v>
      </c>
      <c r="L160" s="134"/>
      <c r="M160" s="138"/>
      <c r="N160" s="139"/>
      <c r="O160" s="139"/>
      <c r="P160" s="140">
        <f>SUM(P161:P183)</f>
        <v>11.732000000000001</v>
      </c>
      <c r="Q160" s="139"/>
      <c r="R160" s="140">
        <f>SUM(R161:R183)</f>
        <v>0.88463159999999996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 x14ac:dyDescent="0.2">
      <c r="A161" s="30"/>
      <c r="B161" s="146"/>
      <c r="C161" s="147" t="s">
        <v>236</v>
      </c>
      <c r="D161" s="147" t="s">
        <v>135</v>
      </c>
      <c r="E161" s="148" t="s">
        <v>840</v>
      </c>
      <c r="F161" s="149" t="s">
        <v>841</v>
      </c>
      <c r="G161" s="150" t="s">
        <v>256</v>
      </c>
      <c r="H161" s="151">
        <v>4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0.73599999999999999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842</v>
      </c>
    </row>
    <row r="162" spans="1:65" s="2" customFormat="1" ht="16.5" customHeight="1" x14ac:dyDescent="0.2">
      <c r="A162" s="30"/>
      <c r="B162" s="146"/>
      <c r="C162" s="187" t="s">
        <v>253</v>
      </c>
      <c r="D162" s="187" t="s">
        <v>230</v>
      </c>
      <c r="E162" s="188" t="s">
        <v>843</v>
      </c>
      <c r="F162" s="189" t="s">
        <v>844</v>
      </c>
      <c r="G162" s="190" t="s">
        <v>256</v>
      </c>
      <c r="H162" s="191">
        <v>4.12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1.7715999999999999E-3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230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845</v>
      </c>
    </row>
    <row r="163" spans="1:65" s="14" customFormat="1" x14ac:dyDescent="0.2">
      <c r="B163" s="166"/>
      <c r="D163" s="160" t="s">
        <v>142</v>
      </c>
      <c r="F163" s="168" t="s">
        <v>846</v>
      </c>
      <c r="H163" s="169">
        <v>4.12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 x14ac:dyDescent="0.2">
      <c r="A164" s="30"/>
      <c r="B164" s="146"/>
      <c r="C164" s="147" t="s">
        <v>8</v>
      </c>
      <c r="D164" s="147" t="s">
        <v>135</v>
      </c>
      <c r="E164" s="148" t="s">
        <v>847</v>
      </c>
      <c r="F164" s="149" t="s">
        <v>848</v>
      </c>
      <c r="G164" s="150" t="s">
        <v>314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849</v>
      </c>
    </row>
    <row r="165" spans="1:65" s="2" customFormat="1" ht="16.5" customHeight="1" x14ac:dyDescent="0.2">
      <c r="A165" s="30"/>
      <c r="B165" s="146"/>
      <c r="C165" s="187" t="s">
        <v>263</v>
      </c>
      <c r="D165" s="187" t="s">
        <v>230</v>
      </c>
      <c r="E165" s="188" t="s">
        <v>850</v>
      </c>
      <c r="F165" s="189" t="s">
        <v>851</v>
      </c>
      <c r="G165" s="190" t="s">
        <v>314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230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852</v>
      </c>
    </row>
    <row r="166" spans="1:65" s="2" customFormat="1" ht="21.75" customHeight="1" x14ac:dyDescent="0.2">
      <c r="A166" s="30"/>
      <c r="B166" s="146"/>
      <c r="C166" s="147" t="s">
        <v>271</v>
      </c>
      <c r="D166" s="147" t="s">
        <v>135</v>
      </c>
      <c r="E166" s="148" t="s">
        <v>853</v>
      </c>
      <c r="F166" s="149" t="s">
        <v>854</v>
      </c>
      <c r="G166" s="150" t="s">
        <v>314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855</v>
      </c>
    </row>
    <row r="167" spans="1:65" s="2" customFormat="1" ht="21.75" customHeight="1" x14ac:dyDescent="0.2">
      <c r="A167" s="30"/>
      <c r="B167" s="146"/>
      <c r="C167" s="187" t="s">
        <v>275</v>
      </c>
      <c r="D167" s="187" t="s">
        <v>230</v>
      </c>
      <c r="E167" s="188" t="s">
        <v>856</v>
      </c>
      <c r="F167" s="189" t="s">
        <v>857</v>
      </c>
      <c r="G167" s="190" t="s">
        <v>314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230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858</v>
      </c>
    </row>
    <row r="168" spans="1:65" s="2" customFormat="1" ht="21.75" customHeight="1" x14ac:dyDescent="0.2">
      <c r="A168" s="30"/>
      <c r="B168" s="146"/>
      <c r="C168" s="187" t="s">
        <v>279</v>
      </c>
      <c r="D168" s="187" t="s">
        <v>230</v>
      </c>
      <c r="E168" s="188" t="s">
        <v>859</v>
      </c>
      <c r="F168" s="189" t="s">
        <v>860</v>
      </c>
      <c r="G168" s="190" t="s">
        <v>314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861</v>
      </c>
    </row>
    <row r="169" spans="1:65" s="2" customFormat="1" ht="21.75" customHeight="1" x14ac:dyDescent="0.2">
      <c r="A169" s="30"/>
      <c r="B169" s="146"/>
      <c r="C169" s="187" t="s">
        <v>283</v>
      </c>
      <c r="D169" s="187" t="s">
        <v>230</v>
      </c>
      <c r="E169" s="188" t="s">
        <v>862</v>
      </c>
      <c r="F169" s="189" t="s">
        <v>863</v>
      </c>
      <c r="G169" s="190" t="s">
        <v>314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230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864</v>
      </c>
    </row>
    <row r="170" spans="1:65" s="2" customFormat="1" ht="16.5" customHeight="1" x14ac:dyDescent="0.2">
      <c r="A170" s="30"/>
      <c r="B170" s="146"/>
      <c r="C170" s="187" t="s">
        <v>7</v>
      </c>
      <c r="D170" s="187" t="s">
        <v>230</v>
      </c>
      <c r="E170" s="188" t="s">
        <v>865</v>
      </c>
      <c r="F170" s="189" t="s">
        <v>866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867</v>
      </c>
    </row>
    <row r="171" spans="1:65" s="2" customFormat="1" ht="21.75" customHeight="1" x14ac:dyDescent="0.2">
      <c r="A171" s="30"/>
      <c r="B171" s="146"/>
      <c r="C171" s="147" t="s">
        <v>293</v>
      </c>
      <c r="D171" s="147" t="s">
        <v>135</v>
      </c>
      <c r="E171" s="148" t="s">
        <v>868</v>
      </c>
      <c r="F171" s="149" t="s">
        <v>869</v>
      </c>
      <c r="G171" s="150" t="s">
        <v>314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870</v>
      </c>
    </row>
    <row r="172" spans="1:65" s="2" customFormat="1" ht="16.5" customHeight="1" x14ac:dyDescent="0.2">
      <c r="A172" s="30"/>
      <c r="B172" s="146"/>
      <c r="C172" s="187" t="s">
        <v>299</v>
      </c>
      <c r="D172" s="187" t="s">
        <v>230</v>
      </c>
      <c r="E172" s="188" t="s">
        <v>871</v>
      </c>
      <c r="F172" s="189" t="s">
        <v>872</v>
      </c>
      <c r="G172" s="190" t="s">
        <v>314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873</v>
      </c>
    </row>
    <row r="173" spans="1:65" s="2" customFormat="1" ht="21.75" customHeight="1" x14ac:dyDescent="0.2">
      <c r="A173" s="30"/>
      <c r="B173" s="146"/>
      <c r="C173" s="187" t="s">
        <v>304</v>
      </c>
      <c r="D173" s="187" t="s">
        <v>230</v>
      </c>
      <c r="E173" s="188" t="s">
        <v>874</v>
      </c>
      <c r="F173" s="189" t="s">
        <v>875</v>
      </c>
      <c r="G173" s="190" t="s">
        <v>314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876</v>
      </c>
    </row>
    <row r="174" spans="1:65" s="2" customFormat="1" ht="21.75" customHeight="1" x14ac:dyDescent="0.2">
      <c r="A174" s="30"/>
      <c r="B174" s="146"/>
      <c r="C174" s="147" t="s">
        <v>311</v>
      </c>
      <c r="D174" s="147" t="s">
        <v>135</v>
      </c>
      <c r="E174" s="148" t="s">
        <v>877</v>
      </c>
      <c r="F174" s="149" t="s">
        <v>878</v>
      </c>
      <c r="G174" s="150" t="s">
        <v>256</v>
      </c>
      <c r="H174" s="151">
        <v>4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0.248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879</v>
      </c>
    </row>
    <row r="175" spans="1:65" s="2" customFormat="1" ht="16.5" customHeight="1" x14ac:dyDescent="0.2">
      <c r="A175" s="30"/>
      <c r="B175" s="146"/>
      <c r="C175" s="147" t="s">
        <v>316</v>
      </c>
      <c r="D175" s="147" t="s">
        <v>135</v>
      </c>
      <c r="E175" s="148" t="s">
        <v>606</v>
      </c>
      <c r="F175" s="149" t="s">
        <v>607</v>
      </c>
      <c r="G175" s="150" t="s">
        <v>256</v>
      </c>
      <c r="H175" s="151">
        <v>4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0.17599999999999999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880</v>
      </c>
    </row>
    <row r="176" spans="1:65" s="2" customFormat="1" ht="21.75" customHeight="1" x14ac:dyDescent="0.2">
      <c r="A176" s="30"/>
      <c r="B176" s="146"/>
      <c r="C176" s="147" t="s">
        <v>320</v>
      </c>
      <c r="D176" s="147" t="s">
        <v>135</v>
      </c>
      <c r="E176" s="148" t="s">
        <v>881</v>
      </c>
      <c r="F176" s="149" t="s">
        <v>882</v>
      </c>
      <c r="G176" s="150" t="s">
        <v>314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883</v>
      </c>
    </row>
    <row r="177" spans="1:65" s="2" customFormat="1" ht="21.75" customHeight="1" x14ac:dyDescent="0.2">
      <c r="A177" s="30"/>
      <c r="B177" s="146"/>
      <c r="C177" s="187" t="s">
        <v>324</v>
      </c>
      <c r="D177" s="187" t="s">
        <v>230</v>
      </c>
      <c r="E177" s="188" t="s">
        <v>884</v>
      </c>
      <c r="F177" s="189" t="s">
        <v>885</v>
      </c>
      <c r="G177" s="190" t="s">
        <v>314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230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886</v>
      </c>
    </row>
    <row r="178" spans="1:65" s="2" customFormat="1" ht="21.75" customHeight="1" x14ac:dyDescent="0.2">
      <c r="A178" s="30"/>
      <c r="B178" s="146"/>
      <c r="C178" s="147" t="s">
        <v>329</v>
      </c>
      <c r="D178" s="147" t="s">
        <v>135</v>
      </c>
      <c r="E178" s="148" t="s">
        <v>887</v>
      </c>
      <c r="F178" s="149" t="s">
        <v>888</v>
      </c>
      <c r="G178" s="150" t="s">
        <v>314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889</v>
      </c>
    </row>
    <row r="179" spans="1:65" s="2" customFormat="1" ht="16.5" customHeight="1" x14ac:dyDescent="0.2">
      <c r="A179" s="30"/>
      <c r="B179" s="146"/>
      <c r="C179" s="187" t="s">
        <v>333</v>
      </c>
      <c r="D179" s="187" t="s">
        <v>230</v>
      </c>
      <c r="E179" s="188" t="s">
        <v>890</v>
      </c>
      <c r="F179" s="189" t="s">
        <v>891</v>
      </c>
      <c r="G179" s="190" t="s">
        <v>314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230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892</v>
      </c>
    </row>
    <row r="180" spans="1:65" s="2" customFormat="1" ht="16.5" customHeight="1" x14ac:dyDescent="0.2">
      <c r="A180" s="30"/>
      <c r="B180" s="146"/>
      <c r="C180" s="147" t="s">
        <v>338</v>
      </c>
      <c r="D180" s="147" t="s">
        <v>135</v>
      </c>
      <c r="E180" s="148" t="s">
        <v>893</v>
      </c>
      <c r="F180" s="149" t="s">
        <v>894</v>
      </c>
      <c r="G180" s="150" t="s">
        <v>314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895</v>
      </c>
    </row>
    <row r="181" spans="1:65" s="2" customFormat="1" ht="16.5" customHeight="1" x14ac:dyDescent="0.2">
      <c r="A181" s="30"/>
      <c r="B181" s="146"/>
      <c r="C181" s="187" t="s">
        <v>343</v>
      </c>
      <c r="D181" s="187" t="s">
        <v>230</v>
      </c>
      <c r="E181" s="188" t="s">
        <v>896</v>
      </c>
      <c r="F181" s="189" t="s">
        <v>897</v>
      </c>
      <c r="G181" s="190" t="s">
        <v>314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230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898</v>
      </c>
    </row>
    <row r="182" spans="1:65" s="2" customFormat="1" ht="16.5" customHeight="1" x14ac:dyDescent="0.2">
      <c r="A182" s="30"/>
      <c r="B182" s="146"/>
      <c r="C182" s="147" t="s">
        <v>349</v>
      </c>
      <c r="D182" s="147" t="s">
        <v>135</v>
      </c>
      <c r="E182" s="148" t="s">
        <v>254</v>
      </c>
      <c r="F182" s="149" t="s">
        <v>255</v>
      </c>
      <c r="G182" s="150" t="s">
        <v>256</v>
      </c>
      <c r="H182" s="151">
        <v>4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0.216</v>
      </c>
      <c r="Q182" s="155">
        <v>1.9000000000000001E-4</v>
      </c>
      <c r="R182" s="155">
        <f t="shared" si="2"/>
        <v>7.6000000000000004E-4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899</v>
      </c>
    </row>
    <row r="183" spans="1:65" s="2" customFormat="1" ht="16.5" customHeight="1" x14ac:dyDescent="0.2">
      <c r="A183" s="30"/>
      <c r="B183" s="146"/>
      <c r="C183" s="147" t="s">
        <v>356</v>
      </c>
      <c r="D183" s="147" t="s">
        <v>135</v>
      </c>
      <c r="E183" s="148" t="s">
        <v>258</v>
      </c>
      <c r="F183" s="149" t="s">
        <v>259</v>
      </c>
      <c r="G183" s="150" t="s">
        <v>256</v>
      </c>
      <c r="H183" s="151">
        <v>4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0.1</v>
      </c>
      <c r="Q183" s="155">
        <v>9.0000000000000006E-5</v>
      </c>
      <c r="R183" s="155">
        <f t="shared" si="2"/>
        <v>3.6000000000000002E-4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900</v>
      </c>
    </row>
    <row r="184" spans="1:65" s="12" customFormat="1" ht="22.9" customHeight="1" x14ac:dyDescent="0.2">
      <c r="B184" s="134"/>
      <c r="D184" s="135" t="s">
        <v>73</v>
      </c>
      <c r="E184" s="144" t="s">
        <v>261</v>
      </c>
      <c r="F184" s="144" t="s">
        <v>262</v>
      </c>
      <c r="J184" s="145">
        <f>BK184</f>
        <v>0</v>
      </c>
      <c r="L184" s="134"/>
      <c r="M184" s="138"/>
      <c r="N184" s="139"/>
      <c r="O184" s="139"/>
      <c r="P184" s="140">
        <f>P185</f>
        <v>6.7029199999999998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 x14ac:dyDescent="0.2">
      <c r="A185" s="30"/>
      <c r="B185" s="146"/>
      <c r="C185" s="147" t="s">
        <v>362</v>
      </c>
      <c r="D185" s="147" t="s">
        <v>135</v>
      </c>
      <c r="E185" s="148" t="s">
        <v>611</v>
      </c>
      <c r="F185" s="149" t="s">
        <v>612</v>
      </c>
      <c r="G185" s="150" t="s">
        <v>205</v>
      </c>
      <c r="H185" s="151">
        <v>4.5289999999999999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6.7029199999999998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901</v>
      </c>
    </row>
    <row r="186" spans="1:65" s="12" customFormat="1" ht="25.9" customHeight="1" x14ac:dyDescent="0.2">
      <c r="B186" s="134"/>
      <c r="D186" s="135" t="s">
        <v>73</v>
      </c>
      <c r="E186" s="136" t="s">
        <v>796</v>
      </c>
      <c r="F186" s="136" t="s">
        <v>797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 x14ac:dyDescent="0.2">
      <c r="B187" s="134"/>
      <c r="D187" s="135" t="s">
        <v>73</v>
      </c>
      <c r="E187" s="144" t="s">
        <v>798</v>
      </c>
      <c r="F187" s="144" t="s">
        <v>799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 x14ac:dyDescent="0.2">
      <c r="A188" s="30"/>
      <c r="B188" s="146"/>
      <c r="C188" s="147" t="s">
        <v>367</v>
      </c>
      <c r="D188" s="147" t="s">
        <v>135</v>
      </c>
      <c r="E188" s="148" t="s">
        <v>800</v>
      </c>
      <c r="F188" s="149" t="s">
        <v>801</v>
      </c>
      <c r="G188" s="150" t="s">
        <v>314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803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803</v>
      </c>
      <c r="BM188" s="157" t="s">
        <v>902</v>
      </c>
    </row>
    <row r="189" spans="1:65" s="2" customFormat="1" ht="16.5" customHeight="1" x14ac:dyDescent="0.2">
      <c r="A189" s="30"/>
      <c r="B189" s="146"/>
      <c r="C189" s="147" t="s">
        <v>372</v>
      </c>
      <c r="D189" s="147" t="s">
        <v>135</v>
      </c>
      <c r="E189" s="148" t="s">
        <v>805</v>
      </c>
      <c r="F189" s="149" t="s">
        <v>806</v>
      </c>
      <c r="G189" s="150" t="s">
        <v>314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803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803</v>
      </c>
      <c r="BM189" s="157" t="s">
        <v>903</v>
      </c>
    </row>
    <row r="190" spans="1:65" s="2" customFormat="1" ht="6.95" customHeight="1" x14ac:dyDescent="0.2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9"/>
  <sheetViews>
    <sheetView showGridLines="0" topLeftCell="A111" workbookViewId="0">
      <selection activeCell="F132" sqref="F13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 x14ac:dyDescent="0.2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7" t="str">
        <f>'Rekapitulace stavby'!K6</f>
        <v>Bytový dům čp.375, Červená kolonie na ulici Okružní v Bohumíně</v>
      </c>
      <c r="F7" s="248"/>
      <c r="G7" s="248"/>
      <c r="H7" s="248"/>
      <c r="L7" s="21"/>
    </row>
    <row r="8" spans="1:46" s="1" customFormat="1" ht="12" customHeight="1" x14ac:dyDescent="0.2">
      <c r="B8" s="21"/>
      <c r="D8" s="27" t="s">
        <v>99</v>
      </c>
      <c r="L8" s="21"/>
    </row>
    <row r="9" spans="1:46" s="2" customFormat="1" ht="16.5" customHeight="1" x14ac:dyDescent="0.2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08" t="s">
        <v>904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38</v>
      </c>
      <c r="E35" s="27" t="s">
        <v>39</v>
      </c>
      <c r="F35" s="103">
        <f>ROUND((SUM(BE127:BE178)),  2)</f>
        <v>0</v>
      </c>
      <c r="G35" s="30"/>
      <c r="H35" s="30"/>
      <c r="I35" s="104">
        <v>0.21</v>
      </c>
      <c r="J35" s="103">
        <f>ROUND(((SUM(BE127:BE178))*I35),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40</v>
      </c>
      <c r="F36" s="103">
        <f>ROUND((SUM(BF127:BF178)),  2)</f>
        <v>0</v>
      </c>
      <c r="G36" s="30"/>
      <c r="H36" s="30"/>
      <c r="I36" s="104">
        <v>0.15</v>
      </c>
      <c r="J36" s="103">
        <f>ROUND(((SUM(BF127:BF178))*I36),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41</v>
      </c>
      <c r="F37" s="103">
        <f>ROUND((SUM(BG127:BG178)),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42</v>
      </c>
      <c r="F38" s="103">
        <f>ROUND((SUM(BH127:BH178)),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43</v>
      </c>
      <c r="F39" s="103">
        <f>ROUND((SUM(BI127:BI178)),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7" t="str">
        <f>E7</f>
        <v>Bytový dům čp.375,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99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08" t="str">
        <f>E11</f>
        <v>IO 02 - Přípojka jednotné kanalizace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 x14ac:dyDescent="0.2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 x14ac:dyDescent="0.2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 x14ac:dyDescent="0.2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 x14ac:dyDescent="0.2">
      <c r="B101" s="120"/>
      <c r="D101" s="121" t="s">
        <v>110</v>
      </c>
      <c r="E101" s="122"/>
      <c r="F101" s="122"/>
      <c r="G101" s="122"/>
      <c r="H101" s="122"/>
      <c r="I101" s="122"/>
      <c r="J101" s="123">
        <f>J161</f>
        <v>0</v>
      </c>
      <c r="L101" s="120"/>
    </row>
    <row r="102" spans="1:47" s="10" customFormat="1" ht="19.899999999999999" customHeight="1" x14ac:dyDescent="0.2">
      <c r="B102" s="120"/>
      <c r="D102" s="121" t="s">
        <v>111</v>
      </c>
      <c r="E102" s="122"/>
      <c r="F102" s="122"/>
      <c r="G102" s="122"/>
      <c r="H102" s="122"/>
      <c r="I102" s="122"/>
      <c r="J102" s="123">
        <f>J164</f>
        <v>0</v>
      </c>
      <c r="L102" s="120"/>
    </row>
    <row r="103" spans="1:47" s="10" customFormat="1" ht="19.899999999999999" customHeight="1" x14ac:dyDescent="0.2">
      <c r="B103" s="120"/>
      <c r="D103" s="121" t="s">
        <v>112</v>
      </c>
      <c r="E103" s="122"/>
      <c r="F103" s="122"/>
      <c r="G103" s="122"/>
      <c r="H103" s="122"/>
      <c r="I103" s="122"/>
      <c r="J103" s="123">
        <f>J173</f>
        <v>0</v>
      </c>
      <c r="L103" s="120"/>
    </row>
    <row r="104" spans="1:47" s="9" customFormat="1" ht="24.95" customHeight="1" x14ac:dyDescent="0.2">
      <c r="B104" s="116"/>
      <c r="D104" s="117" t="s">
        <v>494</v>
      </c>
      <c r="E104" s="118"/>
      <c r="F104" s="118"/>
      <c r="G104" s="118"/>
      <c r="H104" s="118"/>
      <c r="I104" s="118"/>
      <c r="J104" s="119">
        <f>J175</f>
        <v>0</v>
      </c>
      <c r="L104" s="116"/>
    </row>
    <row r="105" spans="1:47" s="10" customFormat="1" ht="19.899999999999999" customHeight="1" x14ac:dyDescent="0.2">
      <c r="B105" s="120"/>
      <c r="D105" s="121" t="s">
        <v>495</v>
      </c>
      <c r="E105" s="122"/>
      <c r="F105" s="122"/>
      <c r="G105" s="122"/>
      <c r="H105" s="122"/>
      <c r="I105" s="122"/>
      <c r="J105" s="123">
        <f>J176</f>
        <v>0</v>
      </c>
      <c r="L105" s="120"/>
    </row>
    <row r="106" spans="1:47" s="2" customFormat="1" ht="21.75" customHeight="1" x14ac:dyDescent="0.2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 x14ac:dyDescent="0.2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 x14ac:dyDescent="0.2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 x14ac:dyDescent="0.2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 x14ac:dyDescent="0.2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 x14ac:dyDescent="0.2">
      <c r="A115" s="30"/>
      <c r="B115" s="31"/>
      <c r="C115" s="30"/>
      <c r="D115" s="30"/>
      <c r="E115" s="247" t="str">
        <f>E7</f>
        <v>Bytový dům čp.375, Červená kolonie na ulici Okružní v Bohumíně</v>
      </c>
      <c r="F115" s="248"/>
      <c r="G115" s="248"/>
      <c r="H115" s="24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 x14ac:dyDescent="0.2">
      <c r="B116" s="21"/>
      <c r="C116" s="27" t="s">
        <v>99</v>
      </c>
      <c r="L116" s="21"/>
    </row>
    <row r="117" spans="1:63" s="2" customFormat="1" ht="16.5" customHeight="1" x14ac:dyDescent="0.2">
      <c r="A117" s="30"/>
      <c r="B117" s="31"/>
      <c r="C117" s="30"/>
      <c r="D117" s="30"/>
      <c r="E117" s="247" t="s">
        <v>100</v>
      </c>
      <c r="F117" s="246"/>
      <c r="G117" s="246"/>
      <c r="H117" s="246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 x14ac:dyDescent="0.2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 x14ac:dyDescent="0.2">
      <c r="A119" s="30"/>
      <c r="B119" s="31"/>
      <c r="C119" s="30"/>
      <c r="D119" s="30"/>
      <c r="E119" s="208" t="str">
        <f>E11</f>
        <v>IO 02 - Přípojka jednotné kanalizace</v>
      </c>
      <c r="F119" s="246"/>
      <c r="G119" s="246"/>
      <c r="H119" s="246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 x14ac:dyDescent="0.2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 x14ac:dyDescent="0.2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 x14ac:dyDescent="0.2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 x14ac:dyDescent="0.25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P128+P175</f>
        <v>164.52809200000002</v>
      </c>
      <c r="Q127" s="64"/>
      <c r="R127" s="131">
        <f>R128+R175</f>
        <v>18.537330319999999</v>
      </c>
      <c r="S127" s="64"/>
      <c r="T127" s="132">
        <f>T128+T175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BK128+BK175</f>
        <v>0</v>
      </c>
    </row>
    <row r="128" spans="1:63" s="12" customFormat="1" ht="25.9" customHeight="1" x14ac:dyDescent="0.2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P129+P161+P164+P173</f>
        <v>164.52809200000002</v>
      </c>
      <c r="Q128" s="139"/>
      <c r="R128" s="140">
        <f>R129+R161+R164+R173</f>
        <v>18.537330319999999</v>
      </c>
      <c r="S128" s="139"/>
      <c r="T128" s="141">
        <f>T129+T161+T164+T173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BK129+BK161+BK164+BK173</f>
        <v>0</v>
      </c>
    </row>
    <row r="129" spans="1:65" s="12" customFormat="1" ht="22.9" customHeight="1" x14ac:dyDescent="0.2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SUM(P130:P160)</f>
        <v>118.194672</v>
      </c>
      <c r="Q129" s="139"/>
      <c r="R129" s="140">
        <f>SUM(R130:R160)</f>
        <v>17.963650319999999</v>
      </c>
      <c r="S129" s="139"/>
      <c r="T129" s="141">
        <f>SUM(T130:T160)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SUM(BK130:BK160)</f>
        <v>0</v>
      </c>
    </row>
    <row r="130" spans="1:65" s="2" customFormat="1" ht="21.75" customHeight="1" x14ac:dyDescent="0.2">
      <c r="A130" s="30"/>
      <c r="B130" s="146"/>
      <c r="C130" s="147" t="s">
        <v>81</v>
      </c>
      <c r="D130" s="147" t="s">
        <v>135</v>
      </c>
      <c r="E130" s="148" t="s">
        <v>905</v>
      </c>
      <c r="F130" s="149" t="s">
        <v>906</v>
      </c>
      <c r="G130" s="150" t="s">
        <v>138</v>
      </c>
      <c r="H130" s="151">
        <v>9.0220000000000002</v>
      </c>
      <c r="I130" s="152"/>
      <c r="J130" s="152">
        <f>ROUND(I130*H130,2)</f>
        <v>0</v>
      </c>
      <c r="K130" s="149" t="s">
        <v>907</v>
      </c>
      <c r="L130" s="31"/>
      <c r="M130" s="153" t="s">
        <v>1</v>
      </c>
      <c r="N130" s="154" t="s">
        <v>40</v>
      </c>
      <c r="O130" s="155">
        <v>1.548</v>
      </c>
      <c r="P130" s="155">
        <f>O130*H130</f>
        <v>13.966056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908</v>
      </c>
    </row>
    <row r="131" spans="1:65" s="14" customFormat="1" x14ac:dyDescent="0.2">
      <c r="B131" s="166"/>
      <c r="D131" s="160" t="s">
        <v>142</v>
      </c>
      <c r="E131" s="167" t="s">
        <v>1</v>
      </c>
      <c r="F131" s="168" t="s">
        <v>909</v>
      </c>
      <c r="H131" s="169">
        <v>9.0220000000000002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 x14ac:dyDescent="0.2">
      <c r="A132" s="30"/>
      <c r="B132" s="146"/>
      <c r="C132" s="147" t="s">
        <v>87</v>
      </c>
      <c r="D132" s="147" t="s">
        <v>135</v>
      </c>
      <c r="E132" s="148" t="s">
        <v>497</v>
      </c>
      <c r="F132" s="149" t="s">
        <v>498</v>
      </c>
      <c r="G132" s="150" t="s">
        <v>138</v>
      </c>
      <c r="H132" s="151">
        <v>30.073</v>
      </c>
      <c r="I132" s="152"/>
      <c r="J132" s="152">
        <f>ROUND(I132*H132,2)</f>
        <v>0</v>
      </c>
      <c r="K132" s="149" t="s">
        <v>907</v>
      </c>
      <c r="L132" s="31"/>
      <c r="M132" s="153" t="s">
        <v>1</v>
      </c>
      <c r="N132" s="154" t="s">
        <v>40</v>
      </c>
      <c r="O132" s="155">
        <v>1.43</v>
      </c>
      <c r="P132" s="155">
        <f>O132*H132</f>
        <v>43.004390000000001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910</v>
      </c>
    </row>
    <row r="133" spans="1:65" s="14" customFormat="1" x14ac:dyDescent="0.2">
      <c r="B133" s="166"/>
      <c r="D133" s="160" t="s">
        <v>142</v>
      </c>
      <c r="E133" s="167" t="s">
        <v>1</v>
      </c>
      <c r="F133" s="168" t="s">
        <v>911</v>
      </c>
      <c r="H133" s="169">
        <v>15.714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74</v>
      </c>
      <c r="AY133" s="167" t="s">
        <v>133</v>
      </c>
    </row>
    <row r="134" spans="1:65" s="14" customFormat="1" x14ac:dyDescent="0.2">
      <c r="B134" s="166"/>
      <c r="D134" s="160" t="s">
        <v>142</v>
      </c>
      <c r="E134" s="167" t="s">
        <v>1</v>
      </c>
      <c r="F134" s="168" t="s">
        <v>912</v>
      </c>
      <c r="H134" s="169">
        <v>14.359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x14ac:dyDescent="0.2">
      <c r="B135" s="180"/>
      <c r="D135" s="160" t="s">
        <v>142</v>
      </c>
      <c r="E135" s="181" t="s">
        <v>1</v>
      </c>
      <c r="F135" s="182" t="s">
        <v>157</v>
      </c>
      <c r="H135" s="183">
        <v>30.073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 x14ac:dyDescent="0.2">
      <c r="A136" s="30"/>
      <c r="B136" s="146"/>
      <c r="C136" s="147" t="s">
        <v>149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30.073</v>
      </c>
      <c r="I136" s="152"/>
      <c r="J136" s="152">
        <f>ROUND(I136*H136,2)</f>
        <v>0</v>
      </c>
      <c r="K136" s="149" t="s">
        <v>907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3.0073000000000003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913</v>
      </c>
    </row>
    <row r="137" spans="1:65" s="2" customFormat="1" ht="16.5" customHeight="1" x14ac:dyDescent="0.2">
      <c r="A137" s="30"/>
      <c r="B137" s="146"/>
      <c r="C137" s="147" t="s">
        <v>140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85.298000000000002</v>
      </c>
      <c r="I137" s="152"/>
      <c r="J137" s="152">
        <f>ROUND(I137*H137,2)</f>
        <v>0</v>
      </c>
      <c r="K137" s="149" t="s">
        <v>907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20.130327999999999</v>
      </c>
      <c r="Q137" s="155">
        <v>8.4000000000000003E-4</v>
      </c>
      <c r="R137" s="155">
        <f>Q137*H137</f>
        <v>7.1650320000000003E-2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914</v>
      </c>
    </row>
    <row r="138" spans="1:65" s="13" customFormat="1" x14ac:dyDescent="0.2">
      <c r="B138" s="159"/>
      <c r="D138" s="160" t="s">
        <v>142</v>
      </c>
      <c r="E138" s="161" t="s">
        <v>1</v>
      </c>
      <c r="F138" s="162" t="s">
        <v>915</v>
      </c>
      <c r="H138" s="161" t="s">
        <v>1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1" t="s">
        <v>142</v>
      </c>
      <c r="AU138" s="161" t="s">
        <v>87</v>
      </c>
      <c r="AV138" s="13" t="s">
        <v>81</v>
      </c>
      <c r="AW138" s="13" t="s">
        <v>31</v>
      </c>
      <c r="AX138" s="13" t="s">
        <v>74</v>
      </c>
      <c r="AY138" s="161" t="s">
        <v>133</v>
      </c>
    </row>
    <row r="139" spans="1:65" s="14" customFormat="1" x14ac:dyDescent="0.2">
      <c r="B139" s="166"/>
      <c r="D139" s="160" t="s">
        <v>142</v>
      </c>
      <c r="E139" s="167" t="s">
        <v>1</v>
      </c>
      <c r="F139" s="168" t="s">
        <v>916</v>
      </c>
      <c r="H139" s="169">
        <v>49.4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4" customFormat="1" x14ac:dyDescent="0.2">
      <c r="B140" s="166"/>
      <c r="D140" s="160" t="s">
        <v>142</v>
      </c>
      <c r="E140" s="167" t="s">
        <v>1</v>
      </c>
      <c r="F140" s="168" t="s">
        <v>917</v>
      </c>
      <c r="H140" s="169">
        <v>35.898000000000003</v>
      </c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142</v>
      </c>
      <c r="AU140" s="167" t="s">
        <v>87</v>
      </c>
      <c r="AV140" s="14" t="s">
        <v>87</v>
      </c>
      <c r="AW140" s="14" t="s">
        <v>31</v>
      </c>
      <c r="AX140" s="14" t="s">
        <v>74</v>
      </c>
      <c r="AY140" s="167" t="s">
        <v>133</v>
      </c>
    </row>
    <row r="141" spans="1:65" s="16" customFormat="1" x14ac:dyDescent="0.2">
      <c r="B141" s="180"/>
      <c r="D141" s="160" t="s">
        <v>142</v>
      </c>
      <c r="E141" s="181" t="s">
        <v>1</v>
      </c>
      <c r="F141" s="182" t="s">
        <v>157</v>
      </c>
      <c r="H141" s="183">
        <v>85.298000000000002</v>
      </c>
      <c r="L141" s="180"/>
      <c r="M141" s="184"/>
      <c r="N141" s="185"/>
      <c r="O141" s="185"/>
      <c r="P141" s="185"/>
      <c r="Q141" s="185"/>
      <c r="R141" s="185"/>
      <c r="S141" s="185"/>
      <c r="T141" s="186"/>
      <c r="AT141" s="181" t="s">
        <v>142</v>
      </c>
      <c r="AU141" s="181" t="s">
        <v>87</v>
      </c>
      <c r="AV141" s="16" t="s">
        <v>140</v>
      </c>
      <c r="AW141" s="16" t="s">
        <v>31</v>
      </c>
      <c r="AX141" s="16" t="s">
        <v>81</v>
      </c>
      <c r="AY141" s="181" t="s">
        <v>133</v>
      </c>
    </row>
    <row r="142" spans="1:65" s="2" customFormat="1" ht="21.75" customHeight="1" x14ac:dyDescent="0.2">
      <c r="A142" s="30"/>
      <c r="B142" s="146"/>
      <c r="C142" s="147" t="s">
        <v>184</v>
      </c>
      <c r="D142" s="147" t="s">
        <v>135</v>
      </c>
      <c r="E142" s="148" t="s">
        <v>185</v>
      </c>
      <c r="F142" s="149" t="s">
        <v>186</v>
      </c>
      <c r="G142" s="150" t="s">
        <v>175</v>
      </c>
      <c r="H142" s="151">
        <v>85.298000000000002</v>
      </c>
      <c r="I142" s="152"/>
      <c r="J142" s="152">
        <f>ROUND(I142*H142,2)</f>
        <v>0</v>
      </c>
      <c r="K142" s="149" t="s">
        <v>907</v>
      </c>
      <c r="L142" s="31"/>
      <c r="M142" s="153" t="s">
        <v>1</v>
      </c>
      <c r="N142" s="154" t="s">
        <v>40</v>
      </c>
      <c r="O142" s="155">
        <v>0.216</v>
      </c>
      <c r="P142" s="155">
        <f>O142*H142</f>
        <v>18.424368000000001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918</v>
      </c>
    </row>
    <row r="143" spans="1:65" s="2" customFormat="1" ht="21.75" customHeight="1" x14ac:dyDescent="0.2">
      <c r="A143" s="30"/>
      <c r="B143" s="146"/>
      <c r="C143" s="147" t="s">
        <v>188</v>
      </c>
      <c r="D143" s="147" t="s">
        <v>135</v>
      </c>
      <c r="E143" s="148" t="s">
        <v>189</v>
      </c>
      <c r="F143" s="149" t="s">
        <v>190</v>
      </c>
      <c r="G143" s="150" t="s">
        <v>138</v>
      </c>
      <c r="H143" s="151">
        <v>30.073</v>
      </c>
      <c r="I143" s="152"/>
      <c r="J143" s="152">
        <f>ROUND(I143*H143,2)</f>
        <v>0</v>
      </c>
      <c r="K143" s="149" t="s">
        <v>907</v>
      </c>
      <c r="L143" s="31"/>
      <c r="M143" s="153" t="s">
        <v>1</v>
      </c>
      <c r="N143" s="154" t="s">
        <v>40</v>
      </c>
      <c r="O143" s="155">
        <v>0.34499999999999997</v>
      </c>
      <c r="P143" s="155">
        <f>O143*H143</f>
        <v>10.375185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919</v>
      </c>
    </row>
    <row r="144" spans="1:65" s="14" customFormat="1" x14ac:dyDescent="0.2">
      <c r="B144" s="166"/>
      <c r="D144" s="160" t="s">
        <v>142</v>
      </c>
      <c r="E144" s="167" t="s">
        <v>1</v>
      </c>
      <c r="F144" s="168" t="s">
        <v>911</v>
      </c>
      <c r="H144" s="169">
        <v>15.714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x14ac:dyDescent="0.2">
      <c r="B145" s="166"/>
      <c r="D145" s="160" t="s">
        <v>142</v>
      </c>
      <c r="E145" s="167" t="s">
        <v>1</v>
      </c>
      <c r="F145" s="168" t="s">
        <v>912</v>
      </c>
      <c r="H145" s="169">
        <v>14.359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x14ac:dyDescent="0.2">
      <c r="B146" s="180"/>
      <c r="D146" s="160" t="s">
        <v>142</v>
      </c>
      <c r="E146" s="181" t="s">
        <v>1</v>
      </c>
      <c r="F146" s="182" t="s">
        <v>157</v>
      </c>
      <c r="H146" s="183">
        <v>30.073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21.75" customHeight="1" x14ac:dyDescent="0.2">
      <c r="A147" s="30"/>
      <c r="B147" s="146"/>
      <c r="C147" s="147" t="s">
        <v>192</v>
      </c>
      <c r="D147" s="147" t="s">
        <v>135</v>
      </c>
      <c r="E147" s="148" t="s">
        <v>193</v>
      </c>
      <c r="F147" s="149" t="s">
        <v>194</v>
      </c>
      <c r="G147" s="150" t="s">
        <v>138</v>
      </c>
      <c r="H147" s="151">
        <v>10.933999999999999</v>
      </c>
      <c r="I147" s="152"/>
      <c r="J147" s="152">
        <f>ROUND(I147*H147,2)</f>
        <v>0</v>
      </c>
      <c r="K147" s="149" t="s">
        <v>907</v>
      </c>
      <c r="L147" s="31"/>
      <c r="M147" s="153" t="s">
        <v>1</v>
      </c>
      <c r="N147" s="154" t="s">
        <v>40</v>
      </c>
      <c r="O147" s="155">
        <v>8.3000000000000004E-2</v>
      </c>
      <c r="P147" s="155">
        <f>O147*H147</f>
        <v>0.90752199999999994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920</v>
      </c>
    </row>
    <row r="148" spans="1:65" s="14" customFormat="1" x14ac:dyDescent="0.2">
      <c r="B148" s="166"/>
      <c r="D148" s="160" t="s">
        <v>142</v>
      </c>
      <c r="E148" s="167" t="s">
        <v>1</v>
      </c>
      <c r="F148" s="168" t="s">
        <v>921</v>
      </c>
      <c r="H148" s="169">
        <v>10.933999999999999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16.5" customHeight="1" x14ac:dyDescent="0.2">
      <c r="A149" s="30"/>
      <c r="B149" s="146"/>
      <c r="C149" s="147" t="s">
        <v>197</v>
      </c>
      <c r="D149" s="147" t="s">
        <v>135</v>
      </c>
      <c r="E149" s="148" t="s">
        <v>198</v>
      </c>
      <c r="F149" s="149" t="s">
        <v>199</v>
      </c>
      <c r="G149" s="150" t="s">
        <v>138</v>
      </c>
      <c r="H149" s="151">
        <v>10.933999999999999</v>
      </c>
      <c r="I149" s="152"/>
      <c r="J149" s="152">
        <f>ROUND(I149*H149,2)</f>
        <v>0</v>
      </c>
      <c r="K149" s="149" t="s">
        <v>907</v>
      </c>
      <c r="L149" s="31"/>
      <c r="M149" s="153" t="s">
        <v>1</v>
      </c>
      <c r="N149" s="154" t="s">
        <v>40</v>
      </c>
      <c r="O149" s="155">
        <v>8.9999999999999993E-3</v>
      </c>
      <c r="P149" s="155">
        <f>O149*H149</f>
        <v>9.840599999999998E-2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922</v>
      </c>
    </row>
    <row r="150" spans="1:65" s="2" customFormat="1" ht="21.75" customHeight="1" x14ac:dyDescent="0.2">
      <c r="A150" s="30"/>
      <c r="B150" s="146"/>
      <c r="C150" s="147" t="s">
        <v>202</v>
      </c>
      <c r="D150" s="147" t="s">
        <v>135</v>
      </c>
      <c r="E150" s="148" t="s">
        <v>203</v>
      </c>
      <c r="F150" s="149" t="s">
        <v>204</v>
      </c>
      <c r="G150" s="150" t="s">
        <v>205</v>
      </c>
      <c r="H150" s="151">
        <v>17.494</v>
      </c>
      <c r="I150" s="152"/>
      <c r="J150" s="152">
        <f>ROUND(I150*H150,2)</f>
        <v>0</v>
      </c>
      <c r="K150" s="149" t="s">
        <v>907</v>
      </c>
      <c r="L150" s="31"/>
      <c r="M150" s="153" t="s">
        <v>1</v>
      </c>
      <c r="N150" s="154" t="s">
        <v>40</v>
      </c>
      <c r="O150" s="155">
        <v>0</v>
      </c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923</v>
      </c>
    </row>
    <row r="151" spans="1:65" s="14" customFormat="1" x14ac:dyDescent="0.2">
      <c r="B151" s="166"/>
      <c r="D151" s="160" t="s">
        <v>142</v>
      </c>
      <c r="E151" s="167" t="s">
        <v>1</v>
      </c>
      <c r="F151" s="168" t="s">
        <v>924</v>
      </c>
      <c r="H151" s="169">
        <v>17.494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142</v>
      </c>
      <c r="AU151" s="167" t="s">
        <v>87</v>
      </c>
      <c r="AV151" s="14" t="s">
        <v>87</v>
      </c>
      <c r="AW151" s="14" t="s">
        <v>31</v>
      </c>
      <c r="AX151" s="14" t="s">
        <v>81</v>
      </c>
      <c r="AY151" s="167" t="s">
        <v>133</v>
      </c>
    </row>
    <row r="152" spans="1:65" s="2" customFormat="1" ht="21.75" customHeight="1" x14ac:dyDescent="0.2">
      <c r="A152" s="30"/>
      <c r="B152" s="146"/>
      <c r="C152" s="147" t="s">
        <v>208</v>
      </c>
      <c r="D152" s="147" t="s">
        <v>135</v>
      </c>
      <c r="E152" s="148" t="s">
        <v>925</v>
      </c>
      <c r="F152" s="149" t="s">
        <v>926</v>
      </c>
      <c r="G152" s="150" t="s">
        <v>138</v>
      </c>
      <c r="H152" s="151">
        <v>19.138999999999999</v>
      </c>
      <c r="I152" s="152"/>
      <c r="J152" s="152">
        <f>ROUND(I152*H152,2)</f>
        <v>0</v>
      </c>
      <c r="K152" s="149" t="s">
        <v>1</v>
      </c>
      <c r="L152" s="31"/>
      <c r="M152" s="153" t="s">
        <v>1</v>
      </c>
      <c r="N152" s="154" t="s">
        <v>40</v>
      </c>
      <c r="O152" s="155">
        <v>0.29899999999999999</v>
      </c>
      <c r="P152" s="155">
        <f>O152*H152</f>
        <v>5.7225609999999998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927</v>
      </c>
    </row>
    <row r="153" spans="1:65" s="14" customFormat="1" x14ac:dyDescent="0.2">
      <c r="B153" s="166"/>
      <c r="D153" s="160" t="s">
        <v>142</v>
      </c>
      <c r="E153" s="167" t="s">
        <v>1</v>
      </c>
      <c r="F153" s="168" t="s">
        <v>911</v>
      </c>
      <c r="H153" s="169">
        <v>15.714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74</v>
      </c>
      <c r="AY153" s="167" t="s">
        <v>133</v>
      </c>
    </row>
    <row r="154" spans="1:65" s="14" customFormat="1" x14ac:dyDescent="0.2">
      <c r="B154" s="166"/>
      <c r="D154" s="160" t="s">
        <v>142</v>
      </c>
      <c r="E154" s="167" t="s">
        <v>1</v>
      </c>
      <c r="F154" s="168" t="s">
        <v>912</v>
      </c>
      <c r="H154" s="169">
        <v>14.359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x14ac:dyDescent="0.2">
      <c r="B155" s="166"/>
      <c r="D155" s="160" t="s">
        <v>142</v>
      </c>
      <c r="E155" s="167" t="s">
        <v>1</v>
      </c>
      <c r="F155" s="168" t="s">
        <v>928</v>
      </c>
      <c r="H155" s="169">
        <v>-10.933999999999999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6" customFormat="1" x14ac:dyDescent="0.2">
      <c r="B156" s="180"/>
      <c r="D156" s="160" t="s">
        <v>142</v>
      </c>
      <c r="E156" s="181" t="s">
        <v>1</v>
      </c>
      <c r="F156" s="182" t="s">
        <v>157</v>
      </c>
      <c r="H156" s="183">
        <v>19.139000000000003</v>
      </c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142</v>
      </c>
      <c r="AU156" s="181" t="s">
        <v>87</v>
      </c>
      <c r="AV156" s="16" t="s">
        <v>140</v>
      </c>
      <c r="AW156" s="16" t="s">
        <v>31</v>
      </c>
      <c r="AX156" s="16" t="s">
        <v>81</v>
      </c>
      <c r="AY156" s="181" t="s">
        <v>133</v>
      </c>
    </row>
    <row r="157" spans="1:65" s="2" customFormat="1" ht="21.75" customHeight="1" x14ac:dyDescent="0.2">
      <c r="A157" s="30"/>
      <c r="B157" s="146"/>
      <c r="C157" s="147" t="s">
        <v>213</v>
      </c>
      <c r="D157" s="147" t="s">
        <v>135</v>
      </c>
      <c r="E157" s="148" t="s">
        <v>929</v>
      </c>
      <c r="F157" s="149" t="s">
        <v>930</v>
      </c>
      <c r="G157" s="150" t="s">
        <v>138</v>
      </c>
      <c r="H157" s="151">
        <v>8.9459999999999997</v>
      </c>
      <c r="I157" s="152"/>
      <c r="J157" s="152">
        <f>ROUND(I157*H157,2)</f>
        <v>0</v>
      </c>
      <c r="K157" s="149" t="s">
        <v>907</v>
      </c>
      <c r="L157" s="31"/>
      <c r="M157" s="153" t="s">
        <v>1</v>
      </c>
      <c r="N157" s="154" t="s">
        <v>40</v>
      </c>
      <c r="O157" s="155">
        <v>0.28599999999999998</v>
      </c>
      <c r="P157" s="155">
        <f>O157*H157</f>
        <v>2.5585559999999998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931</v>
      </c>
    </row>
    <row r="158" spans="1:65" s="14" customFormat="1" x14ac:dyDescent="0.2">
      <c r="B158" s="166"/>
      <c r="D158" s="160" t="s">
        <v>142</v>
      </c>
      <c r="E158" s="167" t="s">
        <v>1</v>
      </c>
      <c r="F158" s="168" t="s">
        <v>932</v>
      </c>
      <c r="H158" s="169">
        <v>8.9459999999999997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81</v>
      </c>
      <c r="AY158" s="167" t="s">
        <v>133</v>
      </c>
    </row>
    <row r="159" spans="1:65" s="2" customFormat="1" ht="16.5" customHeight="1" x14ac:dyDescent="0.2">
      <c r="A159" s="30"/>
      <c r="B159" s="146"/>
      <c r="C159" s="187" t="s">
        <v>229</v>
      </c>
      <c r="D159" s="187" t="s">
        <v>230</v>
      </c>
      <c r="E159" s="188" t="s">
        <v>933</v>
      </c>
      <c r="F159" s="189" t="s">
        <v>934</v>
      </c>
      <c r="G159" s="190" t="s">
        <v>205</v>
      </c>
      <c r="H159" s="191">
        <v>17.891999999999999</v>
      </c>
      <c r="I159" s="192"/>
      <c r="J159" s="192">
        <f>ROUND(I159*H159,2)</f>
        <v>0</v>
      </c>
      <c r="K159" s="189" t="s">
        <v>907</v>
      </c>
      <c r="L159" s="193"/>
      <c r="M159" s="194" t="s">
        <v>1</v>
      </c>
      <c r="N159" s="195" t="s">
        <v>40</v>
      </c>
      <c r="O159" s="155">
        <v>0</v>
      </c>
      <c r="P159" s="155">
        <f>O159*H159</f>
        <v>0</v>
      </c>
      <c r="Q159" s="155">
        <v>1</v>
      </c>
      <c r="R159" s="155">
        <f>Q159*H159</f>
        <v>17.891999999999999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197</v>
      </c>
      <c r="AT159" s="157" t="s">
        <v>230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935</v>
      </c>
    </row>
    <row r="160" spans="1:65" s="14" customFormat="1" x14ac:dyDescent="0.2">
      <c r="B160" s="166"/>
      <c r="D160" s="160" t="s">
        <v>142</v>
      </c>
      <c r="F160" s="168" t="s">
        <v>936</v>
      </c>
      <c r="H160" s="169">
        <v>17.891999999999999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</v>
      </c>
      <c r="AX160" s="14" t="s">
        <v>81</v>
      </c>
      <c r="AY160" s="167" t="s">
        <v>133</v>
      </c>
    </row>
    <row r="161" spans="1:65" s="12" customFormat="1" ht="22.9" customHeight="1" x14ac:dyDescent="0.2">
      <c r="B161" s="134"/>
      <c r="D161" s="135" t="s">
        <v>73</v>
      </c>
      <c r="E161" s="144" t="s">
        <v>140</v>
      </c>
      <c r="F161" s="144" t="s">
        <v>235</v>
      </c>
      <c r="J161" s="145">
        <f>BK161</f>
        <v>0</v>
      </c>
      <c r="L161" s="134"/>
      <c r="M161" s="138"/>
      <c r="N161" s="139"/>
      <c r="O161" s="139"/>
      <c r="P161" s="140">
        <f>SUM(P162:P163)</f>
        <v>3.3696600000000001</v>
      </c>
      <c r="Q161" s="139"/>
      <c r="R161" s="140">
        <f>SUM(R162:R163)</f>
        <v>0</v>
      </c>
      <c r="S161" s="139"/>
      <c r="T161" s="141">
        <f>SUM(T162:T163)</f>
        <v>0</v>
      </c>
      <c r="AR161" s="135" t="s">
        <v>81</v>
      </c>
      <c r="AT161" s="142" t="s">
        <v>73</v>
      </c>
      <c r="AU161" s="142" t="s">
        <v>81</v>
      </c>
      <c r="AY161" s="135" t="s">
        <v>133</v>
      </c>
      <c r="BK161" s="143">
        <f>SUM(BK162:BK163)</f>
        <v>0</v>
      </c>
    </row>
    <row r="162" spans="1:65" s="2" customFormat="1" ht="21.75" customHeight="1" x14ac:dyDescent="0.2">
      <c r="A162" s="30"/>
      <c r="B162" s="146"/>
      <c r="C162" s="147" t="s">
        <v>236</v>
      </c>
      <c r="D162" s="147" t="s">
        <v>135</v>
      </c>
      <c r="E162" s="148" t="s">
        <v>937</v>
      </c>
      <c r="F162" s="149" t="s">
        <v>938</v>
      </c>
      <c r="G162" s="150" t="s">
        <v>138</v>
      </c>
      <c r="H162" s="151">
        <v>1.988</v>
      </c>
      <c r="I162" s="152"/>
      <c r="J162" s="152">
        <f>ROUND(I162*H162,2)</f>
        <v>0</v>
      </c>
      <c r="K162" s="149" t="s">
        <v>907</v>
      </c>
      <c r="L162" s="31"/>
      <c r="M162" s="153" t="s">
        <v>1</v>
      </c>
      <c r="N162" s="154" t="s">
        <v>40</v>
      </c>
      <c r="O162" s="155">
        <v>1.6950000000000001</v>
      </c>
      <c r="P162" s="155">
        <f>O162*H162</f>
        <v>3.3696600000000001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939</v>
      </c>
    </row>
    <row r="163" spans="1:65" s="14" customFormat="1" x14ac:dyDescent="0.2">
      <c r="B163" s="166"/>
      <c r="D163" s="160" t="s">
        <v>142</v>
      </c>
      <c r="E163" s="167" t="s">
        <v>1</v>
      </c>
      <c r="F163" s="168" t="s">
        <v>940</v>
      </c>
      <c r="H163" s="169">
        <v>1.988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12" customFormat="1" ht="22.9" customHeight="1" x14ac:dyDescent="0.2">
      <c r="B164" s="134"/>
      <c r="D164" s="135" t="s">
        <v>73</v>
      </c>
      <c r="E164" s="144" t="s">
        <v>197</v>
      </c>
      <c r="F164" s="144" t="s">
        <v>252</v>
      </c>
      <c r="J164" s="145">
        <f>BK164</f>
        <v>0</v>
      </c>
      <c r="L164" s="134"/>
      <c r="M164" s="138"/>
      <c r="N164" s="139"/>
      <c r="O164" s="139"/>
      <c r="P164" s="140">
        <f>SUM(P165:P172)</f>
        <v>15.528999999999998</v>
      </c>
      <c r="Q164" s="139"/>
      <c r="R164" s="140">
        <f>SUM(R165:R172)</f>
        <v>0.57368000000000008</v>
      </c>
      <c r="S164" s="139"/>
      <c r="T164" s="141">
        <f>SUM(T165:T172)</f>
        <v>0</v>
      </c>
      <c r="AR164" s="135" t="s">
        <v>81</v>
      </c>
      <c r="AT164" s="142" t="s">
        <v>73</v>
      </c>
      <c r="AU164" s="142" t="s">
        <v>81</v>
      </c>
      <c r="AY164" s="135" t="s">
        <v>133</v>
      </c>
      <c r="BK164" s="143">
        <f>SUM(BK165:BK172)</f>
        <v>0</v>
      </c>
    </row>
    <row r="165" spans="1:65" s="2" customFormat="1" ht="16.5" customHeight="1" x14ac:dyDescent="0.2">
      <c r="A165" s="30"/>
      <c r="B165" s="146"/>
      <c r="C165" s="147" t="s">
        <v>253</v>
      </c>
      <c r="D165" s="147" t="s">
        <v>135</v>
      </c>
      <c r="E165" s="148" t="s">
        <v>941</v>
      </c>
      <c r="F165" s="149" t="s">
        <v>942</v>
      </c>
      <c r="G165" s="150" t="s">
        <v>314</v>
      </c>
      <c r="H165" s="151">
        <v>2</v>
      </c>
      <c r="I165" s="152"/>
      <c r="J165" s="152">
        <f t="shared" ref="J165:J172" si="0">ROUND(I165*H165,2)</f>
        <v>0</v>
      </c>
      <c r="K165" s="149" t="s">
        <v>1</v>
      </c>
      <c r="L165" s="31"/>
      <c r="M165" s="153" t="s">
        <v>1</v>
      </c>
      <c r="N165" s="154" t="s">
        <v>40</v>
      </c>
      <c r="O165" s="155">
        <v>1.516</v>
      </c>
      <c r="P165" s="155">
        <f t="shared" ref="P165:P172" si="1">O165*H165</f>
        <v>3.032</v>
      </c>
      <c r="Q165" s="155">
        <v>2.7299999999999998E-3</v>
      </c>
      <c r="R165" s="155">
        <f t="shared" ref="R165:R172" si="2">Q165*H165</f>
        <v>5.4599999999999996E-3</v>
      </c>
      <c r="S165" s="155">
        <v>0</v>
      </c>
      <c r="T165" s="156">
        <f t="shared" ref="T165:T172" si="3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 t="shared" ref="BE165:BE172" si="4">IF(N165="základní",J165,0)</f>
        <v>0</v>
      </c>
      <c r="BF165" s="158">
        <f t="shared" ref="BF165:BF172" si="5">IF(N165="snížená",J165,0)</f>
        <v>0</v>
      </c>
      <c r="BG165" s="158">
        <f t="shared" ref="BG165:BG172" si="6">IF(N165="zákl. přenesená",J165,0)</f>
        <v>0</v>
      </c>
      <c r="BH165" s="158">
        <f t="shared" ref="BH165:BH172" si="7">IF(N165="sníž. přenesená",J165,0)</f>
        <v>0</v>
      </c>
      <c r="BI165" s="158">
        <f t="shared" ref="BI165:BI172" si="8">IF(N165="nulová",J165,0)</f>
        <v>0</v>
      </c>
      <c r="BJ165" s="18" t="s">
        <v>87</v>
      </c>
      <c r="BK165" s="158">
        <f t="shared" ref="BK165:BK172" si="9">ROUND(I165*H165,2)</f>
        <v>0</v>
      </c>
      <c r="BL165" s="18" t="s">
        <v>140</v>
      </c>
      <c r="BM165" s="157" t="s">
        <v>943</v>
      </c>
    </row>
    <row r="166" spans="1:65" s="2" customFormat="1" ht="21.75" customHeight="1" x14ac:dyDescent="0.2">
      <c r="A166" s="30"/>
      <c r="B166" s="146"/>
      <c r="C166" s="147" t="s">
        <v>8</v>
      </c>
      <c r="D166" s="147" t="s">
        <v>135</v>
      </c>
      <c r="E166" s="148" t="s">
        <v>944</v>
      </c>
      <c r="F166" s="149" t="s">
        <v>945</v>
      </c>
      <c r="G166" s="150" t="s">
        <v>256</v>
      </c>
      <c r="H166" s="151">
        <v>29</v>
      </c>
      <c r="I166" s="152"/>
      <c r="J166" s="152">
        <f t="shared" si="0"/>
        <v>0</v>
      </c>
      <c r="K166" s="149" t="s">
        <v>907</v>
      </c>
      <c r="L166" s="31"/>
      <c r="M166" s="153" t="s">
        <v>1</v>
      </c>
      <c r="N166" s="154" t="s">
        <v>40</v>
      </c>
      <c r="O166" s="155">
        <v>0.25800000000000001</v>
      </c>
      <c r="P166" s="155">
        <f t="shared" si="1"/>
        <v>7.4820000000000002</v>
      </c>
      <c r="Q166" s="155">
        <v>2.6800000000000001E-3</v>
      </c>
      <c r="R166" s="155">
        <f t="shared" si="2"/>
        <v>7.7719999999999997E-2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946</v>
      </c>
    </row>
    <row r="167" spans="1:65" s="2" customFormat="1" ht="21.75" customHeight="1" x14ac:dyDescent="0.2">
      <c r="A167" s="30"/>
      <c r="B167" s="146"/>
      <c r="C167" s="147" t="s">
        <v>263</v>
      </c>
      <c r="D167" s="147" t="s">
        <v>135</v>
      </c>
      <c r="E167" s="148" t="s">
        <v>947</v>
      </c>
      <c r="F167" s="149" t="s">
        <v>948</v>
      </c>
      <c r="G167" s="150" t="s">
        <v>314</v>
      </c>
      <c r="H167" s="151">
        <v>1</v>
      </c>
      <c r="I167" s="152"/>
      <c r="J167" s="152">
        <f t="shared" si="0"/>
        <v>0</v>
      </c>
      <c r="K167" s="149" t="s">
        <v>907</v>
      </c>
      <c r="L167" s="31"/>
      <c r="M167" s="153" t="s">
        <v>1</v>
      </c>
      <c r="N167" s="154" t="s">
        <v>40</v>
      </c>
      <c r="O167" s="155">
        <v>0.68300000000000005</v>
      </c>
      <c r="P167" s="155">
        <f t="shared" si="1"/>
        <v>0.68300000000000005</v>
      </c>
      <c r="Q167" s="155">
        <v>0</v>
      </c>
      <c r="R167" s="155">
        <f t="shared" si="2"/>
        <v>0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949</v>
      </c>
    </row>
    <row r="168" spans="1:65" s="2" customFormat="1" ht="16.5" customHeight="1" x14ac:dyDescent="0.2">
      <c r="A168" s="30"/>
      <c r="B168" s="146"/>
      <c r="C168" s="187" t="s">
        <v>271</v>
      </c>
      <c r="D168" s="187" t="s">
        <v>230</v>
      </c>
      <c r="E168" s="188" t="s">
        <v>950</v>
      </c>
      <c r="F168" s="189" t="s">
        <v>951</v>
      </c>
      <c r="G168" s="190" t="s">
        <v>314</v>
      </c>
      <c r="H168" s="191">
        <v>1</v>
      </c>
      <c r="I168" s="192"/>
      <c r="J168" s="192">
        <f t="shared" si="0"/>
        <v>0</v>
      </c>
      <c r="K168" s="189" t="s">
        <v>907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5.4000000000000001E-4</v>
      </c>
      <c r="R168" s="155">
        <f t="shared" si="2"/>
        <v>5.4000000000000001E-4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952</v>
      </c>
    </row>
    <row r="169" spans="1:65" s="2" customFormat="1" ht="21.75" customHeight="1" x14ac:dyDescent="0.2">
      <c r="A169" s="30"/>
      <c r="B169" s="146"/>
      <c r="C169" s="147" t="s">
        <v>275</v>
      </c>
      <c r="D169" s="147" t="s">
        <v>135</v>
      </c>
      <c r="E169" s="148" t="s">
        <v>953</v>
      </c>
      <c r="F169" s="149" t="s">
        <v>954</v>
      </c>
      <c r="G169" s="150" t="s">
        <v>314</v>
      </c>
      <c r="H169" s="151">
        <v>2</v>
      </c>
      <c r="I169" s="152"/>
      <c r="J169" s="152">
        <f t="shared" si="0"/>
        <v>0</v>
      </c>
      <c r="K169" s="149" t="s">
        <v>907</v>
      </c>
      <c r="L169" s="31"/>
      <c r="M169" s="153" t="s">
        <v>1</v>
      </c>
      <c r="N169" s="154" t="s">
        <v>40</v>
      </c>
      <c r="O169" s="155">
        <v>0.66700000000000004</v>
      </c>
      <c r="P169" s="155">
        <f t="shared" si="1"/>
        <v>1.3340000000000001</v>
      </c>
      <c r="Q169" s="155">
        <v>0.1056</v>
      </c>
      <c r="R169" s="155">
        <f t="shared" si="2"/>
        <v>0.2112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955</v>
      </c>
    </row>
    <row r="170" spans="1:65" s="2" customFormat="1" ht="21.75" customHeight="1" x14ac:dyDescent="0.2">
      <c r="A170" s="30"/>
      <c r="B170" s="146"/>
      <c r="C170" s="147" t="s">
        <v>279</v>
      </c>
      <c r="D170" s="147" t="s">
        <v>135</v>
      </c>
      <c r="E170" s="148" t="s">
        <v>956</v>
      </c>
      <c r="F170" s="149" t="s">
        <v>957</v>
      </c>
      <c r="G170" s="150" t="s">
        <v>314</v>
      </c>
      <c r="H170" s="151">
        <v>2</v>
      </c>
      <c r="I170" s="152"/>
      <c r="J170" s="152">
        <f t="shared" si="0"/>
        <v>0</v>
      </c>
      <c r="K170" s="149" t="s">
        <v>907</v>
      </c>
      <c r="L170" s="31"/>
      <c r="M170" s="153" t="s">
        <v>1</v>
      </c>
      <c r="N170" s="154" t="s">
        <v>40</v>
      </c>
      <c r="O170" s="155">
        <v>0.16700000000000001</v>
      </c>
      <c r="P170" s="155">
        <f t="shared" si="1"/>
        <v>0.33400000000000002</v>
      </c>
      <c r="Q170" s="155">
        <v>2.4240000000000001E-2</v>
      </c>
      <c r="R170" s="155">
        <f t="shared" si="2"/>
        <v>4.8480000000000002E-2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958</v>
      </c>
    </row>
    <row r="171" spans="1:65" s="2" customFormat="1" ht="21.75" customHeight="1" x14ac:dyDescent="0.2">
      <c r="A171" s="30"/>
      <c r="B171" s="146"/>
      <c r="C171" s="147" t="s">
        <v>283</v>
      </c>
      <c r="D171" s="147" t="s">
        <v>135</v>
      </c>
      <c r="E171" s="148" t="s">
        <v>959</v>
      </c>
      <c r="F171" s="149" t="s">
        <v>960</v>
      </c>
      <c r="G171" s="150" t="s">
        <v>314</v>
      </c>
      <c r="H171" s="151">
        <v>2</v>
      </c>
      <c r="I171" s="152"/>
      <c r="J171" s="152">
        <f t="shared" si="0"/>
        <v>0</v>
      </c>
      <c r="K171" s="149" t="s">
        <v>907</v>
      </c>
      <c r="L171" s="31"/>
      <c r="M171" s="153" t="s">
        <v>1</v>
      </c>
      <c r="N171" s="154" t="s">
        <v>40</v>
      </c>
      <c r="O171" s="155">
        <v>0.33300000000000002</v>
      </c>
      <c r="P171" s="155">
        <f t="shared" si="1"/>
        <v>0.66600000000000004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961</v>
      </c>
    </row>
    <row r="172" spans="1:65" s="2" customFormat="1" ht="21.75" customHeight="1" x14ac:dyDescent="0.2">
      <c r="A172" s="30"/>
      <c r="B172" s="146"/>
      <c r="C172" s="147" t="s">
        <v>7</v>
      </c>
      <c r="D172" s="147" t="s">
        <v>135</v>
      </c>
      <c r="E172" s="148" t="s">
        <v>962</v>
      </c>
      <c r="F172" s="149" t="s">
        <v>963</v>
      </c>
      <c r="G172" s="150" t="s">
        <v>314</v>
      </c>
      <c r="H172" s="151">
        <v>2</v>
      </c>
      <c r="I172" s="152"/>
      <c r="J172" s="152">
        <f t="shared" si="0"/>
        <v>0</v>
      </c>
      <c r="K172" s="149" t="s">
        <v>907</v>
      </c>
      <c r="L172" s="31"/>
      <c r="M172" s="153" t="s">
        <v>1</v>
      </c>
      <c r="N172" s="154" t="s">
        <v>40</v>
      </c>
      <c r="O172" s="155">
        <v>0.999</v>
      </c>
      <c r="P172" s="155">
        <f t="shared" si="1"/>
        <v>1.998</v>
      </c>
      <c r="Q172" s="155">
        <v>0.11514000000000001</v>
      </c>
      <c r="R172" s="155">
        <f t="shared" si="2"/>
        <v>0.23028000000000001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964</v>
      </c>
    </row>
    <row r="173" spans="1:65" s="12" customFormat="1" ht="22.9" customHeight="1" x14ac:dyDescent="0.2">
      <c r="B173" s="134"/>
      <c r="D173" s="135" t="s">
        <v>73</v>
      </c>
      <c r="E173" s="144" t="s">
        <v>261</v>
      </c>
      <c r="F173" s="144" t="s">
        <v>262</v>
      </c>
      <c r="J173" s="145">
        <f>BK173</f>
        <v>0</v>
      </c>
      <c r="L173" s="134"/>
      <c r="M173" s="138"/>
      <c r="N173" s="139"/>
      <c r="O173" s="139"/>
      <c r="P173" s="140">
        <f>P174</f>
        <v>27.434759999999997</v>
      </c>
      <c r="Q173" s="139"/>
      <c r="R173" s="140">
        <f>R174</f>
        <v>0</v>
      </c>
      <c r="S173" s="139"/>
      <c r="T173" s="141">
        <f>T174</f>
        <v>0</v>
      </c>
      <c r="AR173" s="135" t="s">
        <v>81</v>
      </c>
      <c r="AT173" s="142" t="s">
        <v>73</v>
      </c>
      <c r="AU173" s="142" t="s">
        <v>81</v>
      </c>
      <c r="AY173" s="135" t="s">
        <v>133</v>
      </c>
      <c r="BK173" s="143">
        <f>BK174</f>
        <v>0</v>
      </c>
    </row>
    <row r="174" spans="1:65" s="2" customFormat="1" ht="21.75" customHeight="1" x14ac:dyDescent="0.2">
      <c r="A174" s="30"/>
      <c r="B174" s="146"/>
      <c r="C174" s="147" t="s">
        <v>293</v>
      </c>
      <c r="D174" s="147" t="s">
        <v>135</v>
      </c>
      <c r="E174" s="148" t="s">
        <v>611</v>
      </c>
      <c r="F174" s="149" t="s">
        <v>612</v>
      </c>
      <c r="G174" s="150" t="s">
        <v>205</v>
      </c>
      <c r="H174" s="151">
        <v>18.536999999999999</v>
      </c>
      <c r="I174" s="152"/>
      <c r="J174" s="152">
        <f>ROUND(I174*H174,2)</f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1.48</v>
      </c>
      <c r="P174" s="155">
        <f>O174*H174</f>
        <v>27.434759999999997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87</v>
      </c>
      <c r="BK174" s="158">
        <f>ROUND(I174*H174,2)</f>
        <v>0</v>
      </c>
      <c r="BL174" s="18" t="s">
        <v>140</v>
      </c>
      <c r="BM174" s="157" t="s">
        <v>965</v>
      </c>
    </row>
    <row r="175" spans="1:65" s="12" customFormat="1" ht="25.9" customHeight="1" x14ac:dyDescent="0.2">
      <c r="B175" s="134"/>
      <c r="D175" s="135" t="s">
        <v>73</v>
      </c>
      <c r="E175" s="136" t="s">
        <v>796</v>
      </c>
      <c r="F175" s="136" t="s">
        <v>797</v>
      </c>
      <c r="J175" s="137">
        <f>BK175</f>
        <v>0</v>
      </c>
      <c r="L175" s="134"/>
      <c r="M175" s="138"/>
      <c r="N175" s="139"/>
      <c r="O175" s="139"/>
      <c r="P175" s="140">
        <f>P176</f>
        <v>0</v>
      </c>
      <c r="Q175" s="139"/>
      <c r="R175" s="140">
        <f>R176</f>
        <v>0</v>
      </c>
      <c r="S175" s="139"/>
      <c r="T175" s="141">
        <f>T176</f>
        <v>0</v>
      </c>
      <c r="AR175" s="135" t="s">
        <v>184</v>
      </c>
      <c r="AT175" s="142" t="s">
        <v>73</v>
      </c>
      <c r="AU175" s="142" t="s">
        <v>74</v>
      </c>
      <c r="AY175" s="135" t="s">
        <v>133</v>
      </c>
      <c r="BK175" s="143">
        <f>BK176</f>
        <v>0</v>
      </c>
    </row>
    <row r="176" spans="1:65" s="12" customFormat="1" ht="22.9" customHeight="1" x14ac:dyDescent="0.2">
      <c r="B176" s="134"/>
      <c r="D176" s="135" t="s">
        <v>73</v>
      </c>
      <c r="E176" s="144" t="s">
        <v>798</v>
      </c>
      <c r="F176" s="144" t="s">
        <v>799</v>
      </c>
      <c r="J176" s="145">
        <f>BK176</f>
        <v>0</v>
      </c>
      <c r="L176" s="134"/>
      <c r="M176" s="138"/>
      <c r="N176" s="139"/>
      <c r="O176" s="139"/>
      <c r="P176" s="140">
        <f>SUM(P177:P178)</f>
        <v>0</v>
      </c>
      <c r="Q176" s="139"/>
      <c r="R176" s="140">
        <f>SUM(R177:R178)</f>
        <v>0</v>
      </c>
      <c r="S176" s="139"/>
      <c r="T176" s="141">
        <f>SUM(T177:T178)</f>
        <v>0</v>
      </c>
      <c r="AR176" s="135" t="s">
        <v>184</v>
      </c>
      <c r="AT176" s="142" t="s">
        <v>73</v>
      </c>
      <c r="AU176" s="142" t="s">
        <v>81</v>
      </c>
      <c r="AY176" s="135" t="s">
        <v>133</v>
      </c>
      <c r="BK176" s="143">
        <f>SUM(BK177:BK178)</f>
        <v>0</v>
      </c>
    </row>
    <row r="177" spans="1:65" s="2" customFormat="1" ht="16.5" customHeight="1" x14ac:dyDescent="0.2">
      <c r="A177" s="30"/>
      <c r="B177" s="146"/>
      <c r="C177" s="147" t="s">
        <v>299</v>
      </c>
      <c r="D177" s="147" t="s">
        <v>135</v>
      </c>
      <c r="E177" s="148" t="s">
        <v>800</v>
      </c>
      <c r="F177" s="149" t="s">
        <v>801</v>
      </c>
      <c r="G177" s="150" t="s">
        <v>314</v>
      </c>
      <c r="H177" s="151">
        <v>1</v>
      </c>
      <c r="I177" s="152"/>
      <c r="J177" s="152">
        <f>ROUND(I177*H177,2)</f>
        <v>0</v>
      </c>
      <c r="K177" s="149" t="s">
        <v>139</v>
      </c>
      <c r="L177" s="31"/>
      <c r="M177" s="153" t="s">
        <v>1</v>
      </c>
      <c r="N177" s="154" t="s">
        <v>40</v>
      </c>
      <c r="O177" s="155">
        <v>0</v>
      </c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803</v>
      </c>
      <c r="AT177" s="157" t="s">
        <v>135</v>
      </c>
      <c r="AU177" s="157" t="s">
        <v>87</v>
      </c>
      <c r="AY177" s="18" t="s">
        <v>133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87</v>
      </c>
      <c r="BK177" s="158">
        <f>ROUND(I177*H177,2)</f>
        <v>0</v>
      </c>
      <c r="BL177" s="18" t="s">
        <v>803</v>
      </c>
      <c r="BM177" s="157" t="s">
        <v>966</v>
      </c>
    </row>
    <row r="178" spans="1:65" s="2" customFormat="1" ht="16.5" customHeight="1" x14ac:dyDescent="0.2">
      <c r="A178" s="30"/>
      <c r="B178" s="146"/>
      <c r="C178" s="147" t="s">
        <v>304</v>
      </c>
      <c r="D178" s="147" t="s">
        <v>135</v>
      </c>
      <c r="E178" s="148" t="s">
        <v>805</v>
      </c>
      <c r="F178" s="149" t="s">
        <v>806</v>
      </c>
      <c r="G178" s="150" t="s">
        <v>314</v>
      </c>
      <c r="H178" s="151">
        <v>1</v>
      </c>
      <c r="I178" s="152"/>
      <c r="J178" s="152">
        <f>ROUND(I178*H178,2)</f>
        <v>0</v>
      </c>
      <c r="K178" s="149" t="s">
        <v>139</v>
      </c>
      <c r="L178" s="31"/>
      <c r="M178" s="196" t="s">
        <v>1</v>
      </c>
      <c r="N178" s="197" t="s">
        <v>40</v>
      </c>
      <c r="O178" s="198">
        <v>0</v>
      </c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803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803</v>
      </c>
      <c r="BM178" s="157" t="s">
        <v>967</v>
      </c>
    </row>
    <row r="179" spans="1:65" s="2" customFormat="1" ht="6.95" customHeight="1" x14ac:dyDescent="0.2">
      <c r="A179" s="30"/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31"/>
      <c r="M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</row>
  </sheetData>
  <autoFilter ref="C126:K178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2020-03-08T09:55:38Z</dcterms:created>
  <dcterms:modified xsi:type="dcterms:W3CDTF">2020-10-15T06:19:47Z</dcterms:modified>
</cp:coreProperties>
</file>