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9-VYMENIK_STANICE\"/>
    </mc:Choice>
  </mc:AlternateContent>
  <xr:revisionPtr revIDLastSave="0" documentId="13_ncr:1_{D2E14C58-195A-4392-9279-755A7FA595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IO 01 - Vodovodní přípojka" sheetId="2" r:id="rId2"/>
    <sheet name="IO 02 - Přípojka jednotné..." sheetId="3" r:id="rId3"/>
    <sheet name="3 - Drenáže" sheetId="4" r:id="rId4"/>
    <sheet name="IO 01 - Vodovodní přípojka_01" sheetId="5" r:id="rId5"/>
    <sheet name="IO 02 - Přípojka jednotné..._01" sheetId="6" r:id="rId6"/>
    <sheet name="03 - Drenáže" sheetId="7" r:id="rId7"/>
  </sheets>
  <definedNames>
    <definedName name="_xlnm._FilterDatabase" localSheetId="6" hidden="1">'03 - Drenáže'!$C$122:$K$142</definedName>
    <definedName name="_xlnm._FilterDatabase" localSheetId="3" hidden="1">'3 - Drenáže'!$C$122:$K$142</definedName>
    <definedName name="_xlnm._FilterDatabase" localSheetId="1" hidden="1">'IO 01 - Vodovodní přípojka'!$C$126:$K$189</definedName>
    <definedName name="_xlnm._FilterDatabase" localSheetId="4" hidden="1">'IO 01 - Vodovodní přípojka_01'!$C$126:$K$189</definedName>
    <definedName name="_xlnm._FilterDatabase" localSheetId="2" hidden="1">'IO 02 - Přípojka jednotné...'!$C$128:$K$176</definedName>
    <definedName name="_xlnm._FilterDatabase" localSheetId="5" hidden="1">'IO 02 - Přípojka jednotné..._01'!$C$128:$K$176</definedName>
    <definedName name="_xlnm.Print_Titles" localSheetId="6">'03 - Drenáže'!$122:$122</definedName>
    <definedName name="_xlnm.Print_Titles" localSheetId="3">'3 - Drenáže'!$122:$122</definedName>
    <definedName name="_xlnm.Print_Titles" localSheetId="1">'IO 01 - Vodovodní přípojka'!$126:$126</definedName>
    <definedName name="_xlnm.Print_Titles" localSheetId="4">'IO 01 - Vodovodní přípojka_01'!$126:$126</definedName>
    <definedName name="_xlnm.Print_Titles" localSheetId="2">'IO 02 - Přípojka jednotné...'!$128:$128</definedName>
    <definedName name="_xlnm.Print_Titles" localSheetId="5">'IO 02 - Přípojka jednotné..._01'!$128:$128</definedName>
    <definedName name="_xlnm.Print_Titles" localSheetId="0">'Rekapitulace stavby'!$92:$92</definedName>
    <definedName name="_xlnm.Print_Area" localSheetId="6">'03 - Drenáže'!$C$4:$J$76,'03 - Drenáže'!$C$82:$J$102,'03 - Drenáže'!$C$108:$K$142</definedName>
    <definedName name="_xlnm.Print_Area" localSheetId="3">'3 - Drenáže'!$C$4:$J$76,'3 - Drenáže'!$C$82:$J$102,'3 - Drenáže'!$C$108:$K$142</definedName>
    <definedName name="_xlnm.Print_Area" localSheetId="1">'IO 01 - Vodovodní přípojka'!$C$4:$J$76,'IO 01 - Vodovodní přípojka'!$C$82:$J$106,'IO 01 - Vodovodní přípojka'!$C$112:$K$189</definedName>
    <definedName name="_xlnm.Print_Area" localSheetId="4">'IO 01 - Vodovodní přípojka_01'!$C$4:$J$76,'IO 01 - Vodovodní přípojka_01'!$C$82:$J$106,'IO 01 - Vodovodní přípojka_01'!$C$112:$K$189</definedName>
    <definedName name="_xlnm.Print_Area" localSheetId="2">'IO 02 - Přípojka jednotné...'!$C$4:$J$76,'IO 02 - Přípojka jednotné...'!$C$82:$J$108,'IO 02 - Přípojka jednotné...'!$C$114:$K$176</definedName>
    <definedName name="_xlnm.Print_Area" localSheetId="5">'IO 02 - Přípojka jednotné..._01'!$C$4:$J$76,'IO 02 - Přípojka jednotné..._01'!$C$82:$J$108,'IO 02 - Přípojka jednotné..._01'!$C$114:$K$176</definedName>
    <definedName name="_xlnm.Print_Area" localSheetId="0">'Rekapitulace stavby'!$D$4:$AO$76,'Rekapitulace stavby'!$C$82:$AQ$103</definedName>
  </definedNames>
  <calcPr calcId="191029"/>
</workbook>
</file>

<file path=xl/calcChain.xml><?xml version="1.0" encoding="utf-8"?>
<calcChain xmlns="http://schemas.openxmlformats.org/spreadsheetml/2006/main">
  <c r="J39" i="7" l="1"/>
  <c r="J38" i="7"/>
  <c r="AY102" i="1" s="1"/>
  <c r="J37" i="7"/>
  <c r="AX102" i="1" s="1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6" i="7"/>
  <c r="BH126" i="7"/>
  <c r="BG126" i="7"/>
  <c r="BF126" i="7"/>
  <c r="T126" i="7"/>
  <c r="R126" i="7"/>
  <c r="P126" i="7"/>
  <c r="J119" i="7"/>
  <c r="F119" i="7"/>
  <c r="F117" i="7"/>
  <c r="E115" i="7"/>
  <c r="J93" i="7"/>
  <c r="F93" i="7"/>
  <c r="F91" i="7"/>
  <c r="E89" i="7"/>
  <c r="J26" i="7"/>
  <c r="E26" i="7"/>
  <c r="J94" i="7"/>
  <c r="J25" i="7"/>
  <c r="J20" i="7"/>
  <c r="E20" i="7"/>
  <c r="F94" i="7" s="1"/>
  <c r="J19" i="7"/>
  <c r="J14" i="7"/>
  <c r="J117" i="7"/>
  <c r="E7" i="7"/>
  <c r="E111" i="7" s="1"/>
  <c r="J39" i="6"/>
  <c r="J38" i="6"/>
  <c r="AY101" i="1" s="1"/>
  <c r="J37" i="6"/>
  <c r="AX101" i="1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T164" i="6"/>
  <c r="R165" i="6"/>
  <c r="R164" i="6"/>
  <c r="P165" i="6"/>
  <c r="P164" i="6" s="1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T155" i="6"/>
  <c r="R156" i="6"/>
  <c r="R155" i="6"/>
  <c r="P156" i="6"/>
  <c r="P155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J125" i="6"/>
  <c r="F125" i="6"/>
  <c r="F123" i="6"/>
  <c r="E121" i="6"/>
  <c r="J93" i="6"/>
  <c r="F93" i="6"/>
  <c r="F91" i="6"/>
  <c r="E89" i="6"/>
  <c r="J26" i="6"/>
  <c r="E26" i="6"/>
  <c r="J126" i="6" s="1"/>
  <c r="J25" i="6"/>
  <c r="J20" i="6"/>
  <c r="E20" i="6"/>
  <c r="F94" i="6" s="1"/>
  <c r="J19" i="6"/>
  <c r="J14" i="6"/>
  <c r="J123" i="6"/>
  <c r="E7" i="6"/>
  <c r="E85" i="6"/>
  <c r="J39" i="5"/>
  <c r="J38" i="5"/>
  <c r="AY100" i="1" s="1"/>
  <c r="J37" i="5"/>
  <c r="AX100" i="1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T184" i="5" s="1"/>
  <c r="R185" i="5"/>
  <c r="R184" i="5" s="1"/>
  <c r="P185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T157" i="5" s="1"/>
  <c r="R158" i="5"/>
  <c r="R157" i="5" s="1"/>
  <c r="P158" i="5"/>
  <c r="P157" i="5" s="1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0" i="5"/>
  <c r="BH130" i="5"/>
  <c r="BG130" i="5"/>
  <c r="BF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 s="1"/>
  <c r="J25" i="5"/>
  <c r="J20" i="5"/>
  <c r="E20" i="5"/>
  <c r="F94" i="5" s="1"/>
  <c r="J19" i="5"/>
  <c r="J14" i="5"/>
  <c r="J121" i="5"/>
  <c r="E7" i="5"/>
  <c r="E115" i="5"/>
  <c r="J39" i="4"/>
  <c r="J38" i="4"/>
  <c r="AY98" i="1"/>
  <c r="J37" i="4"/>
  <c r="AX98" i="1" s="1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J119" i="4"/>
  <c r="F119" i="4"/>
  <c r="F117" i="4"/>
  <c r="E115" i="4"/>
  <c r="J93" i="4"/>
  <c r="F93" i="4"/>
  <c r="F91" i="4"/>
  <c r="E89" i="4"/>
  <c r="J26" i="4"/>
  <c r="E26" i="4"/>
  <c r="J94" i="4"/>
  <c r="J25" i="4"/>
  <c r="J20" i="4"/>
  <c r="E20" i="4"/>
  <c r="F120" i="4" s="1"/>
  <c r="J19" i="4"/>
  <c r="J14" i="4"/>
  <c r="J91" i="4" s="1"/>
  <c r="E7" i="4"/>
  <c r="E111" i="4" s="1"/>
  <c r="J39" i="3"/>
  <c r="J38" i="3"/>
  <c r="AY97" i="1"/>
  <c r="J37" i="3"/>
  <c r="AX97" i="1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T164" i="3" s="1"/>
  <c r="R165" i="3"/>
  <c r="R164" i="3" s="1"/>
  <c r="P165" i="3"/>
  <c r="P164" i="3" s="1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T155" i="3" s="1"/>
  <c r="R156" i="3"/>
  <c r="R155" i="3"/>
  <c r="P156" i="3"/>
  <c r="P155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J125" i="3"/>
  <c r="F125" i="3"/>
  <c r="F123" i="3"/>
  <c r="E121" i="3"/>
  <c r="J93" i="3"/>
  <c r="F93" i="3"/>
  <c r="F91" i="3"/>
  <c r="E89" i="3"/>
  <c r="J26" i="3"/>
  <c r="E26" i="3"/>
  <c r="J94" i="3" s="1"/>
  <c r="J25" i="3"/>
  <c r="J20" i="3"/>
  <c r="E20" i="3"/>
  <c r="F126" i="3" s="1"/>
  <c r="J19" i="3"/>
  <c r="J14" i="3"/>
  <c r="J91" i="3"/>
  <c r="E7" i="3"/>
  <c r="E85" i="3"/>
  <c r="J39" i="2"/>
  <c r="J38" i="2"/>
  <c r="AY96" i="1" s="1"/>
  <c r="J37" i="2"/>
  <c r="AX96" i="1" s="1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T184" i="2" s="1"/>
  <c r="R185" i="2"/>
  <c r="R184" i="2" s="1"/>
  <c r="P185" i="2"/>
  <c r="P184" i="2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T157" i="2" s="1"/>
  <c r="R158" i="2"/>
  <c r="R157" i="2" s="1"/>
  <c r="P158" i="2"/>
  <c r="P157" i="2" s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0" i="2"/>
  <c r="BH130" i="2"/>
  <c r="BG130" i="2"/>
  <c r="BF130" i="2"/>
  <c r="T130" i="2"/>
  <c r="R130" i="2"/>
  <c r="P130" i="2"/>
  <c r="J123" i="2"/>
  <c r="F123" i="2"/>
  <c r="F121" i="2"/>
  <c r="E119" i="2"/>
  <c r="J93" i="2"/>
  <c r="F93" i="2"/>
  <c r="F91" i="2"/>
  <c r="E89" i="2"/>
  <c r="J26" i="2"/>
  <c r="E26" i="2"/>
  <c r="J94" i="2" s="1"/>
  <c r="J25" i="2"/>
  <c r="J20" i="2"/>
  <c r="E20" i="2"/>
  <c r="F94" i="2" s="1"/>
  <c r="J19" i="2"/>
  <c r="J14" i="2"/>
  <c r="J121" i="2"/>
  <c r="E7" i="2"/>
  <c r="E115" i="2"/>
  <c r="L90" i="1"/>
  <c r="AM90" i="1"/>
  <c r="AM89" i="1"/>
  <c r="L89" i="1"/>
  <c r="AM87" i="1"/>
  <c r="L87" i="1"/>
  <c r="L85" i="1"/>
  <c r="L84" i="1"/>
  <c r="BK142" i="7"/>
  <c r="BK140" i="7"/>
  <c r="BK136" i="7"/>
  <c r="J131" i="7"/>
  <c r="BK130" i="7"/>
  <c r="BK129" i="7"/>
  <c r="BK128" i="7"/>
  <c r="J176" i="6"/>
  <c r="J175" i="6"/>
  <c r="J172" i="6"/>
  <c r="BK168" i="6"/>
  <c r="BK163" i="6"/>
  <c r="BK149" i="6"/>
  <c r="BK140" i="6"/>
  <c r="J185" i="5"/>
  <c r="J183" i="5"/>
  <c r="J182" i="5"/>
  <c r="J181" i="5"/>
  <c r="BK180" i="5"/>
  <c r="J174" i="5"/>
  <c r="J173" i="5"/>
  <c r="BK172" i="5"/>
  <c r="BK171" i="5"/>
  <c r="J170" i="5"/>
  <c r="BK167" i="5"/>
  <c r="BK165" i="5"/>
  <c r="J161" i="5"/>
  <c r="J158" i="5"/>
  <c r="J153" i="5"/>
  <c r="J149" i="5"/>
  <c r="J147" i="5"/>
  <c r="J143" i="5"/>
  <c r="BK142" i="5"/>
  <c r="BK138" i="4"/>
  <c r="BK136" i="4"/>
  <c r="J131" i="4"/>
  <c r="J130" i="4"/>
  <c r="J129" i="4"/>
  <c r="BK126" i="4"/>
  <c r="BK171" i="3"/>
  <c r="J168" i="3"/>
  <c r="BK165" i="3"/>
  <c r="BK162" i="3"/>
  <c r="BK161" i="3"/>
  <c r="BK153" i="3"/>
  <c r="J145" i="3"/>
  <c r="BK142" i="3"/>
  <c r="J140" i="3"/>
  <c r="J135" i="3"/>
  <c r="BK182" i="2"/>
  <c r="J179" i="2"/>
  <c r="J176" i="2"/>
  <c r="J175" i="2"/>
  <c r="J171" i="2"/>
  <c r="J170" i="2"/>
  <c r="J169" i="2"/>
  <c r="BK167" i="2"/>
  <c r="BK166" i="2"/>
  <c r="BK165" i="2"/>
  <c r="BK164" i="2"/>
  <c r="BK158" i="2"/>
  <c r="BK153" i="2"/>
  <c r="BK151" i="2"/>
  <c r="BK137" i="2"/>
  <c r="J136" i="2"/>
  <c r="J130" i="2"/>
  <c r="J138" i="7"/>
  <c r="J136" i="7"/>
  <c r="J134" i="7"/>
  <c r="J130" i="7"/>
  <c r="J128" i="7"/>
  <c r="J126" i="7"/>
  <c r="BK175" i="6"/>
  <c r="BK171" i="6"/>
  <c r="J170" i="6"/>
  <c r="BK169" i="6"/>
  <c r="J168" i="6"/>
  <c r="BK165" i="6"/>
  <c r="J163" i="6"/>
  <c r="J162" i="6"/>
  <c r="BK161" i="6"/>
  <c r="BK156" i="6"/>
  <c r="J153" i="6"/>
  <c r="BK145" i="6"/>
  <c r="J143" i="6"/>
  <c r="J142" i="6"/>
  <c r="J138" i="6"/>
  <c r="BK135" i="6"/>
  <c r="BK134" i="6"/>
  <c r="J132" i="6"/>
  <c r="J189" i="5"/>
  <c r="BK188" i="5"/>
  <c r="BK183" i="5"/>
  <c r="J179" i="5"/>
  <c r="J177" i="5"/>
  <c r="BK176" i="5"/>
  <c r="J175" i="5"/>
  <c r="BK173" i="5"/>
  <c r="J172" i="5"/>
  <c r="J169" i="5"/>
  <c r="BK168" i="5"/>
  <c r="BK162" i="5"/>
  <c r="BK161" i="5"/>
  <c r="J151" i="5"/>
  <c r="BK147" i="5"/>
  <c r="BK143" i="5"/>
  <c r="BK141" i="5"/>
  <c r="J137" i="5"/>
  <c r="BK130" i="5"/>
  <c r="BK142" i="4"/>
  <c r="BK134" i="4"/>
  <c r="BK176" i="3"/>
  <c r="BK175" i="3"/>
  <c r="J163" i="3"/>
  <c r="J156" i="3"/>
  <c r="BK149" i="3"/>
  <c r="BK143" i="3"/>
  <c r="J138" i="3"/>
  <c r="BK134" i="3"/>
  <c r="BK189" i="2"/>
  <c r="BK188" i="2"/>
  <c r="J185" i="2"/>
  <c r="BK183" i="2"/>
  <c r="BK180" i="2"/>
  <c r="BK177" i="2"/>
  <c r="BK175" i="2"/>
  <c r="J173" i="2"/>
  <c r="J172" i="2"/>
  <c r="BK169" i="2"/>
  <c r="BK168" i="2"/>
  <c r="J167" i="2"/>
  <c r="J165" i="2"/>
  <c r="BK162" i="2"/>
  <c r="BK161" i="2"/>
  <c r="J158" i="2"/>
  <c r="J151" i="2"/>
  <c r="BK149" i="2"/>
  <c r="J147" i="2"/>
  <c r="J143" i="2"/>
  <c r="J137" i="2"/>
  <c r="BK130" i="2"/>
  <c r="AS99" i="1"/>
  <c r="J142" i="7"/>
  <c r="J140" i="7"/>
  <c r="BK138" i="7"/>
  <c r="BK134" i="7"/>
  <c r="BK131" i="7"/>
  <c r="J129" i="7"/>
  <c r="BK126" i="7"/>
  <c r="BK172" i="6"/>
  <c r="J171" i="6"/>
  <c r="BK170" i="6"/>
  <c r="J165" i="6"/>
  <c r="BK143" i="6"/>
  <c r="BK142" i="6"/>
  <c r="J140" i="6"/>
  <c r="BK138" i="6"/>
  <c r="BK181" i="5"/>
  <c r="J180" i="5"/>
  <c r="BK178" i="5"/>
  <c r="BK175" i="5"/>
  <c r="BK174" i="5"/>
  <c r="BK170" i="5"/>
  <c r="J168" i="5"/>
  <c r="BK166" i="5"/>
  <c r="J164" i="5"/>
  <c r="J155" i="5"/>
  <c r="BK153" i="5"/>
  <c r="BK151" i="5"/>
  <c r="BK149" i="5"/>
  <c r="J142" i="5"/>
  <c r="J141" i="5"/>
  <c r="J136" i="5"/>
  <c r="J142" i="4"/>
  <c r="J140" i="4"/>
  <c r="J138" i="4"/>
  <c r="J136" i="4"/>
  <c r="BK129" i="4"/>
  <c r="J128" i="4"/>
  <c r="J172" i="3"/>
  <c r="J171" i="3"/>
  <c r="J170" i="3"/>
  <c r="BK163" i="3"/>
  <c r="J162" i="3"/>
  <c r="BK140" i="3"/>
  <c r="J134" i="3"/>
  <c r="BK132" i="3"/>
  <c r="J189" i="2"/>
  <c r="BK185" i="2"/>
  <c r="J183" i="2"/>
  <c r="BK181" i="2"/>
  <c r="J180" i="2"/>
  <c r="J178" i="2"/>
  <c r="J177" i="2"/>
  <c r="J174" i="2"/>
  <c r="BK172" i="2"/>
  <c r="BK171" i="2"/>
  <c r="J168" i="2"/>
  <c r="J164" i="2"/>
  <c r="J162" i="2"/>
  <c r="BK155" i="2"/>
  <c r="BK147" i="2"/>
  <c r="BK143" i="2"/>
  <c r="J142" i="2"/>
  <c r="BK141" i="2"/>
  <c r="BK176" i="6"/>
  <c r="J169" i="6"/>
  <c r="BK162" i="6"/>
  <c r="J161" i="6"/>
  <c r="J156" i="6"/>
  <c r="BK153" i="6"/>
  <c r="J149" i="6"/>
  <c r="J145" i="6"/>
  <c r="J135" i="6"/>
  <c r="J134" i="6"/>
  <c r="BK132" i="6"/>
  <c r="BK189" i="5"/>
  <c r="J188" i="5"/>
  <c r="BK185" i="5"/>
  <c r="BK182" i="5"/>
  <c r="BK179" i="5"/>
  <c r="J178" i="5"/>
  <c r="BK177" i="5"/>
  <c r="J176" i="5"/>
  <c r="J171" i="5"/>
  <c r="BK169" i="5"/>
  <c r="J167" i="5"/>
  <c r="J166" i="5"/>
  <c r="J165" i="5"/>
  <c r="BK164" i="5"/>
  <c r="J162" i="5"/>
  <c r="BK158" i="5"/>
  <c r="BK155" i="5"/>
  <c r="BK137" i="5"/>
  <c r="BK136" i="5"/>
  <c r="J130" i="5"/>
  <c r="BK140" i="4"/>
  <c r="J134" i="4"/>
  <c r="BK131" i="4"/>
  <c r="BK130" i="4"/>
  <c r="BK128" i="4"/>
  <c r="J126" i="4"/>
  <c r="J176" i="3"/>
  <c r="J175" i="3"/>
  <c r="BK172" i="3"/>
  <c r="BK170" i="3"/>
  <c r="BK169" i="3"/>
  <c r="J169" i="3"/>
  <c r="BK168" i="3"/>
  <c r="J165" i="3"/>
  <c r="J161" i="3"/>
  <c r="BK156" i="3"/>
  <c r="J153" i="3"/>
  <c r="J149" i="3"/>
  <c r="BK145" i="3"/>
  <c r="J143" i="3"/>
  <c r="J142" i="3"/>
  <c r="BK138" i="3"/>
  <c r="BK135" i="3"/>
  <c r="J132" i="3"/>
  <c r="J188" i="2"/>
  <c r="J182" i="2"/>
  <c r="J181" i="2"/>
  <c r="BK179" i="2"/>
  <c r="BK178" i="2"/>
  <c r="BK176" i="2"/>
  <c r="BK174" i="2"/>
  <c r="BK173" i="2"/>
  <c r="BK170" i="2"/>
  <c r="J166" i="2"/>
  <c r="J161" i="2"/>
  <c r="J155" i="2"/>
  <c r="J153" i="2"/>
  <c r="J149" i="2"/>
  <c r="BK142" i="2"/>
  <c r="J141" i="2"/>
  <c r="BK136" i="2"/>
  <c r="AS95" i="1"/>
  <c r="J36" i="7" l="1"/>
  <c r="AW102" i="1" s="1"/>
  <c r="T129" i="2"/>
  <c r="T160" i="2"/>
  <c r="P187" i="2"/>
  <c r="P186" i="2" s="1"/>
  <c r="T131" i="3"/>
  <c r="R160" i="3"/>
  <c r="R167" i="3"/>
  <c r="R166" i="3"/>
  <c r="T174" i="3"/>
  <c r="T173" i="3" s="1"/>
  <c r="P125" i="4"/>
  <c r="P133" i="4"/>
  <c r="P129" i="5"/>
  <c r="BK160" i="5"/>
  <c r="J160" i="5" s="1"/>
  <c r="J102" i="5" s="1"/>
  <c r="T187" i="5"/>
  <c r="T186" i="5" s="1"/>
  <c r="P131" i="6"/>
  <c r="P160" i="6"/>
  <c r="BK129" i="2"/>
  <c r="R160" i="2"/>
  <c r="R187" i="2"/>
  <c r="R186" i="2"/>
  <c r="R131" i="3"/>
  <c r="R130" i="3" s="1"/>
  <c r="P160" i="3"/>
  <c r="P167" i="3"/>
  <c r="P166" i="3"/>
  <c r="P174" i="3"/>
  <c r="P173" i="3" s="1"/>
  <c r="R125" i="4"/>
  <c r="R133" i="4"/>
  <c r="P160" i="5"/>
  <c r="BK187" i="5"/>
  <c r="BK186" i="5" s="1"/>
  <c r="J186" i="5" s="1"/>
  <c r="J104" i="5" s="1"/>
  <c r="T131" i="6"/>
  <c r="R160" i="6"/>
  <c r="R167" i="6"/>
  <c r="R166" i="6" s="1"/>
  <c r="BK174" i="6"/>
  <c r="J174" i="6" s="1"/>
  <c r="J107" i="6" s="1"/>
  <c r="P174" i="6"/>
  <c r="P173" i="6"/>
  <c r="BK125" i="7"/>
  <c r="J125" i="7" s="1"/>
  <c r="J100" i="7" s="1"/>
  <c r="P125" i="7"/>
  <c r="R125" i="7"/>
  <c r="T125" i="7"/>
  <c r="BK133" i="7"/>
  <c r="J133" i="7" s="1"/>
  <c r="J101" i="7" s="1"/>
  <c r="P133" i="7"/>
  <c r="P129" i="2"/>
  <c r="BK160" i="2"/>
  <c r="J160" i="2" s="1"/>
  <c r="J102" i="2" s="1"/>
  <c r="BK187" i="2"/>
  <c r="J187" i="2" s="1"/>
  <c r="J105" i="2" s="1"/>
  <c r="BK131" i="3"/>
  <c r="J131" i="3" s="1"/>
  <c r="J100" i="3" s="1"/>
  <c r="T160" i="3"/>
  <c r="T167" i="3"/>
  <c r="T166" i="3" s="1"/>
  <c r="R174" i="3"/>
  <c r="R173" i="3"/>
  <c r="T125" i="4"/>
  <c r="T133" i="4"/>
  <c r="R129" i="5"/>
  <c r="R128" i="5" s="1"/>
  <c r="R127" i="5" s="1"/>
  <c r="R160" i="5"/>
  <c r="R187" i="5"/>
  <c r="R186" i="5"/>
  <c r="BK131" i="6"/>
  <c r="J131" i="6" s="1"/>
  <c r="J100" i="6" s="1"/>
  <c r="BK160" i="6"/>
  <c r="J160" i="6"/>
  <c r="J102" i="6" s="1"/>
  <c r="BK167" i="6"/>
  <c r="J167" i="6" s="1"/>
  <c r="J105" i="6" s="1"/>
  <c r="P167" i="6"/>
  <c r="P166" i="6"/>
  <c r="T174" i="6"/>
  <c r="T173" i="6"/>
  <c r="R133" i="7"/>
  <c r="R129" i="2"/>
  <c r="R128" i="2"/>
  <c r="R127" i="2" s="1"/>
  <c r="P160" i="2"/>
  <c r="T187" i="2"/>
  <c r="T186" i="2" s="1"/>
  <c r="P131" i="3"/>
  <c r="P130" i="3" s="1"/>
  <c r="BK160" i="3"/>
  <c r="J160" i="3" s="1"/>
  <c r="J102" i="3" s="1"/>
  <c r="BK167" i="3"/>
  <c r="J167" i="3"/>
  <c r="J105" i="3" s="1"/>
  <c r="BK174" i="3"/>
  <c r="J174" i="3" s="1"/>
  <c r="J107" i="3" s="1"/>
  <c r="BK125" i="4"/>
  <c r="J125" i="4" s="1"/>
  <c r="J100" i="4" s="1"/>
  <c r="BK133" i="4"/>
  <c r="J133" i="4" s="1"/>
  <c r="J101" i="4" s="1"/>
  <c r="BK129" i="5"/>
  <c r="J129" i="5" s="1"/>
  <c r="J100" i="5" s="1"/>
  <c r="T129" i="5"/>
  <c r="T160" i="5"/>
  <c r="P187" i="5"/>
  <c r="P186" i="5" s="1"/>
  <c r="R131" i="6"/>
  <c r="R130" i="6"/>
  <c r="T160" i="6"/>
  <c r="T167" i="6"/>
  <c r="T166" i="6"/>
  <c r="R174" i="6"/>
  <c r="R173" i="6"/>
  <c r="T133" i="7"/>
  <c r="E85" i="2"/>
  <c r="J91" i="2"/>
  <c r="J124" i="2"/>
  <c r="BE137" i="2"/>
  <c r="BE143" i="2"/>
  <c r="BE161" i="2"/>
  <c r="BE162" i="2"/>
  <c r="BE164" i="2"/>
  <c r="BE168" i="2"/>
  <c r="BE171" i="2"/>
  <c r="BE175" i="2"/>
  <c r="BE189" i="2"/>
  <c r="F94" i="3"/>
  <c r="F94" i="4"/>
  <c r="BE129" i="4"/>
  <c r="BE142" i="4"/>
  <c r="E85" i="5"/>
  <c r="J91" i="5"/>
  <c r="F124" i="5"/>
  <c r="BE142" i="5"/>
  <c r="BE143" i="5"/>
  <c r="BE147" i="5"/>
  <c r="BE166" i="5"/>
  <c r="BE167" i="5"/>
  <c r="BE171" i="5"/>
  <c r="BE173" i="5"/>
  <c r="BE174" i="5"/>
  <c r="BE180" i="5"/>
  <c r="E117" i="6"/>
  <c r="F126" i="6"/>
  <c r="BE135" i="6"/>
  <c r="BE140" i="6"/>
  <c r="BE142" i="6"/>
  <c r="BE163" i="6"/>
  <c r="BE165" i="6"/>
  <c r="BE172" i="6"/>
  <c r="BE176" i="6"/>
  <c r="F124" i="2"/>
  <c r="BE136" i="2"/>
  <c r="BE149" i="2"/>
  <c r="BE155" i="2"/>
  <c r="BE158" i="2"/>
  <c r="BE165" i="2"/>
  <c r="BE166" i="2"/>
  <c r="BE169" i="2"/>
  <c r="BE173" i="2"/>
  <c r="BE182" i="2"/>
  <c r="BE188" i="2"/>
  <c r="BK157" i="2"/>
  <c r="J157" i="2"/>
  <c r="J101" i="2" s="1"/>
  <c r="E117" i="3"/>
  <c r="J123" i="3"/>
  <c r="J126" i="3"/>
  <c r="BE142" i="3"/>
  <c r="BE143" i="3"/>
  <c r="BE149" i="3"/>
  <c r="BE153" i="3"/>
  <c r="BE156" i="3"/>
  <c r="BE163" i="3"/>
  <c r="BE165" i="3"/>
  <c r="BE168" i="3"/>
  <c r="BE176" i="3"/>
  <c r="BK164" i="3"/>
  <c r="J164" i="3" s="1"/>
  <c r="J103" i="3" s="1"/>
  <c r="J117" i="4"/>
  <c r="J120" i="4"/>
  <c r="BE130" i="4"/>
  <c r="BE134" i="4"/>
  <c r="BE141" i="5"/>
  <c r="BE155" i="5"/>
  <c r="BE158" i="5"/>
  <c r="BE161" i="5"/>
  <c r="BE164" i="5"/>
  <c r="BE172" i="5"/>
  <c r="BE182" i="5"/>
  <c r="BE183" i="5"/>
  <c r="BE188" i="5"/>
  <c r="BK157" i="5"/>
  <c r="J157" i="5" s="1"/>
  <c r="J101" i="5" s="1"/>
  <c r="J91" i="6"/>
  <c r="BE134" i="6"/>
  <c r="BE145" i="6"/>
  <c r="BE149" i="6"/>
  <c r="BE153" i="6"/>
  <c r="BE168" i="6"/>
  <c r="BE171" i="6"/>
  <c r="BK164" i="6"/>
  <c r="J164" i="6" s="1"/>
  <c r="J103" i="6" s="1"/>
  <c r="J120" i="7"/>
  <c r="BE126" i="7"/>
  <c r="BE129" i="7"/>
  <c r="BE136" i="7"/>
  <c r="BE140" i="7"/>
  <c r="BE142" i="7"/>
  <c r="BE130" i="2"/>
  <c r="BE141" i="2"/>
  <c r="BE151" i="2"/>
  <c r="BE153" i="2"/>
  <c r="BE170" i="2"/>
  <c r="BE174" i="2"/>
  <c r="BE178" i="2"/>
  <c r="BE181" i="2"/>
  <c r="BK184" i="2"/>
  <c r="J184" i="2"/>
  <c r="J103" i="2" s="1"/>
  <c r="BE140" i="3"/>
  <c r="BE145" i="3"/>
  <c r="BE161" i="3"/>
  <c r="BE162" i="3"/>
  <c r="BE169" i="3"/>
  <c r="BE171" i="3"/>
  <c r="BE172" i="3"/>
  <c r="BK155" i="3"/>
  <c r="J155" i="3"/>
  <c r="J101" i="3" s="1"/>
  <c r="E85" i="4"/>
  <c r="BE126" i="4"/>
  <c r="BE128" i="4"/>
  <c r="BE131" i="4"/>
  <c r="BE136" i="4"/>
  <c r="BE138" i="4"/>
  <c r="J124" i="5"/>
  <c r="BE151" i="5"/>
  <c r="BE165" i="5"/>
  <c r="BE169" i="5"/>
  <c r="BE170" i="5"/>
  <c r="BE179" i="5"/>
  <c r="BE181" i="5"/>
  <c r="BE185" i="5"/>
  <c r="BE189" i="5"/>
  <c r="BK184" i="5"/>
  <c r="J184" i="5" s="1"/>
  <c r="J103" i="5" s="1"/>
  <c r="J94" i="6"/>
  <c r="BE132" i="6"/>
  <c r="BE138" i="6"/>
  <c r="BE175" i="6"/>
  <c r="BK155" i="6"/>
  <c r="J155" i="6" s="1"/>
  <c r="J101" i="6" s="1"/>
  <c r="F120" i="7"/>
  <c r="BE131" i="7"/>
  <c r="BE142" i="2"/>
  <c r="BE147" i="2"/>
  <c r="BE167" i="2"/>
  <c r="BE172" i="2"/>
  <c r="BE176" i="2"/>
  <c r="BE177" i="2"/>
  <c r="BE179" i="2"/>
  <c r="BE180" i="2"/>
  <c r="BE183" i="2"/>
  <c r="BE185" i="2"/>
  <c r="BE132" i="3"/>
  <c r="BE134" i="3"/>
  <c r="BE135" i="3"/>
  <c r="BE138" i="3"/>
  <c r="BE170" i="3"/>
  <c r="BE175" i="3"/>
  <c r="BE140" i="4"/>
  <c r="BE130" i="5"/>
  <c r="BE136" i="5"/>
  <c r="BE137" i="5"/>
  <c r="BE149" i="5"/>
  <c r="BE153" i="5"/>
  <c r="BE162" i="5"/>
  <c r="BE168" i="5"/>
  <c r="BE175" i="5"/>
  <c r="BE176" i="5"/>
  <c r="BE177" i="5"/>
  <c r="BE178" i="5"/>
  <c r="BE143" i="6"/>
  <c r="BE156" i="6"/>
  <c r="BE161" i="6"/>
  <c r="BE162" i="6"/>
  <c r="BE169" i="6"/>
  <c r="BE170" i="6"/>
  <c r="E85" i="7"/>
  <c r="J91" i="7"/>
  <c r="BE128" i="7"/>
  <c r="BE130" i="7"/>
  <c r="BE134" i="7"/>
  <c r="BE138" i="7"/>
  <c r="F36" i="2"/>
  <c r="BA96" i="1" s="1"/>
  <c r="F37" i="5"/>
  <c r="BB100" i="1" s="1"/>
  <c r="J36" i="6"/>
  <c r="AW101" i="1" s="1"/>
  <c r="F39" i="3"/>
  <c r="BD97" i="1" s="1"/>
  <c r="F39" i="5"/>
  <c r="BD100" i="1" s="1"/>
  <c r="F39" i="6"/>
  <c r="BD101" i="1" s="1"/>
  <c r="F36" i="7"/>
  <c r="BA102" i="1" s="1"/>
  <c r="F39" i="7"/>
  <c r="BD102" i="1" s="1"/>
  <c r="J36" i="3"/>
  <c r="AW97" i="1" s="1"/>
  <c r="F38" i="4"/>
  <c r="BC98" i="1" s="1"/>
  <c r="F38" i="3"/>
  <c r="BC97" i="1" s="1"/>
  <c r="F36" i="4"/>
  <c r="BA98" i="1" s="1"/>
  <c r="AS94" i="1"/>
  <c r="F39" i="2"/>
  <c r="BD96" i="1" s="1"/>
  <c r="F36" i="3"/>
  <c r="BA97" i="1" s="1"/>
  <c r="F36" i="5"/>
  <c r="BA100" i="1" s="1"/>
  <c r="F36" i="6"/>
  <c r="BA101" i="1" s="1"/>
  <c r="F38" i="7"/>
  <c r="BC102" i="1" s="1"/>
  <c r="F37" i="2"/>
  <c r="BB96" i="1" s="1"/>
  <c r="F38" i="2"/>
  <c r="BC96" i="1"/>
  <c r="F38" i="5"/>
  <c r="BC100" i="1" s="1"/>
  <c r="F38" i="6"/>
  <c r="BC101" i="1" s="1"/>
  <c r="F37" i="3"/>
  <c r="BB97" i="1" s="1"/>
  <c r="J36" i="4"/>
  <c r="AW98" i="1"/>
  <c r="J36" i="2"/>
  <c r="AW96" i="1" s="1"/>
  <c r="F37" i="4"/>
  <c r="BB98" i="1" s="1"/>
  <c r="F37" i="7"/>
  <c r="BB102" i="1" s="1"/>
  <c r="J36" i="5"/>
  <c r="AW100" i="1"/>
  <c r="F37" i="6"/>
  <c r="BB101" i="1" s="1"/>
  <c r="F39" i="4"/>
  <c r="BD98" i="1" s="1"/>
  <c r="P129" i="3" l="1"/>
  <c r="AU97" i="1" s="1"/>
  <c r="R129" i="6"/>
  <c r="T128" i="5"/>
  <c r="T127" i="5"/>
  <c r="T124" i="4"/>
  <c r="T123" i="4"/>
  <c r="P128" i="2"/>
  <c r="P127" i="2"/>
  <c r="AU96" i="1" s="1"/>
  <c r="P124" i="7"/>
  <c r="P123" i="7"/>
  <c r="AU102" i="1"/>
  <c r="T130" i="6"/>
  <c r="T129" i="6" s="1"/>
  <c r="R129" i="3"/>
  <c r="T128" i="2"/>
  <c r="T127" i="2" s="1"/>
  <c r="T124" i="7"/>
  <c r="T123" i="7"/>
  <c r="R124" i="4"/>
  <c r="R123" i="4"/>
  <c r="P130" i="6"/>
  <c r="P129" i="6"/>
  <c r="AU101" i="1"/>
  <c r="P128" i="5"/>
  <c r="P127" i="5" s="1"/>
  <c r="AU100" i="1" s="1"/>
  <c r="T130" i="3"/>
  <c r="T129" i="3"/>
  <c r="R124" i="7"/>
  <c r="R123" i="7"/>
  <c r="BK128" i="2"/>
  <c r="P124" i="4"/>
  <c r="P123" i="4" s="1"/>
  <c r="AU98" i="1" s="1"/>
  <c r="BK166" i="3"/>
  <c r="J166" i="3"/>
  <c r="J104" i="3" s="1"/>
  <c r="BK166" i="6"/>
  <c r="J166" i="6"/>
  <c r="J104" i="6" s="1"/>
  <c r="J129" i="2"/>
  <c r="J100" i="2" s="1"/>
  <c r="BK186" i="2"/>
  <c r="J186" i="2" s="1"/>
  <c r="J104" i="2" s="1"/>
  <c r="BK130" i="3"/>
  <c r="J130" i="3" s="1"/>
  <c r="J99" i="3" s="1"/>
  <c r="BK173" i="3"/>
  <c r="J173" i="3"/>
  <c r="J106" i="3"/>
  <c r="BK128" i="5"/>
  <c r="BK127" i="5" s="1"/>
  <c r="J127" i="5" s="1"/>
  <c r="J98" i="5" s="1"/>
  <c r="J187" i="5"/>
  <c r="J105" i="5"/>
  <c r="BK130" i="6"/>
  <c r="BK124" i="7"/>
  <c r="J124" i="7" s="1"/>
  <c r="J99" i="7" s="1"/>
  <c r="BK124" i="4"/>
  <c r="BK123" i="4" s="1"/>
  <c r="J123" i="4" s="1"/>
  <c r="J32" i="4" s="1"/>
  <c r="AG98" i="1" s="1"/>
  <c r="BK173" i="6"/>
  <c r="J173" i="6" s="1"/>
  <c r="J106" i="6" s="1"/>
  <c r="BB99" i="1"/>
  <c r="AX99" i="1" s="1"/>
  <c r="BC95" i="1"/>
  <c r="BD99" i="1"/>
  <c r="J35" i="4"/>
  <c r="AV98" i="1" s="1"/>
  <c r="AT98" i="1" s="1"/>
  <c r="J35" i="7"/>
  <c r="AV102" i="1" s="1"/>
  <c r="AT102" i="1" s="1"/>
  <c r="J35" i="2"/>
  <c r="AV96" i="1" s="1"/>
  <c r="AT96" i="1" s="1"/>
  <c r="J35" i="3"/>
  <c r="AV97" i="1" s="1"/>
  <c r="AT97" i="1" s="1"/>
  <c r="F35" i="3"/>
  <c r="AZ97" i="1" s="1"/>
  <c r="F35" i="7"/>
  <c r="AZ102" i="1" s="1"/>
  <c r="BB95" i="1"/>
  <c r="BD95" i="1"/>
  <c r="J35" i="5"/>
  <c r="AV100" i="1" s="1"/>
  <c r="AT100" i="1" s="1"/>
  <c r="F35" i="4"/>
  <c r="AZ98" i="1" s="1"/>
  <c r="F35" i="2"/>
  <c r="AZ96" i="1" s="1"/>
  <c r="F35" i="6"/>
  <c r="AZ101" i="1" s="1"/>
  <c r="F35" i="5"/>
  <c r="AZ100" i="1" s="1"/>
  <c r="BC99" i="1"/>
  <c r="AY99" i="1" s="1"/>
  <c r="BA95" i="1"/>
  <c r="BA99" i="1"/>
  <c r="AW99" i="1" s="1"/>
  <c r="J35" i="6"/>
  <c r="AV101" i="1"/>
  <c r="AT101" i="1" s="1"/>
  <c r="BB94" i="1" l="1"/>
  <c r="AX94" i="1" s="1"/>
  <c r="BD94" i="1"/>
  <c r="W33" i="1" s="1"/>
  <c r="AN98" i="1"/>
  <c r="BK127" i="2"/>
  <c r="J127" i="2" s="1"/>
  <c r="J98" i="2" s="1"/>
  <c r="BK129" i="6"/>
  <c r="J129" i="6" s="1"/>
  <c r="J32" i="6" s="1"/>
  <c r="AG101" i="1" s="1"/>
  <c r="AN101" i="1" s="1"/>
  <c r="J41" i="4"/>
  <c r="J128" i="2"/>
  <c r="J99" i="2"/>
  <c r="BK129" i="3"/>
  <c r="J129" i="3" s="1"/>
  <c r="J98" i="3" s="1"/>
  <c r="J98" i="4"/>
  <c r="J124" i="4"/>
  <c r="J99" i="4" s="1"/>
  <c r="J128" i="5"/>
  <c r="J99" i="5" s="1"/>
  <c r="J130" i="6"/>
  <c r="J99" i="6"/>
  <c r="BK123" i="7"/>
  <c r="J123" i="7" s="1"/>
  <c r="J98" i="7" s="1"/>
  <c r="BC94" i="1"/>
  <c r="W32" i="1" s="1"/>
  <c r="BA94" i="1"/>
  <c r="W30" i="1" s="1"/>
  <c r="AZ99" i="1"/>
  <c r="AV99" i="1" s="1"/>
  <c r="AT99" i="1" s="1"/>
  <c r="AU99" i="1"/>
  <c r="J32" i="5"/>
  <c r="AG100" i="1" s="1"/>
  <c r="AN100" i="1" s="1"/>
  <c r="AW95" i="1"/>
  <c r="AZ95" i="1"/>
  <c r="AY95" i="1"/>
  <c r="AU95" i="1"/>
  <c r="AU94" i="1"/>
  <c r="AX95" i="1"/>
  <c r="W31" i="1" l="1"/>
  <c r="AZ94" i="1"/>
  <c r="W29" i="1" s="1"/>
  <c r="J98" i="6"/>
  <c r="J41" i="5"/>
  <c r="J41" i="6"/>
  <c r="AW94" i="1"/>
  <c r="AK30" i="1" s="1"/>
  <c r="J32" i="3"/>
  <c r="AG97" i="1" s="1"/>
  <c r="AN97" i="1" s="1"/>
  <c r="AV95" i="1"/>
  <c r="AT95" i="1" s="1"/>
  <c r="J32" i="7"/>
  <c r="AG102" i="1" s="1"/>
  <c r="AN102" i="1" s="1"/>
  <c r="J32" i="2"/>
  <c r="AG96" i="1" s="1"/>
  <c r="AN96" i="1" s="1"/>
  <c r="AY94" i="1"/>
  <c r="AV94" i="1" l="1"/>
  <c r="AK29" i="1" s="1"/>
  <c r="J41" i="3"/>
  <c r="J41" i="7"/>
  <c r="J41" i="2"/>
  <c r="AG95" i="1"/>
  <c r="AG99" i="1"/>
  <c r="AN99" i="1" s="1"/>
  <c r="AT94" i="1" l="1"/>
  <c r="AN95" i="1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<sst xmlns="http://schemas.openxmlformats.org/spreadsheetml/2006/main" count="3954" uniqueCount="484">
  <si>
    <t>Export Komplet</t>
  </si>
  <si>
    <t/>
  </si>
  <si>
    <t>2.0</t>
  </si>
  <si>
    <t>False</t>
  </si>
  <si>
    <t>{ff4375d1-7e9f-498a-a6a8-a53c3e785663}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</si>
  <si>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</si>
  <si>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</si>
  <si>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</si>
  <si>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</si>
  <si>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</si>
  <si>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</si>
  <si>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</si>
  <si>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</si>
  <si>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SWHG_1917</t>
  </si>
  <si>
    <t>Stavba:</t>
  </si>
  <si>
    <t>Výměníkové stanice Červená kolonie na ulici Okružní v Bohumíně</t>
  </si>
  <si>
    <t>KSO:</t>
  </si>
  <si>
    <t>CC-CZ:</t>
  </si>
  <si>
    <t>Místo:</t>
  </si>
  <si>
    <t xml:space="preserve"> </t>
  </si>
  <si>
    <t>Datum:</t>
  </si>
  <si>
    <t>21. 10. 2019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</si>
  <si>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</si>
  <si>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</si>
  <si>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</si>
  <si>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</si>
  <si>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</si>
  <si>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</si>
  <si>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</si>
  <si>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</si>
  <si>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</si>
  <si>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</si>
  <si>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</si>
  <si>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</si>
  <si>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</si>
  <si>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</si>
  <si>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</si>
  <si>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</si>
  <si>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</si>
  <si>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</si>
  <si>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</si>
  <si>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</si>
  <si>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</si>
  <si>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</si>
  <si>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</si>
  <si>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</si>
  <si>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</si>
  <si>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</si>
  <si>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</si>
  <si>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</si>
  <si>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</si>
  <si>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</si>
  <si>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</si>
  <si>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</si>
  <si>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</si>
  <si>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</si>
  <si>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</si>
  <si>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</si>
  <si>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</si>
  <si>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</si>
  <si>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</si>
  <si>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</si>
  <si>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</si>
  <si>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</si>
  <si>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</si>
  <si>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</si>
  <si>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</si>
  <si>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</si>
  <si>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</si>
  <si>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</si>
  <si>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</si>
  <si>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</si>
  <si>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</si>
  <si>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</si>
  <si>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</si>
  <si>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</si>
  <si>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</si>
  <si>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</si>
  <si>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09 I</t>
  </si>
  <si>
    <t>Výměníková stanice</t>
  </si>
  <si>
    <t>STA</t>
  </si>
  <si>
    <t>1</t>
  </si>
  <si>
    <t>{272e7d4f-b4e1-403c-876b-d0017d7452dc}</t>
  </si>
  <si>
    <t>2</t>
  </si>
  <si>
    <t>/</t>
  </si>
  <si>
    <t>IO 01</t>
  </si>
  <si>
    <t>Vodovodní přípojka</t>
  </si>
  <si>
    <t>Soupis</t>
  </si>
  <si>
    <t>{38b2eb16-1af2-4b01-96ae-5cb65772ed68}</t>
  </si>
  <si>
    <t>IO 02</t>
  </si>
  <si>
    <t>Přípojka jednotné kanalizace</t>
  </si>
  <si>
    <t>{ca35635e-ee4f-4a68-9413-4065c8b01887}</t>
  </si>
  <si>
    <t>3</t>
  </si>
  <si>
    <t>Drenáže</t>
  </si>
  <si>
    <t>{814d43bc-c93e-4e8e-92ff-5ffc61344acf}</t>
  </si>
  <si>
    <t>SO 09 II</t>
  </si>
  <si>
    <t>{c48728ae-3b24-4292-9d95-df6dc4d60d82}</t>
  </si>
  <si>
    <t>{bd18d8fa-334d-410e-aa86-b72ede077e31}</t>
  </si>
  <si>
    <t>{c19be130-65d9-411b-b49a-bf559442ad9f}</t>
  </si>
  <si>
    <t>03</t>
  </si>
  <si>
    <t>{72653ac7-12f3-4833-9cb8-bc119024e735}</t>
  </si>
  <si>
    <t>KRYCÍ LIST SOUPISU PRACÍ</t>
  </si>
  <si>
    <t>Objekt:</t>
  </si>
  <si>
    <t>SO 09 I - Výměníková stanice</t>
  </si>
  <si>
    <t>Soupis:</t>
  </si>
  <si>
    <t>IO 01 - Vodovodní přípojka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</si>
  <si>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</si>
  <si>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</si>
  <si>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</si>
  <si>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</si>
  <si>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</si>
  <si>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</si>
  <si>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</si>
  <si>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</si>
  <si>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</si>
  <si>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</si>
  <si>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</si>
  <si>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</si>
  <si>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</si>
  <si>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</si>
  <si>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</si>
  <si>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</si>
  <si>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</si>
  <si>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</si>
  <si>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</si>
  <si>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</si>
  <si>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</si>
  <si>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</si>
  <si>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</si>
  <si>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</si>
  <si>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</si>
  <si>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</si>
  <si>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</si>
  <si>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</si>
  <si>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</si>
  <si>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</si>
  <si>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</si>
  <si>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</si>
  <si>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</si>
  <si>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2019 01</t>
  </si>
  <si>
    <t>4</t>
  </si>
  <si>
    <t>643197243</t>
  </si>
  <si>
    <t>VV</t>
  </si>
  <si>
    <t>vodovodní přípojka</t>
  </si>
  <si>
    <t>0,80*1,60*3,00</t>
  </si>
  <si>
    <t>rozšíření pro armaturní šachtu</t>
  </si>
  <si>
    <t>2,00*2,00*1,80</t>
  </si>
  <si>
    <t>Součet</t>
  </si>
  <si>
    <t>132201209</t>
  </si>
  <si>
    <t>Příplatek za lepivost k hloubení rýh š do 2000 mm v hornině tř. 3</t>
  </si>
  <si>
    <t>-2080540815</t>
  </si>
  <si>
    <t>151101101</t>
  </si>
  <si>
    <t>Zřízení příložného pažení a rozepření stěn rýh hl do 2 m</t>
  </si>
  <si>
    <t>m2</t>
  </si>
  <si>
    <t>2051729234</t>
  </si>
  <si>
    <t>1,60*3,00*2</t>
  </si>
  <si>
    <t>2,00*4*1,80</t>
  </si>
  <si>
    <t>151101111</t>
  </si>
  <si>
    <t>Odstranění příložného pažení a rozepření stěn rýh hl do 2 m</t>
  </si>
  <si>
    <t>-47894874</t>
  </si>
  <si>
    <t>5</t>
  </si>
  <si>
    <t>161101101</t>
  </si>
  <si>
    <t>Svislé přemístění výkopku z horniny tř. 1 až 4 hl výkopu do 2,5 m</t>
  </si>
  <si>
    <t>206566212</t>
  </si>
  <si>
    <t>6</t>
  </si>
  <si>
    <t>162701105</t>
  </si>
  <si>
    <t>Vodorovné přemístění do 10000 m výkopku/sypaniny z horniny tř. 1 až 4 - přebytečná zemina</t>
  </si>
  <si>
    <t>-1848317006</t>
  </si>
  <si>
    <t>0,80*(0,10+0,33)*3,00</t>
  </si>
  <si>
    <t>3,14*1,60*1,80*0,20</t>
  </si>
  <si>
    <t>7</t>
  </si>
  <si>
    <t>171201201</t>
  </si>
  <si>
    <t>Uložení sypaniny na skládky</t>
  </si>
  <si>
    <t>-851363156</t>
  </si>
  <si>
    <t>2,841</t>
  </si>
  <si>
    <t>8</t>
  </si>
  <si>
    <t>171201211</t>
  </si>
  <si>
    <t>Poplatek za uložení stavebního odpadu - zeminy a kameniva na skládce</t>
  </si>
  <si>
    <t>t</t>
  </si>
  <si>
    <t>-1375498804</t>
  </si>
  <si>
    <t>2,841*1,70</t>
  </si>
  <si>
    <t>9</t>
  </si>
  <si>
    <t>174101101</t>
  </si>
  <si>
    <t>Zásyp jam, šachet rýh nebo kolem objektů sypaninou se zhutněním</t>
  </si>
  <si>
    <t>599421207</t>
  </si>
  <si>
    <t>11,04-2,841</t>
  </si>
  <si>
    <t>10</t>
  </si>
  <si>
    <t>175111101</t>
  </si>
  <si>
    <t>Obsypání potrubí ručně sypaninou bez prohození sítem, uloženou do 3 m</t>
  </si>
  <si>
    <t>182640092</t>
  </si>
  <si>
    <t>1,20*0,33*3,00</t>
  </si>
  <si>
    <t>11</t>
  </si>
  <si>
    <t>M</t>
  </si>
  <si>
    <t>58333651</t>
  </si>
  <si>
    <t>kamenivo těžené hrubé frakce 8/16</t>
  </si>
  <si>
    <t>-1491321219</t>
  </si>
  <si>
    <t>1,584*1,70*1,12</t>
  </si>
  <si>
    <t>Vodorovné konstrukce</t>
  </si>
  <si>
    <t>12</t>
  </si>
  <si>
    <t>451573111</t>
  </si>
  <si>
    <t>Lože pod potrubí otevřený výkop ze štěrkopísku  16-32</t>
  </si>
  <si>
    <t>277801034</t>
  </si>
  <si>
    <t>0,80*0,10*3,00</t>
  </si>
  <si>
    <t>Trubní vedení</t>
  </si>
  <si>
    <t>13</t>
  </si>
  <si>
    <t>871161211</t>
  </si>
  <si>
    <t>Montáž potrubí z PE100 SDR 11 otevřený výkop svařovaných elektrotvarovkou D 32 x 3,0 mm</t>
  </si>
  <si>
    <t>m</t>
  </si>
  <si>
    <t>-1171950922</t>
  </si>
  <si>
    <t>14</t>
  </si>
  <si>
    <t>28613524</t>
  </si>
  <si>
    <t>potrubí třívrstvé PE100 RC SDR11 32x3,0 dl 12m</t>
  </si>
  <si>
    <t>-233293139</t>
  </si>
  <si>
    <t>3*1,03 'Přepočtené koeficientem množství</t>
  </si>
  <si>
    <t>891152211</t>
  </si>
  <si>
    <t>Montáž závitového vodoměru G 3/4 v šachtě</t>
  </si>
  <si>
    <t>kus</t>
  </si>
  <si>
    <t>-653962658</t>
  </si>
  <si>
    <t>16</t>
  </si>
  <si>
    <t>38821516</t>
  </si>
  <si>
    <t>vodoměr domovní tlak PN25 Qn 4, DN20 190 mm</t>
  </si>
  <si>
    <t>-1574455593</t>
  </si>
  <si>
    <t>17</t>
  </si>
  <si>
    <t>891163111</t>
  </si>
  <si>
    <t>Montáž vodovodního ventilu hlavního pro přípojky DN 25</t>
  </si>
  <si>
    <t>1694683943</t>
  </si>
  <si>
    <t>18</t>
  </si>
  <si>
    <t>GCM.R250X005</t>
  </si>
  <si>
    <t>Kulový kohout, PN 35, T 185 C, chromovaný, R250D, 1"   červený</t>
  </si>
  <si>
    <t>-460195384</t>
  </si>
  <si>
    <t>19</t>
  </si>
  <si>
    <t>55114214</t>
  </si>
  <si>
    <t>kohout kulový s vypouštěním PN 35 T 185°C chromovaný R250DS 1"</t>
  </si>
  <si>
    <t>190245936</t>
  </si>
  <si>
    <t>20</t>
  </si>
  <si>
    <t>55117234</t>
  </si>
  <si>
    <t>filtr závitový mosaz závit vnitřní-vnitřní PN 16 T 120°C 1"</t>
  </si>
  <si>
    <t>1020285283</t>
  </si>
  <si>
    <t>55118682</t>
  </si>
  <si>
    <t>ventil zpětný závitový PN 10 T 110°C mosaz 1"</t>
  </si>
  <si>
    <t>-309723295</t>
  </si>
  <si>
    <t>22</t>
  </si>
  <si>
    <t>891319111</t>
  </si>
  <si>
    <t>Montáž navrtávacích pasů na potrubí z jakýchkoli trub DN 150</t>
  </si>
  <si>
    <t>-1083375282</t>
  </si>
  <si>
    <t>23</t>
  </si>
  <si>
    <t>HWL.337015000177</t>
  </si>
  <si>
    <t>PAS NAVRTÁVACÍ HACOM UZAVÍRACÍ 150-1''</t>
  </si>
  <si>
    <t>365173524</t>
  </si>
  <si>
    <t>24</t>
  </si>
  <si>
    <t>42291056</t>
  </si>
  <si>
    <t>souprava zemní pro navrtávací pas s kohoutem Rd 1,25m</t>
  </si>
  <si>
    <t>-1055516879</t>
  </si>
  <si>
    <t>25</t>
  </si>
  <si>
    <t>892233122</t>
  </si>
  <si>
    <t>Proplach a dezinfekce vodovodního potrubí DN od 40 do 70</t>
  </si>
  <si>
    <t>-1879990525</t>
  </si>
  <si>
    <t>26</t>
  </si>
  <si>
    <t>892241111</t>
  </si>
  <si>
    <t>Tlaková zkouška vodou potrubí do 80</t>
  </si>
  <si>
    <t>-1680458257</t>
  </si>
  <si>
    <t>27</t>
  </si>
  <si>
    <t>893811163</t>
  </si>
  <si>
    <t>Osazení vodoměrné šachty kruhové z PP samonosné pro běžné zatížení průměru do 1,2 m hloubky do 1,6 m</t>
  </si>
  <si>
    <t>158146565</t>
  </si>
  <si>
    <t>28</t>
  </si>
  <si>
    <t>56230594</t>
  </si>
  <si>
    <t>šachta vodoměrná samonosná kruhová 1,2/1,5 m, vč.hliníkového žebříku</t>
  </si>
  <si>
    <t>506501446</t>
  </si>
  <si>
    <t>29</t>
  </si>
  <si>
    <t>899102112</t>
  </si>
  <si>
    <t>Osazení poklopů litinových nebo ocelových včetně rámů pro třídu zatížení A15, A50</t>
  </si>
  <si>
    <t>1002304082</t>
  </si>
  <si>
    <t>30</t>
  </si>
  <si>
    <t>28661936</t>
  </si>
  <si>
    <t>poklop kompozitový tř.zatížení A15</t>
  </si>
  <si>
    <t>1709271102</t>
  </si>
  <si>
    <t>31</t>
  </si>
  <si>
    <t>899401111</t>
  </si>
  <si>
    <t>Osazení poklopů litinových ventilových</t>
  </si>
  <si>
    <t>1357130778</t>
  </si>
  <si>
    <t>32</t>
  </si>
  <si>
    <t>42291402</t>
  </si>
  <si>
    <t>poklop litinový ventilový</t>
  </si>
  <si>
    <t>2122409316</t>
  </si>
  <si>
    <t>33</t>
  </si>
  <si>
    <t>899721111</t>
  </si>
  <si>
    <t>Signalizační vodič DN do 150 mm na potrubí</t>
  </si>
  <si>
    <t>-1952625981</t>
  </si>
  <si>
    <t>34</t>
  </si>
  <si>
    <t>899722113</t>
  </si>
  <si>
    <t>Krytí potrubí z plastů výstražnou fólií z PVC 34cm</t>
  </si>
  <si>
    <t>-1549640211</t>
  </si>
  <si>
    <t>998</t>
  </si>
  <si>
    <t>Přesun hmot</t>
  </si>
  <si>
    <t>35</t>
  </si>
  <si>
    <t>998276101</t>
  </si>
  <si>
    <t>Přesun hmot pro trubní vedení z trub z plastických hmot otevřený výkop</t>
  </si>
  <si>
    <t>1768064108</t>
  </si>
  <si>
    <t>VRN</t>
  </si>
  <si>
    <t>Vedlejší rozpočtové náklady</t>
  </si>
  <si>
    <t>VRN1</t>
  </si>
  <si>
    <t>Průzkumné, geodetické a projektové práce</t>
  </si>
  <si>
    <t>36</t>
  </si>
  <si>
    <t>012103000</t>
  </si>
  <si>
    <t>Geodetické práce před výstavbou</t>
  </si>
  <si>
    <t>1024</t>
  </si>
  <si>
    <t>-1610231248</t>
  </si>
  <si>
    <t>37</t>
  </si>
  <si>
    <t>012303000</t>
  </si>
  <si>
    <t>Geodetické práce po výstavbě</t>
  </si>
  <si>
    <t>-727983487</t>
  </si>
  <si>
    <t>IO 02 - Přípojka jednotné kanalizace</t>
  </si>
  <si>
    <t>PSV - Práce a dodávky PSV</t>
  </si>
  <si>
    <t xml:space="preserve">    721 - Zdravotechnika - vnitřní kanalizace</t>
  </si>
  <si>
    <t>CS ÚRS 2019 02</t>
  </si>
  <si>
    <t>240284385</t>
  </si>
  <si>
    <t>0,80*(0,70+1,23)/2*9,00</t>
  </si>
  <si>
    <t>1922032459</t>
  </si>
  <si>
    <t>139711101</t>
  </si>
  <si>
    <t>Vykopávky v uzavřených prostorách v hornině tř. 1 až 4</t>
  </si>
  <si>
    <t>-978903461</t>
  </si>
  <si>
    <t>ležatá kanalizace v základech</t>
  </si>
  <si>
    <t>0,60*0,70*5,00</t>
  </si>
  <si>
    <t>1805485445</t>
  </si>
  <si>
    <t>0,80*(1,00+1,23)/2*2,00</t>
  </si>
  <si>
    <t>-458147241</t>
  </si>
  <si>
    <t>4,44+0,60</t>
  </si>
  <si>
    <t>1136232482</t>
  </si>
  <si>
    <t>-1390178076</t>
  </si>
  <si>
    <t>5,04*1,60</t>
  </si>
  <si>
    <t>174101101a</t>
  </si>
  <si>
    <t>Zásyp jam, šachet rýh nebo kolem objektů sypaninou se zhutněním - zeminou</t>
  </si>
  <si>
    <t>790284081</t>
  </si>
  <si>
    <t>6,948+2,10</t>
  </si>
  <si>
    <t>-(4,44+0,60)</t>
  </si>
  <si>
    <t>-1940846385</t>
  </si>
  <si>
    <t>0,60*0,40*5,00</t>
  </si>
  <si>
    <t>0,80*0,45*(6,00+3,00)</t>
  </si>
  <si>
    <t>58337344</t>
  </si>
  <si>
    <t>štěrkopísek frakce 0/32</t>
  </si>
  <si>
    <t>-135603036</t>
  </si>
  <si>
    <t>4,44*2 'Přepočtené koeficientem množství</t>
  </si>
  <si>
    <t>451572111</t>
  </si>
  <si>
    <t>Lože pod potrubí otevřený výkop z kameniva drobného těženého</t>
  </si>
  <si>
    <t>-1510654382</t>
  </si>
  <si>
    <t>0,80*0,10*6,00</t>
  </si>
  <si>
    <t>0,60*0,10*2,00</t>
  </si>
  <si>
    <t>817314111R</t>
  </si>
  <si>
    <t>Přípojka DN150 pro napojení na betonové trouby a šachty</t>
  </si>
  <si>
    <t>-3293655</t>
  </si>
  <si>
    <t>871315221</t>
  </si>
  <si>
    <t>Kanalizační potrubí z tvrdého PVC jednovrstvé tuhost třídy SN8 DN 160, vč.tvarovek</t>
  </si>
  <si>
    <t>1900182291</t>
  </si>
  <si>
    <t>894811231</t>
  </si>
  <si>
    <t>Revizní šachta z PVC typ pravý/přímý/levý, DN 400/160 tlak 12,5 t hl od 860 do 1230 mm, kompletní</t>
  </si>
  <si>
    <t>243218422</t>
  </si>
  <si>
    <t>-1998456688</t>
  </si>
  <si>
    <t>PSV</t>
  </si>
  <si>
    <t>Práce a dodávky PSV</t>
  </si>
  <si>
    <t>721</t>
  </si>
  <si>
    <t>Zdravotechnika - vnitřní kanalizace</t>
  </si>
  <si>
    <t>721141103</t>
  </si>
  <si>
    <t>Potrubí kanalizační litinové bezhrdlové odpadní spojované spojkami DN 100, vč.tvarovek</t>
  </si>
  <si>
    <t>-351775091</t>
  </si>
  <si>
    <t>721173401</t>
  </si>
  <si>
    <t>Potrubí kanalizační z PVC svodné DN 110, vč.tvarovek</t>
  </si>
  <si>
    <t>-304760833</t>
  </si>
  <si>
    <t>721211502R</t>
  </si>
  <si>
    <t>Vpusť kanalizační litinová s odtokem DN 110</t>
  </si>
  <si>
    <t>1599626990</t>
  </si>
  <si>
    <t>721290111</t>
  </si>
  <si>
    <t>Zkouška těsnosti potrubí kanalizace vodou do DN 125</t>
  </si>
  <si>
    <t>-548706742</t>
  </si>
  <si>
    <t>721290112</t>
  </si>
  <si>
    <t>Zkouška těsnosti potrubí kanalizace vodou do DN 200</t>
  </si>
  <si>
    <t>-1876444606</t>
  </si>
  <si>
    <t>858586320</t>
  </si>
  <si>
    <t>322244655</t>
  </si>
  <si>
    <t>3 - Drenáže</t>
  </si>
  <si>
    <t xml:space="preserve">    2 - Zakládání</t>
  </si>
  <si>
    <t>132201101</t>
  </si>
  <si>
    <t>Hloubení rýh š do 600 mm v hornině tř. 3 objemu do 100 m3</t>
  </si>
  <si>
    <t>-482310766</t>
  </si>
  <si>
    <t>(0,30+0,70)/2*0,80*22,00</t>
  </si>
  <si>
    <t>132201109</t>
  </si>
  <si>
    <t>Příplatek za lepivost k hloubení rýh š do 600 mm v hornině tř. 3</t>
  </si>
  <si>
    <t>-944480982</t>
  </si>
  <si>
    <t>Vodorovné přemístění do 10000 m výkopku/sypaniny z horniny tř. 1 až 4</t>
  </si>
  <si>
    <t>-1678957822</t>
  </si>
  <si>
    <t>1808578821</t>
  </si>
  <si>
    <t>-780357896</t>
  </si>
  <si>
    <t>8,800*1,60</t>
  </si>
  <si>
    <t>Zakládání</t>
  </si>
  <si>
    <t>211571121</t>
  </si>
  <si>
    <t>Výplň odvodňovacích žeber nebo trativodů kamenivem drobným těženým</t>
  </si>
  <si>
    <t>1437891104</t>
  </si>
  <si>
    <t>8,80-0,66</t>
  </si>
  <si>
    <t>211971110</t>
  </si>
  <si>
    <t>Zřízení opláštění žeber nebo trativodů geotextilií v rýze nebo zářezu sklonu do 1:2</t>
  </si>
  <si>
    <t>-1590997501</t>
  </si>
  <si>
    <t>1,50*22,00</t>
  </si>
  <si>
    <t>69311068</t>
  </si>
  <si>
    <t>geotextilie netkaná separační, ochranná, filtrační, drenážní PP 300g/m2</t>
  </si>
  <si>
    <t>-2100395358</t>
  </si>
  <si>
    <t>33*1,1 'Přepočtené koeficientem množství</t>
  </si>
  <si>
    <t>212572121</t>
  </si>
  <si>
    <t>Lože pro trativody z kameniva drobného těženého</t>
  </si>
  <si>
    <t>1035407958</t>
  </si>
  <si>
    <t>0,30*0,10*22,00</t>
  </si>
  <si>
    <t>212755214</t>
  </si>
  <si>
    <t>Trativody z drenážních trubek plastových flexibilních D 100 mm bez lože</t>
  </si>
  <si>
    <t>232867128</t>
  </si>
  <si>
    <t>SO 09 II - Výměníková stanice</t>
  </si>
  <si>
    <t>811025787</t>
  </si>
  <si>
    <t>-646473269</t>
  </si>
  <si>
    <t>-718971575</t>
  </si>
  <si>
    <t>-1112208988</t>
  </si>
  <si>
    <t>-865034721</t>
  </si>
  <si>
    <t>2036550705</t>
  </si>
  <si>
    <t>-950703863</t>
  </si>
  <si>
    <t>493843898</t>
  </si>
  <si>
    <t>-175669009</t>
  </si>
  <si>
    <t>-342992896</t>
  </si>
  <si>
    <t>587153481</t>
  </si>
  <si>
    <t>-1704678557</t>
  </si>
  <si>
    <t>96772113</t>
  </si>
  <si>
    <t>1057256238</t>
  </si>
  <si>
    <t>-1919934935</t>
  </si>
  <si>
    <t>56534991</t>
  </si>
  <si>
    <t>-281423146</t>
  </si>
  <si>
    <t>-1764934376</t>
  </si>
  <si>
    <t>1134329908</t>
  </si>
  <si>
    <t>-1738696025</t>
  </si>
  <si>
    <t>1154617002</t>
  </si>
  <si>
    <t>1233934614</t>
  </si>
  <si>
    <t>-1754237528</t>
  </si>
  <si>
    <t>-1728473555</t>
  </si>
  <si>
    <t>-376684012</t>
  </si>
  <si>
    <t>938838622</t>
  </si>
  <si>
    <t>-2032237381</t>
  </si>
  <si>
    <t>-1321147928</t>
  </si>
  <si>
    <t>-1031868227</t>
  </si>
  <si>
    <t>961574869</t>
  </si>
  <si>
    <t>-736066569</t>
  </si>
  <si>
    <t>-545875572</t>
  </si>
  <si>
    <t>-2050576456</t>
  </si>
  <si>
    <t>-4516502</t>
  </si>
  <si>
    <t>-1316039203</t>
  </si>
  <si>
    <t>-105260929</t>
  </si>
  <si>
    <t>-177283315</t>
  </si>
  <si>
    <t>483660552</t>
  </si>
  <si>
    <t>-1036676543</t>
  </si>
  <si>
    <t>893853784</t>
  </si>
  <si>
    <t>1623899147</t>
  </si>
  <si>
    <t>429476950</t>
  </si>
  <si>
    <t>-1217013180</t>
  </si>
  <si>
    <t>2014771177</t>
  </si>
  <si>
    <t>1957408793</t>
  </si>
  <si>
    <t>1335332516</t>
  </si>
  <si>
    <t>-882021372</t>
  </si>
  <si>
    <t>1972185882</t>
  </si>
  <si>
    <t>798805760</t>
  </si>
  <si>
    <t>-918154172</t>
  </si>
  <si>
    <t>-641602490</t>
  </si>
  <si>
    <t>-1180455365</t>
  </si>
  <si>
    <t>-882714941</t>
  </si>
  <si>
    <t>-1636531521</t>
  </si>
  <si>
    <t>1648626814</t>
  </si>
  <si>
    <t>-1757457506</t>
  </si>
  <si>
    <t>321658274</t>
  </si>
  <si>
    <t>976080420</t>
  </si>
  <si>
    <t>1570419467</t>
  </si>
  <si>
    <t>03 - Drenáže</t>
  </si>
  <si>
    <t>-65135585</t>
  </si>
  <si>
    <t>-220460910</t>
  </si>
  <si>
    <t>-1309984170</t>
  </si>
  <si>
    <t>1392104366</t>
  </si>
  <si>
    <t>-504428935</t>
  </si>
  <si>
    <t>-622962646</t>
  </si>
  <si>
    <t>1241450572</t>
  </si>
  <si>
    <t>247068484</t>
  </si>
  <si>
    <t>606041452</t>
  </si>
  <si>
    <t>1953740138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</si>
</sst>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topLeftCell="A7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2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01" t="s">
        <v>13</v>
      </c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02" t="s">
        <v>15</v>
      </c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24</v>
      </c>
      <c r="AK11" s="26" t="s">
        <v>25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26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19</v>
      </c>
      <c r="AK14" s="26" t="s">
        <v>25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27</v>
      </c>
      <c r="AK16" s="26" t="s">
        <v>23</v>
      </c>
      <c r="AN16" s="24" t="s">
        <v>28</v>
      </c>
      <c r="AR16" s="20"/>
      <c r="BS16" s="17" t="s">
        <v>3</v>
      </c>
    </row>
    <row r="17" spans="1:71" s="1" customFormat="1" ht="18.399999999999999" customHeight="1">
      <c r="B17" s="20"/>
      <c r="E17" s="24" t="s">
        <v>29</v>
      </c>
      <c r="AK17" s="26" t="s">
        <v>25</v>
      </c>
      <c r="AN17" s="24" t="s">
        <v>30</v>
      </c>
      <c r="AR17" s="20"/>
      <c r="BS17" s="17" t="s">
        <v>31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32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25</v>
      </c>
      <c r="AN20" s="24" t="s">
        <v>1</v>
      </c>
      <c r="AR20" s="20"/>
      <c r="BS20" s="17" t="s">
        <v>31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33</v>
      </c>
      <c r="AR22" s="20"/>
    </row>
    <row r="23" spans="1:71" s="1" customFormat="1" ht="16.5" customHeight="1">
      <c r="B23" s="20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6" t="s">
        <v>35</v>
      </c>
      <c r="M28" s="206"/>
      <c r="N28" s="206"/>
      <c r="O28" s="206"/>
      <c r="P28" s="206"/>
      <c r="Q28" s="29"/>
      <c r="R28" s="29"/>
      <c r="S28" s="29"/>
      <c r="T28" s="29"/>
      <c r="U28" s="29"/>
      <c r="V28" s="29"/>
      <c r="W28" s="206" t="s">
        <v>36</v>
      </c>
      <c r="X28" s="206"/>
      <c r="Y28" s="206"/>
      <c r="Z28" s="206"/>
      <c r="AA28" s="206"/>
      <c r="AB28" s="206"/>
      <c r="AC28" s="206"/>
      <c r="AD28" s="206"/>
      <c r="AE28" s="206"/>
      <c r="AF28" s="29"/>
      <c r="AG28" s="29"/>
      <c r="AH28" s="29"/>
      <c r="AI28" s="29"/>
      <c r="AJ28" s="29"/>
      <c r="AK28" s="206" t="s">
        <v>37</v>
      </c>
      <c r="AL28" s="206"/>
      <c r="AM28" s="206"/>
      <c r="AN28" s="206"/>
      <c r="AO28" s="206"/>
      <c r="AP28" s="29"/>
      <c r="AQ28" s="29"/>
      <c r="AR28" s="30"/>
      <c r="BE28" s="29"/>
    </row>
    <row r="29" spans="1:71" s="3" customFormat="1" ht="14.45" customHeight="1">
      <c r="B29" s="34"/>
      <c r="D29" s="26" t="s">
        <v>38</v>
      </c>
      <c r="F29" s="26" t="s">
        <v>39</v>
      </c>
      <c r="L29" s="194">
        <v>0.21</v>
      </c>
      <c r="M29" s="195"/>
      <c r="N29" s="195"/>
      <c r="O29" s="195"/>
      <c r="P29" s="195"/>
      <c r="W29" s="196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6">
        <f>ROUND(AV94, 2)</f>
        <v>0</v>
      </c>
      <c r="AL29" s="195"/>
      <c r="AM29" s="195"/>
      <c r="AN29" s="195"/>
      <c r="AO29" s="195"/>
      <c r="AR29" s="34"/>
    </row>
    <row r="30" spans="1:71" s="3" customFormat="1" ht="14.45" customHeight="1">
      <c r="B30" s="34"/>
      <c r="F30" s="26" t="s">
        <v>40</v>
      </c>
      <c r="L30" s="194">
        <v>0.15</v>
      </c>
      <c r="M30" s="195"/>
      <c r="N30" s="195"/>
      <c r="O30" s="195"/>
      <c r="P30" s="195"/>
      <c r="W30" s="196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6">
        <f>ROUND(AW94, 2)</f>
        <v>0</v>
      </c>
      <c r="AL30" s="195"/>
      <c r="AM30" s="195"/>
      <c r="AN30" s="195"/>
      <c r="AO30" s="195"/>
      <c r="AR30" s="34"/>
    </row>
    <row r="31" spans="1:71" s="3" customFormat="1" ht="14.45" hidden="1" customHeight="1">
      <c r="B31" s="34"/>
      <c r="F31" s="26" t="s">
        <v>41</v>
      </c>
      <c r="L31" s="194">
        <v>0.21</v>
      </c>
      <c r="M31" s="195"/>
      <c r="N31" s="195"/>
      <c r="O31" s="195"/>
      <c r="P31" s="195"/>
      <c r="W31" s="196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6">
        <v>0</v>
      </c>
      <c r="AL31" s="195"/>
      <c r="AM31" s="195"/>
      <c r="AN31" s="195"/>
      <c r="AO31" s="195"/>
      <c r="AR31" s="34"/>
    </row>
    <row r="32" spans="1:71" s="3" customFormat="1" ht="14.45" hidden="1" customHeight="1">
      <c r="B32" s="34"/>
      <c r="F32" s="26" t="s">
        <v>42</v>
      </c>
      <c r="L32" s="194">
        <v>0.15</v>
      </c>
      <c r="M32" s="195"/>
      <c r="N32" s="195"/>
      <c r="O32" s="195"/>
      <c r="P32" s="195"/>
      <c r="W32" s="196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6">
        <v>0</v>
      </c>
      <c r="AL32" s="195"/>
      <c r="AM32" s="195"/>
      <c r="AN32" s="195"/>
      <c r="AO32" s="195"/>
      <c r="AR32" s="34"/>
    </row>
    <row r="33" spans="1:57" s="3" customFormat="1" ht="14.45" hidden="1" customHeight="1">
      <c r="B33" s="34"/>
      <c r="F33" s="26" t="s">
        <v>43</v>
      </c>
      <c r="L33" s="194">
        <v>0</v>
      </c>
      <c r="M33" s="195"/>
      <c r="N33" s="195"/>
      <c r="O33" s="195"/>
      <c r="P33" s="195"/>
      <c r="W33" s="196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6">
        <v>0</v>
      </c>
      <c r="AL33" s="195"/>
      <c r="AM33" s="195"/>
      <c r="AN33" s="195"/>
      <c r="AO33" s="195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00" t="s">
        <v>46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7">
        <f>SUM(AK26:AK33)</f>
        <v>0</v>
      </c>
      <c r="AL35" s="198"/>
      <c r="AM35" s="198"/>
      <c r="AN35" s="198"/>
      <c r="AO35" s="19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SWHG_1917</v>
      </c>
      <c r="AR84" s="48"/>
    </row>
    <row r="85" spans="1:91" s="5" customFormat="1" ht="36.950000000000003" customHeight="1">
      <c r="B85" s="49"/>
      <c r="C85" s="50" t="s">
        <v>14</v>
      </c>
      <c r="L85" s="221" t="str">
        <f>K6</f>
        <v>Výměníkové stanice Červená kolonie na ulici Okružní v Bohumíně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23" t="str">
        <f>IF(AN8= "","",AN8)</f>
        <v>21. 10. 2019</v>
      </c>
      <c r="AN87" s="22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Město Bohumín, Masarykova 158, Bohumín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27</v>
      </c>
      <c r="AJ89" s="29"/>
      <c r="AK89" s="29"/>
      <c r="AL89" s="29"/>
      <c r="AM89" s="224" t="str">
        <f>IF(E17="","",E17)</f>
        <v>S WHG s.r.o.</v>
      </c>
      <c r="AN89" s="225"/>
      <c r="AO89" s="225"/>
      <c r="AP89" s="225"/>
      <c r="AQ89" s="29"/>
      <c r="AR89" s="30"/>
      <c r="AS89" s="226" t="s">
        <v>54</v>
      </c>
      <c r="AT89" s="227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26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32</v>
      </c>
      <c r="AJ90" s="29"/>
      <c r="AK90" s="29"/>
      <c r="AL90" s="29"/>
      <c r="AM90" s="224" t="str">
        <f>IF(E20="","",E20)</f>
        <v xml:space="preserve"> </v>
      </c>
      <c r="AN90" s="225"/>
      <c r="AO90" s="225"/>
      <c r="AP90" s="225"/>
      <c r="AQ90" s="29"/>
      <c r="AR90" s="30"/>
      <c r="AS90" s="228"/>
      <c r="AT90" s="229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8"/>
      <c r="AT91" s="229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6" t="s">
        <v>55</v>
      </c>
      <c r="D92" s="217"/>
      <c r="E92" s="217"/>
      <c r="F92" s="217"/>
      <c r="G92" s="217"/>
      <c r="H92" s="57"/>
      <c r="I92" s="218" t="s">
        <v>56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20" t="s">
        <v>57</v>
      </c>
      <c r="AH92" s="217"/>
      <c r="AI92" s="217"/>
      <c r="AJ92" s="217"/>
      <c r="AK92" s="217"/>
      <c r="AL92" s="217"/>
      <c r="AM92" s="217"/>
      <c r="AN92" s="218" t="s">
        <v>58</v>
      </c>
      <c r="AO92" s="217"/>
      <c r="AP92" s="219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0">
        <f>ROUND(AG95+AG99,2)</f>
        <v>0</v>
      </c>
      <c r="AH94" s="210"/>
      <c r="AI94" s="210"/>
      <c r="AJ94" s="210"/>
      <c r="AK94" s="210"/>
      <c r="AL94" s="210"/>
      <c r="AM94" s="210"/>
      <c r="AN94" s="211">
        <f t="shared" ref="AN94:AN102" si="0">SUM(AG94,AT94)</f>
        <v>0</v>
      </c>
      <c r="AO94" s="211"/>
      <c r="AP94" s="211"/>
      <c r="AQ94" s="69" t="s">
        <v>1</v>
      </c>
      <c r="AR94" s="65"/>
      <c r="AS94" s="70">
        <f>ROUND(AS95+AS99,2)</f>
        <v>0</v>
      </c>
      <c r="AT94" s="71">
        <f t="shared" ref="AT94:AT102" si="1">ROUND(SUM(AV94:AW94),2)</f>
        <v>0</v>
      </c>
      <c r="AU94" s="72">
        <f>ROUND(AU95+AU99,5)</f>
        <v>307.84989999999999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ROUND(AZ95+AZ99,2)</f>
        <v>0</v>
      </c>
      <c r="BA94" s="71">
        <f>ROUND(BA95+BA99,2)</f>
        <v>0</v>
      </c>
      <c r="BB94" s="71">
        <f>ROUND(BB95+BB99,2)</f>
        <v>0</v>
      </c>
      <c r="BC94" s="71">
        <f>ROUND(BC95+BC99,2)</f>
        <v>0</v>
      </c>
      <c r="BD94" s="73">
        <f>ROUND(BD95+BD99,2)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24.75" customHeight="1">
      <c r="B95" s="76"/>
      <c r="C95" s="77"/>
      <c r="D95" s="215" t="s">
        <v>78</v>
      </c>
      <c r="E95" s="215"/>
      <c r="F95" s="215"/>
      <c r="G95" s="215"/>
      <c r="H95" s="215"/>
      <c r="I95" s="78"/>
      <c r="J95" s="215" t="s">
        <v>79</v>
      </c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215"/>
      <c r="AC95" s="215"/>
      <c r="AD95" s="215"/>
      <c r="AE95" s="215"/>
      <c r="AF95" s="215"/>
      <c r="AG95" s="214">
        <f>ROUND(SUM(AG96:AG98),2)</f>
        <v>0</v>
      </c>
      <c r="AH95" s="213"/>
      <c r="AI95" s="213"/>
      <c r="AJ95" s="213"/>
      <c r="AK95" s="213"/>
      <c r="AL95" s="213"/>
      <c r="AM95" s="213"/>
      <c r="AN95" s="212">
        <f t="shared" si="0"/>
        <v>0</v>
      </c>
      <c r="AO95" s="213"/>
      <c r="AP95" s="213"/>
      <c r="AQ95" s="79" t="s">
        <v>80</v>
      </c>
      <c r="AR95" s="76"/>
      <c r="AS95" s="80">
        <f>ROUND(SUM(AS96:AS98),2)</f>
        <v>0</v>
      </c>
      <c r="AT95" s="81">
        <f t="shared" si="1"/>
        <v>0</v>
      </c>
      <c r="AU95" s="82">
        <f>ROUND(SUM(AU96:AU98),5)</f>
        <v>153.92495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ROUND(SUM(AZ96:AZ98),2)</f>
        <v>0</v>
      </c>
      <c r="BA95" s="81">
        <f>ROUND(SUM(BA96:BA98),2)</f>
        <v>0</v>
      </c>
      <c r="BB95" s="81">
        <f>ROUND(SUM(BB96:BB98),2)</f>
        <v>0</v>
      </c>
      <c r="BC95" s="81">
        <f>ROUND(SUM(BC96:BC98),2)</f>
        <v>0</v>
      </c>
      <c r="BD95" s="83">
        <f>ROUND(SUM(BD96:BD98),2)</f>
        <v>0</v>
      </c>
      <c r="BS95" s="84" t="s">
        <v>73</v>
      </c>
      <c r="BT95" s="84" t="s">
        <v>81</v>
      </c>
      <c r="BU95" s="84" t="s">
        <v>75</v>
      </c>
      <c r="BV95" s="84" t="s">
        <v>76</v>
      </c>
      <c r="BW95" s="84" t="s">
        <v>82</v>
      </c>
      <c r="BX95" s="84" t="s">
        <v>4</v>
      </c>
      <c r="CL95" s="84" t="s">
        <v>1</v>
      </c>
      <c r="CM95" s="84" t="s">
        <v>83</v>
      </c>
    </row>
    <row r="96" spans="1:91" s="4" customFormat="1" ht="16.5" customHeight="1">
      <c r="A96" s="85" t="s">
        <v>84</v>
      </c>
      <c r="B96" s="48"/>
      <c r="C96" s="10"/>
      <c r="D96" s="10"/>
      <c r="E96" s="209" t="s">
        <v>85</v>
      </c>
      <c r="F96" s="209"/>
      <c r="G96" s="209"/>
      <c r="H96" s="209"/>
      <c r="I96" s="209"/>
      <c r="J96" s="10"/>
      <c r="K96" s="209" t="s">
        <v>86</v>
      </c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7">
        <f>'IO 01 - Vodovodní přípojka'!J32</f>
        <v>0</v>
      </c>
      <c r="AH96" s="208"/>
      <c r="AI96" s="208"/>
      <c r="AJ96" s="208"/>
      <c r="AK96" s="208"/>
      <c r="AL96" s="208"/>
      <c r="AM96" s="208"/>
      <c r="AN96" s="207">
        <f t="shared" si="0"/>
        <v>0</v>
      </c>
      <c r="AO96" s="208"/>
      <c r="AP96" s="208"/>
      <c r="AQ96" s="86" t="s">
        <v>87</v>
      </c>
      <c r="AR96" s="48"/>
      <c r="AS96" s="87">
        <v>0</v>
      </c>
      <c r="AT96" s="88">
        <f t="shared" si="1"/>
        <v>0</v>
      </c>
      <c r="AU96" s="89">
        <f>'IO 01 - Vodovodní přípojka'!P127</f>
        <v>53.553633000000005</v>
      </c>
      <c r="AV96" s="88">
        <f>'IO 01 - Vodovodní přípojka'!J35</f>
        <v>0</v>
      </c>
      <c r="AW96" s="88">
        <f>'IO 01 - Vodovodní přípojka'!J36</f>
        <v>0</v>
      </c>
      <c r="AX96" s="88">
        <f>'IO 01 - Vodovodní přípojka'!J37</f>
        <v>0</v>
      </c>
      <c r="AY96" s="88">
        <f>'IO 01 - Vodovodní přípojka'!J38</f>
        <v>0</v>
      </c>
      <c r="AZ96" s="88">
        <f>'IO 01 - Vodovodní přípojka'!F35</f>
        <v>0</v>
      </c>
      <c r="BA96" s="88">
        <f>'IO 01 - Vodovodní přípojka'!F36</f>
        <v>0</v>
      </c>
      <c r="BB96" s="88">
        <f>'IO 01 - Vodovodní přípojka'!F37</f>
        <v>0</v>
      </c>
      <c r="BC96" s="88">
        <f>'IO 01 - Vodovodní přípojka'!F38</f>
        <v>0</v>
      </c>
      <c r="BD96" s="90">
        <f>'IO 01 - Vodovodní přípojka'!F39</f>
        <v>0</v>
      </c>
      <c r="BT96" s="24" t="s">
        <v>83</v>
      </c>
      <c r="BV96" s="24" t="s">
        <v>76</v>
      </c>
      <c r="BW96" s="24" t="s">
        <v>88</v>
      </c>
      <c r="BX96" s="24" t="s">
        <v>82</v>
      </c>
      <c r="CL96" s="24" t="s">
        <v>1</v>
      </c>
    </row>
    <row r="97" spans="1:91" s="4" customFormat="1" ht="16.5" customHeight="1">
      <c r="A97" s="85" t="s">
        <v>84</v>
      </c>
      <c r="B97" s="48"/>
      <c r="C97" s="10"/>
      <c r="D97" s="10"/>
      <c r="E97" s="209" t="s">
        <v>89</v>
      </c>
      <c r="F97" s="209"/>
      <c r="G97" s="209"/>
      <c r="H97" s="209"/>
      <c r="I97" s="209"/>
      <c r="J97" s="10"/>
      <c r="K97" s="209" t="s">
        <v>90</v>
      </c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7">
        <f>'IO 02 - Přípojka jednotné...'!J32</f>
        <v>0</v>
      </c>
      <c r="AH97" s="208"/>
      <c r="AI97" s="208"/>
      <c r="AJ97" s="208"/>
      <c r="AK97" s="208"/>
      <c r="AL97" s="208"/>
      <c r="AM97" s="208"/>
      <c r="AN97" s="207">
        <f t="shared" si="0"/>
        <v>0</v>
      </c>
      <c r="AO97" s="208"/>
      <c r="AP97" s="208"/>
      <c r="AQ97" s="86" t="s">
        <v>87</v>
      </c>
      <c r="AR97" s="48"/>
      <c r="AS97" s="87">
        <v>0</v>
      </c>
      <c r="AT97" s="88">
        <f t="shared" si="1"/>
        <v>0</v>
      </c>
      <c r="AU97" s="89">
        <f>'IO 02 - Přípojka jednotné...'!P129</f>
        <v>62.693671999999999</v>
      </c>
      <c r="AV97" s="88">
        <f>'IO 02 - Přípojka jednotné...'!J35</f>
        <v>0</v>
      </c>
      <c r="AW97" s="88">
        <f>'IO 02 - Přípojka jednotné...'!J36</f>
        <v>0</v>
      </c>
      <c r="AX97" s="88">
        <f>'IO 02 - Přípojka jednotné...'!J37</f>
        <v>0</v>
      </c>
      <c r="AY97" s="88">
        <f>'IO 02 - Přípojka jednotné...'!J38</f>
        <v>0</v>
      </c>
      <c r="AZ97" s="88">
        <f>'IO 02 - Přípojka jednotné...'!F35</f>
        <v>0</v>
      </c>
      <c r="BA97" s="88">
        <f>'IO 02 - Přípojka jednotné...'!F36</f>
        <v>0</v>
      </c>
      <c r="BB97" s="88">
        <f>'IO 02 - Přípojka jednotné...'!F37</f>
        <v>0</v>
      </c>
      <c r="BC97" s="88">
        <f>'IO 02 - Přípojka jednotné...'!F38</f>
        <v>0</v>
      </c>
      <c r="BD97" s="90">
        <f>'IO 02 - Přípojka jednotné...'!F39</f>
        <v>0</v>
      </c>
      <c r="BT97" s="24" t="s">
        <v>83</v>
      </c>
      <c r="BV97" s="24" t="s">
        <v>76</v>
      </c>
      <c r="BW97" s="24" t="s">
        <v>91</v>
      </c>
      <c r="BX97" s="24" t="s">
        <v>82</v>
      </c>
      <c r="CL97" s="24" t="s">
        <v>1</v>
      </c>
    </row>
    <row r="98" spans="1:91" s="4" customFormat="1" ht="16.5" customHeight="1">
      <c r="A98" s="85" t="s">
        <v>84</v>
      </c>
      <c r="B98" s="48"/>
      <c r="C98" s="10"/>
      <c r="D98" s="10"/>
      <c r="E98" s="209" t="s">
        <v>92</v>
      </c>
      <c r="F98" s="209"/>
      <c r="G98" s="209"/>
      <c r="H98" s="209"/>
      <c r="I98" s="209"/>
      <c r="J98" s="10"/>
      <c r="K98" s="209" t="s">
        <v>93</v>
      </c>
      <c r="L98" s="209"/>
      <c r="M98" s="209"/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07">
        <f>'3 - Drenáže'!J32</f>
        <v>0</v>
      </c>
      <c r="AH98" s="208"/>
      <c r="AI98" s="208"/>
      <c r="AJ98" s="208"/>
      <c r="AK98" s="208"/>
      <c r="AL98" s="208"/>
      <c r="AM98" s="208"/>
      <c r="AN98" s="207">
        <f t="shared" si="0"/>
        <v>0</v>
      </c>
      <c r="AO98" s="208"/>
      <c r="AP98" s="208"/>
      <c r="AQ98" s="86" t="s">
        <v>87</v>
      </c>
      <c r="AR98" s="48"/>
      <c r="AS98" s="87">
        <v>0</v>
      </c>
      <c r="AT98" s="88">
        <f t="shared" si="1"/>
        <v>0</v>
      </c>
      <c r="AU98" s="89">
        <f>'3 - Drenáže'!P123</f>
        <v>37.677639999999997</v>
      </c>
      <c r="AV98" s="88">
        <f>'3 - Drenáže'!J35</f>
        <v>0</v>
      </c>
      <c r="AW98" s="88">
        <f>'3 - Drenáže'!J36</f>
        <v>0</v>
      </c>
      <c r="AX98" s="88">
        <f>'3 - Drenáže'!J37</f>
        <v>0</v>
      </c>
      <c r="AY98" s="88">
        <f>'3 - Drenáže'!J38</f>
        <v>0</v>
      </c>
      <c r="AZ98" s="88">
        <f>'3 - Drenáže'!F35</f>
        <v>0</v>
      </c>
      <c r="BA98" s="88">
        <f>'3 - Drenáže'!F36</f>
        <v>0</v>
      </c>
      <c r="BB98" s="88">
        <f>'3 - Drenáže'!F37</f>
        <v>0</v>
      </c>
      <c r="BC98" s="88">
        <f>'3 - Drenáže'!F38</f>
        <v>0</v>
      </c>
      <c r="BD98" s="90">
        <f>'3 - Drenáže'!F39</f>
        <v>0</v>
      </c>
      <c r="BT98" s="24" t="s">
        <v>83</v>
      </c>
      <c r="BV98" s="24" t="s">
        <v>76</v>
      </c>
      <c r="BW98" s="24" t="s">
        <v>94</v>
      </c>
      <c r="BX98" s="24" t="s">
        <v>82</v>
      </c>
      <c r="CL98" s="24" t="s">
        <v>1</v>
      </c>
    </row>
    <row r="99" spans="1:91" s="7" customFormat="1" ht="24.75" customHeight="1">
      <c r="B99" s="76"/>
      <c r="C99" s="77"/>
      <c r="D99" s="215" t="s">
        <v>95</v>
      </c>
      <c r="E99" s="215"/>
      <c r="F99" s="215"/>
      <c r="G99" s="215"/>
      <c r="H99" s="215"/>
      <c r="I99" s="78"/>
      <c r="J99" s="215" t="s">
        <v>79</v>
      </c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4">
        <f>ROUND(SUM(AG100:AG102),2)</f>
        <v>0</v>
      </c>
      <c r="AH99" s="213"/>
      <c r="AI99" s="213"/>
      <c r="AJ99" s="213"/>
      <c r="AK99" s="213"/>
      <c r="AL99" s="213"/>
      <c r="AM99" s="213"/>
      <c r="AN99" s="212">
        <f t="shared" si="0"/>
        <v>0</v>
      </c>
      <c r="AO99" s="213"/>
      <c r="AP99" s="213"/>
      <c r="AQ99" s="79" t="s">
        <v>80</v>
      </c>
      <c r="AR99" s="76"/>
      <c r="AS99" s="80">
        <f>ROUND(SUM(AS100:AS102),2)</f>
        <v>0</v>
      </c>
      <c r="AT99" s="81">
        <f t="shared" si="1"/>
        <v>0</v>
      </c>
      <c r="AU99" s="82">
        <f>ROUND(SUM(AU100:AU102),5)</f>
        <v>153.92495</v>
      </c>
      <c r="AV99" s="81">
        <f>ROUND(AZ99*L29,2)</f>
        <v>0</v>
      </c>
      <c r="AW99" s="81">
        <f>ROUND(BA99*L30,2)</f>
        <v>0</v>
      </c>
      <c r="AX99" s="81">
        <f>ROUND(BB99*L29,2)</f>
        <v>0</v>
      </c>
      <c r="AY99" s="81">
        <f>ROUND(BC99*L30,2)</f>
        <v>0</v>
      </c>
      <c r="AZ99" s="81">
        <f>ROUND(SUM(AZ100:AZ102),2)</f>
        <v>0</v>
      </c>
      <c r="BA99" s="81">
        <f>ROUND(SUM(BA100:BA102),2)</f>
        <v>0</v>
      </c>
      <c r="BB99" s="81">
        <f>ROUND(SUM(BB100:BB102),2)</f>
        <v>0</v>
      </c>
      <c r="BC99" s="81">
        <f>ROUND(SUM(BC100:BC102),2)</f>
        <v>0</v>
      </c>
      <c r="BD99" s="83">
        <f>ROUND(SUM(BD100:BD102),2)</f>
        <v>0</v>
      </c>
      <c r="BS99" s="84" t="s">
        <v>73</v>
      </c>
      <c r="BT99" s="84" t="s">
        <v>81</v>
      </c>
      <c r="BU99" s="84" t="s">
        <v>75</v>
      </c>
      <c r="BV99" s="84" t="s">
        <v>76</v>
      </c>
      <c r="BW99" s="84" t="s">
        <v>96</v>
      </c>
      <c r="BX99" s="84" t="s">
        <v>4</v>
      </c>
      <c r="CL99" s="84" t="s">
        <v>1</v>
      </c>
      <c r="CM99" s="84" t="s">
        <v>83</v>
      </c>
    </row>
    <row r="100" spans="1:91" s="4" customFormat="1" ht="16.5" customHeight="1">
      <c r="A100" s="85" t="s">
        <v>84</v>
      </c>
      <c r="B100" s="48"/>
      <c r="C100" s="10"/>
      <c r="D100" s="10"/>
      <c r="E100" s="209" t="s">
        <v>85</v>
      </c>
      <c r="F100" s="209"/>
      <c r="G100" s="209"/>
      <c r="H100" s="209"/>
      <c r="I100" s="209"/>
      <c r="J100" s="10"/>
      <c r="K100" s="209" t="s">
        <v>86</v>
      </c>
      <c r="L100" s="209"/>
      <c r="M100" s="209"/>
      <c r="N100" s="209"/>
      <c r="O100" s="209"/>
      <c r="P100" s="209"/>
      <c r="Q100" s="209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7">
        <f>'IO 01 - Vodovodní přípojka_01'!J32</f>
        <v>0</v>
      </c>
      <c r="AH100" s="208"/>
      <c r="AI100" s="208"/>
      <c r="AJ100" s="208"/>
      <c r="AK100" s="208"/>
      <c r="AL100" s="208"/>
      <c r="AM100" s="208"/>
      <c r="AN100" s="207">
        <f t="shared" si="0"/>
        <v>0</v>
      </c>
      <c r="AO100" s="208"/>
      <c r="AP100" s="208"/>
      <c r="AQ100" s="86" t="s">
        <v>87</v>
      </c>
      <c r="AR100" s="48"/>
      <c r="AS100" s="87">
        <v>0</v>
      </c>
      <c r="AT100" s="88">
        <f t="shared" si="1"/>
        <v>0</v>
      </c>
      <c r="AU100" s="89">
        <f>'IO 01 - Vodovodní přípojka_01'!P127</f>
        <v>53.553633000000005</v>
      </c>
      <c r="AV100" s="88">
        <f>'IO 01 - Vodovodní přípojka_01'!J35</f>
        <v>0</v>
      </c>
      <c r="AW100" s="88">
        <f>'IO 01 - Vodovodní přípojka_01'!J36</f>
        <v>0</v>
      </c>
      <c r="AX100" s="88">
        <f>'IO 01 - Vodovodní přípojka_01'!J37</f>
        <v>0</v>
      </c>
      <c r="AY100" s="88">
        <f>'IO 01 - Vodovodní přípojka_01'!J38</f>
        <v>0</v>
      </c>
      <c r="AZ100" s="88">
        <f>'IO 01 - Vodovodní přípojka_01'!F35</f>
        <v>0</v>
      </c>
      <c r="BA100" s="88">
        <f>'IO 01 - Vodovodní přípojka_01'!F36</f>
        <v>0</v>
      </c>
      <c r="BB100" s="88">
        <f>'IO 01 - Vodovodní přípojka_01'!F37</f>
        <v>0</v>
      </c>
      <c r="BC100" s="88">
        <f>'IO 01 - Vodovodní přípojka_01'!F38</f>
        <v>0</v>
      </c>
      <c r="BD100" s="90">
        <f>'IO 01 - Vodovodní přípojka_01'!F39</f>
        <v>0</v>
      </c>
      <c r="BT100" s="24" t="s">
        <v>83</v>
      </c>
      <c r="BV100" s="24" t="s">
        <v>76</v>
      </c>
      <c r="BW100" s="24" t="s">
        <v>97</v>
      </c>
      <c r="BX100" s="24" t="s">
        <v>96</v>
      </c>
      <c r="CL100" s="24" t="s">
        <v>1</v>
      </c>
    </row>
    <row r="101" spans="1:91" s="4" customFormat="1" ht="16.5" customHeight="1">
      <c r="A101" s="85" t="s">
        <v>84</v>
      </c>
      <c r="B101" s="48"/>
      <c r="C101" s="10"/>
      <c r="D101" s="10"/>
      <c r="E101" s="209" t="s">
        <v>89</v>
      </c>
      <c r="F101" s="209"/>
      <c r="G101" s="209"/>
      <c r="H101" s="209"/>
      <c r="I101" s="209"/>
      <c r="J101" s="10"/>
      <c r="K101" s="209" t="s">
        <v>90</v>
      </c>
      <c r="L101" s="209"/>
      <c r="M101" s="209"/>
      <c r="N101" s="209"/>
      <c r="O101" s="209"/>
      <c r="P101" s="209"/>
      <c r="Q101" s="209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7">
        <f>'IO 02 - Přípojka jednotné..._01'!J32</f>
        <v>0</v>
      </c>
      <c r="AH101" s="208"/>
      <c r="AI101" s="208"/>
      <c r="AJ101" s="208"/>
      <c r="AK101" s="208"/>
      <c r="AL101" s="208"/>
      <c r="AM101" s="208"/>
      <c r="AN101" s="207">
        <f t="shared" si="0"/>
        <v>0</v>
      </c>
      <c r="AO101" s="208"/>
      <c r="AP101" s="208"/>
      <c r="AQ101" s="86" t="s">
        <v>87</v>
      </c>
      <c r="AR101" s="48"/>
      <c r="AS101" s="87">
        <v>0</v>
      </c>
      <c r="AT101" s="88">
        <f t="shared" si="1"/>
        <v>0</v>
      </c>
      <c r="AU101" s="89">
        <f>'IO 02 - Přípojka jednotné..._01'!P129</f>
        <v>62.693671999999999</v>
      </c>
      <c r="AV101" s="88">
        <f>'IO 02 - Přípojka jednotné..._01'!J35</f>
        <v>0</v>
      </c>
      <c r="AW101" s="88">
        <f>'IO 02 - Přípojka jednotné..._01'!J36</f>
        <v>0</v>
      </c>
      <c r="AX101" s="88">
        <f>'IO 02 - Přípojka jednotné..._01'!J37</f>
        <v>0</v>
      </c>
      <c r="AY101" s="88">
        <f>'IO 02 - Přípojka jednotné..._01'!J38</f>
        <v>0</v>
      </c>
      <c r="AZ101" s="88">
        <f>'IO 02 - Přípojka jednotné..._01'!F35</f>
        <v>0</v>
      </c>
      <c r="BA101" s="88">
        <f>'IO 02 - Přípojka jednotné..._01'!F36</f>
        <v>0</v>
      </c>
      <c r="BB101" s="88">
        <f>'IO 02 - Přípojka jednotné..._01'!F37</f>
        <v>0</v>
      </c>
      <c r="BC101" s="88">
        <f>'IO 02 - Přípojka jednotné..._01'!F38</f>
        <v>0</v>
      </c>
      <c r="BD101" s="90">
        <f>'IO 02 - Přípojka jednotné..._01'!F39</f>
        <v>0</v>
      </c>
      <c r="BT101" s="24" t="s">
        <v>83</v>
      </c>
      <c r="BV101" s="24" t="s">
        <v>76</v>
      </c>
      <c r="BW101" s="24" t="s">
        <v>98</v>
      </c>
      <c r="BX101" s="24" t="s">
        <v>96</v>
      </c>
      <c r="CL101" s="24" t="s">
        <v>1</v>
      </c>
    </row>
    <row r="102" spans="1:91" s="4" customFormat="1" ht="16.5" customHeight="1">
      <c r="A102" s="85" t="s">
        <v>84</v>
      </c>
      <c r="B102" s="48"/>
      <c r="C102" s="10"/>
      <c r="D102" s="10"/>
      <c r="E102" s="209" t="s">
        <v>99</v>
      </c>
      <c r="F102" s="209"/>
      <c r="G102" s="209"/>
      <c r="H102" s="209"/>
      <c r="I102" s="209"/>
      <c r="J102" s="10"/>
      <c r="K102" s="209" t="s">
        <v>93</v>
      </c>
      <c r="L102" s="209"/>
      <c r="M102" s="209"/>
      <c r="N102" s="209"/>
      <c r="O102" s="209"/>
      <c r="P102" s="209"/>
      <c r="Q102" s="209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7">
        <f>'03 - Drenáže'!J32</f>
        <v>0</v>
      </c>
      <c r="AH102" s="208"/>
      <c r="AI102" s="208"/>
      <c r="AJ102" s="208"/>
      <c r="AK102" s="208"/>
      <c r="AL102" s="208"/>
      <c r="AM102" s="208"/>
      <c r="AN102" s="207">
        <f t="shared" si="0"/>
        <v>0</v>
      </c>
      <c r="AO102" s="208"/>
      <c r="AP102" s="208"/>
      <c r="AQ102" s="86" t="s">
        <v>87</v>
      </c>
      <c r="AR102" s="48"/>
      <c r="AS102" s="91">
        <v>0</v>
      </c>
      <c r="AT102" s="92">
        <f t="shared" si="1"/>
        <v>0</v>
      </c>
      <c r="AU102" s="93">
        <f>'03 - Drenáže'!P123</f>
        <v>37.677639999999997</v>
      </c>
      <c r="AV102" s="92">
        <f>'03 - Drenáže'!J35</f>
        <v>0</v>
      </c>
      <c r="AW102" s="92">
        <f>'03 - Drenáže'!J36</f>
        <v>0</v>
      </c>
      <c r="AX102" s="92">
        <f>'03 - Drenáže'!J37</f>
        <v>0</v>
      </c>
      <c r="AY102" s="92">
        <f>'03 - Drenáže'!J38</f>
        <v>0</v>
      </c>
      <c r="AZ102" s="92">
        <f>'03 - Drenáže'!F35</f>
        <v>0</v>
      </c>
      <c r="BA102" s="92">
        <f>'03 - Drenáže'!F36</f>
        <v>0</v>
      </c>
      <c r="BB102" s="92">
        <f>'03 - Drenáže'!F37</f>
        <v>0</v>
      </c>
      <c r="BC102" s="92">
        <f>'03 - Drenáže'!F38</f>
        <v>0</v>
      </c>
      <c r="BD102" s="94">
        <f>'03 - Drenáže'!F39</f>
        <v>0</v>
      </c>
      <c r="BT102" s="24" t="s">
        <v>83</v>
      </c>
      <c r="BV102" s="24" t="s">
        <v>76</v>
      </c>
      <c r="BW102" s="24" t="s">
        <v>100</v>
      </c>
      <c r="BX102" s="24" t="s">
        <v>96</v>
      </c>
      <c r="CL102" s="24" t="s">
        <v>1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5" customHeight="1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68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AG98:AM98"/>
    <mergeCell ref="E98:I98"/>
    <mergeCell ref="AN99:AP99"/>
    <mergeCell ref="AG99:AM99"/>
    <mergeCell ref="D99:H99"/>
    <mergeCell ref="J99:AF99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K98:AF98"/>
    <mergeCell ref="AN98:AP98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IO 01 - Vodovodní přípojka'!C2" display="/" xr:uid="{00000000-0004-0000-0000-000000000000}"/>
    <hyperlink ref="A97" location="'IO 02 - Přípojka jednotné...'!C2" display="/" xr:uid="{00000000-0004-0000-0000-000001000000}"/>
    <hyperlink ref="A98" location="'3 - Drenáže'!C2" display="/" xr:uid="{00000000-0004-0000-0000-000002000000}"/>
    <hyperlink ref="A100" location="'IO 01 - Vodovodní přípojka_01'!C2" display="/" xr:uid="{00000000-0004-0000-0000-000003000000}"/>
    <hyperlink ref="A101" location="'IO 02 - Přípojka jednotné..._01'!C2" display="/" xr:uid="{00000000-0004-0000-0000-000004000000}"/>
    <hyperlink ref="A102" location="'03 - Drenáže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103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105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ROUND(J127,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ROUND((SUM(BE127:BE189)),  2)</f>
        <v>0</v>
      </c>
      <c r="G35" s="29"/>
      <c r="H35" s="29"/>
      <c r="I35" s="103">
        <v>0.21</v>
      </c>
      <c r="J35" s="102">
        <f>ROUND(((SUM(BE127:BE189))*I35),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ROUND((SUM(BF127:BF189)),  2)</f>
        <v>0</v>
      </c>
      <c r="G36" s="29"/>
      <c r="H36" s="29"/>
      <c r="I36" s="103">
        <v>0.15</v>
      </c>
      <c r="J36" s="102">
        <f>ROUND(((SUM(BF127:BF189))*I36),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ROUND((SUM(BG127:BG189)),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ROUND((SUM(BH127:BH189)),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ROUND((SUM(BI127:BI189)),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103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IO 01 - Vodovodní přípojka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J127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J128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J129</f>
        <v>0</v>
      </c>
      <c r="L100" s="119"/>
    </row>
    <row r="101" spans="1:47" s="10" customFormat="1" ht="19.899999999999999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J157</f>
        <v>0</v>
      </c>
      <c r="L101" s="119"/>
    </row>
    <row r="102" spans="1:47" s="10" customFormat="1" ht="19.899999999999999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47" s="10" customFormat="1" ht="19.899999999999999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J184</f>
        <v>0</v>
      </c>
      <c r="L103" s="119"/>
    </row>
    <row r="104" spans="1:47" s="9" customFormat="1" ht="24.95" customHeight="1">
      <c r="B104" s="115"/>
      <c r="D104" s="116" t="s">
        <v>116</v>
      </c>
      <c r="E104" s="117"/>
      <c r="F104" s="117"/>
      <c r="G104" s="117"/>
      <c r="H104" s="117"/>
      <c r="I104" s="117"/>
      <c r="J104" s="118">
        <f>J186</f>
        <v>0</v>
      </c>
      <c r="L104" s="115"/>
    </row>
    <row r="105" spans="1:47" s="10" customFormat="1" ht="19.899999999999999" customHeight="1">
      <c r="B105" s="119"/>
      <c r="D105" s="120" t="s">
        <v>117</v>
      </c>
      <c r="E105" s="121"/>
      <c r="F105" s="121"/>
      <c r="G105" s="121"/>
      <c r="H105" s="121"/>
      <c r="I105" s="121"/>
      <c r="J105" s="122">
        <f>J187</f>
        <v>0</v>
      </c>
      <c r="L105" s="119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21" t="s">
        <v>118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6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6.5" customHeight="1">
      <c r="A115" s="29"/>
      <c r="B115" s="30"/>
      <c r="C115" s="29"/>
      <c r="D115" s="29"/>
      <c r="E115" s="231" t="str">
        <f>E7</f>
        <v>Výměníkové stanice Červená kolonie na ulici Okružní v Bohumíně</v>
      </c>
      <c r="F115" s="232"/>
      <c r="G115" s="232"/>
      <c r="H115" s="232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20"/>
      <c r="C116" s="26" t="s">
        <v>102</v>
      </c>
      <c r="L116" s="20"/>
    </row>
    <row r="117" spans="1:63" s="2" customFormat="1" ht="16.5" customHeight="1">
      <c r="A117" s="29"/>
      <c r="B117" s="30"/>
      <c r="C117" s="29"/>
      <c r="D117" s="29"/>
      <c r="E117" s="231" t="s">
        <v>103</v>
      </c>
      <c r="F117" s="230"/>
      <c r="G117" s="230"/>
      <c r="H117" s="230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6" t="s">
        <v>104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21" t="str">
        <f>E11</f>
        <v>IO 01 - Vodovodní přípojka</v>
      </c>
      <c r="F119" s="230"/>
      <c r="G119" s="230"/>
      <c r="H119" s="230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6" t="s">
        <v>18</v>
      </c>
      <c r="D121" s="29"/>
      <c r="E121" s="29"/>
      <c r="F121" s="24" t="str">
        <f>F14</f>
        <v xml:space="preserve"> </v>
      </c>
      <c r="G121" s="29"/>
      <c r="H121" s="29"/>
      <c r="I121" s="26" t="s">
        <v>20</v>
      </c>
      <c r="J121" s="52" t="str">
        <f>IF(J14="","",J14)</f>
        <v>21. 10. 2019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6" t="s">
        <v>22</v>
      </c>
      <c r="D123" s="29"/>
      <c r="E123" s="29"/>
      <c r="F123" s="24" t="str">
        <f>E17</f>
        <v>Město Bohumín, Masarykova 158, Bohumín</v>
      </c>
      <c r="G123" s="29"/>
      <c r="H123" s="29"/>
      <c r="I123" s="26" t="s">
        <v>27</v>
      </c>
      <c r="J123" s="27" t="str">
        <f>E23</f>
        <v>S WHG s.r.o.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6" t="s">
        <v>26</v>
      </c>
      <c r="D124" s="29"/>
      <c r="E124" s="29"/>
      <c r="F124" s="24" t="str">
        <f>IF(E20="","",E20)</f>
        <v xml:space="preserve"> </v>
      </c>
      <c r="G124" s="29"/>
      <c r="H124" s="29"/>
      <c r="I124" s="26" t="s">
        <v>32</v>
      </c>
      <c r="J124" s="27" t="str">
        <f>E26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119</v>
      </c>
      <c r="D126" s="126" t="s">
        <v>59</v>
      </c>
      <c r="E126" s="126" t="s">
        <v>55</v>
      </c>
      <c r="F126" s="126" t="s">
        <v>56</v>
      </c>
      <c r="G126" s="126" t="s">
        <v>120</v>
      </c>
      <c r="H126" s="126" t="s">
        <v>121</v>
      </c>
      <c r="I126" s="126" t="s">
        <v>122</v>
      </c>
      <c r="J126" s="126" t="s">
        <v>108</v>
      </c>
      <c r="K126" s="127" t="s">
        <v>123</v>
      </c>
      <c r="L126" s="128"/>
      <c r="M126" s="59" t="s">
        <v>1</v>
      </c>
      <c r="N126" s="60" t="s">
        <v>38</v>
      </c>
      <c r="O126" s="60" t="s">
        <v>124</v>
      </c>
      <c r="P126" s="60" t="s">
        <v>125</v>
      </c>
      <c r="Q126" s="60" t="s">
        <v>126</v>
      </c>
      <c r="R126" s="60" t="s">
        <v>127</v>
      </c>
      <c r="S126" s="60" t="s">
        <v>128</v>
      </c>
      <c r="T126" s="61" t="s">
        <v>129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6" t="s">
        <v>130</v>
      </c>
      <c r="D127" s="29"/>
      <c r="E127" s="29"/>
      <c r="F127" s="29"/>
      <c r="G127" s="29"/>
      <c r="H127" s="29"/>
      <c r="I127" s="29"/>
      <c r="J127" s="129">
        <f>BK127</f>
        <v>0</v>
      </c>
      <c r="K127" s="29"/>
      <c r="L127" s="30"/>
      <c r="M127" s="62"/>
      <c r="N127" s="53"/>
      <c r="O127" s="63"/>
      <c r="P127" s="130">
        <f>P128+P186</f>
        <v>53.553633000000005</v>
      </c>
      <c r="Q127" s="63"/>
      <c r="R127" s="130">
        <f>R128+R186</f>
        <v>4.3657199999999996</v>
      </c>
      <c r="S127" s="63"/>
      <c r="T127" s="131">
        <f>T128+T186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73</v>
      </c>
      <c r="AU127" s="17" t="s">
        <v>110</v>
      </c>
      <c r="BK127" s="132">
        <f>BK128+BK186</f>
        <v>0</v>
      </c>
    </row>
    <row r="128" spans="1:63" s="12" customFormat="1" ht="25.9" customHeight="1">
      <c r="B128" s="133"/>
      <c r="D128" s="134" t="s">
        <v>73</v>
      </c>
      <c r="E128" s="135" t="s">
        <v>131</v>
      </c>
      <c r="F128" s="135" t="s">
        <v>132</v>
      </c>
      <c r="J128" s="136">
        <f>BK128</f>
        <v>0</v>
      </c>
      <c r="L128" s="133"/>
      <c r="M128" s="137"/>
      <c r="N128" s="138"/>
      <c r="O128" s="138"/>
      <c r="P128" s="139">
        <f>P129+P157+P160+P184</f>
        <v>53.553633000000005</v>
      </c>
      <c r="Q128" s="138"/>
      <c r="R128" s="139">
        <f>R129+R157+R160+R184</f>
        <v>4.3657199999999996</v>
      </c>
      <c r="S128" s="138"/>
      <c r="T128" s="140">
        <f>T129+T157+T160+T184</f>
        <v>0</v>
      </c>
      <c r="AR128" s="134" t="s">
        <v>81</v>
      </c>
      <c r="AT128" s="141" t="s">
        <v>73</v>
      </c>
      <c r="AU128" s="141" t="s">
        <v>74</v>
      </c>
      <c r="AY128" s="134" t="s">
        <v>133</v>
      </c>
      <c r="BK128" s="142">
        <f>BK129+BK157+BK160+BK184</f>
        <v>0</v>
      </c>
    </row>
    <row r="129" spans="1:65" s="12" customFormat="1" ht="22.9" customHeight="1">
      <c r="B129" s="133"/>
      <c r="D129" s="134" t="s">
        <v>73</v>
      </c>
      <c r="E129" s="143" t="s">
        <v>81</v>
      </c>
      <c r="F129" s="143" t="s">
        <v>134</v>
      </c>
      <c r="J129" s="144">
        <f>BK129</f>
        <v>0</v>
      </c>
      <c r="L129" s="133"/>
      <c r="M129" s="137"/>
      <c r="N129" s="138"/>
      <c r="O129" s="138"/>
      <c r="P129" s="139">
        <f>SUM(P130:P156)</f>
        <v>36.042873</v>
      </c>
      <c r="Q129" s="138"/>
      <c r="R129" s="139">
        <f>SUM(R130:R156)</f>
        <v>3.0361600000000002</v>
      </c>
      <c r="S129" s="138"/>
      <c r="T129" s="140">
        <f>SUM(T130:T156)</f>
        <v>0</v>
      </c>
      <c r="AR129" s="134" t="s">
        <v>81</v>
      </c>
      <c r="AT129" s="141" t="s">
        <v>73</v>
      </c>
      <c r="AU129" s="141" t="s">
        <v>81</v>
      </c>
      <c r="AY129" s="134" t="s">
        <v>133</v>
      </c>
      <c r="BK129" s="142">
        <f>SUM(BK130:BK156)</f>
        <v>0</v>
      </c>
    </row>
    <row r="130" spans="1:65" s="2" customFormat="1" ht="21.75" customHeight="1">
      <c r="A130" s="29"/>
      <c r="B130" s="145"/>
      <c r="C130" s="146" t="s">
        <v>81</v>
      </c>
      <c r="D130" s="146" t="s">
        <v>135</v>
      </c>
      <c r="E130" s="147" t="s">
        <v>136</v>
      </c>
      <c r="F130" s="148" t="s">
        <v>137</v>
      </c>
      <c r="G130" s="149" t="s">
        <v>138</v>
      </c>
      <c r="H130" s="150">
        <v>11.04</v>
      </c>
      <c r="I130" s="151"/>
      <c r="J130" s="151">
        <f>ROUND(I130*H130,2)</f>
        <v>0</v>
      </c>
      <c r="K130" s="148" t="s">
        <v>139</v>
      </c>
      <c r="L130" s="30"/>
      <c r="M130" s="152" t="s">
        <v>1</v>
      </c>
      <c r="N130" s="153" t="s">
        <v>39</v>
      </c>
      <c r="O130" s="154">
        <v>1.43</v>
      </c>
      <c r="P130" s="154">
        <f>O130*H130</f>
        <v>15.787199999999999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140</v>
      </c>
      <c r="AT130" s="156" t="s">
        <v>135</v>
      </c>
      <c r="AU130" s="156" t="s">
        <v>83</v>
      </c>
      <c r="AY130" s="17" t="s">
        <v>133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81</v>
      </c>
      <c r="BK130" s="157">
        <f>ROUND(I130*H130,2)</f>
        <v>0</v>
      </c>
      <c r="BL130" s="17" t="s">
        <v>140</v>
      </c>
      <c r="BM130" s="156" t="s">
        <v>141</v>
      </c>
    </row>
    <row r="131" spans="1:65" s="13" customFormat="1">
      <c r="B131" s="158"/>
      <c r="D131" s="159" t="s">
        <v>142</v>
      </c>
      <c r="E131" s="160" t="s">
        <v>1</v>
      </c>
      <c r="F131" s="161" t="s">
        <v>143</v>
      </c>
      <c r="H131" s="160" t="s">
        <v>1</v>
      </c>
      <c r="L131" s="158"/>
      <c r="M131" s="162"/>
      <c r="N131" s="163"/>
      <c r="O131" s="163"/>
      <c r="P131" s="163"/>
      <c r="Q131" s="163"/>
      <c r="R131" s="163"/>
      <c r="S131" s="163"/>
      <c r="T131" s="164"/>
      <c r="AT131" s="160" t="s">
        <v>142</v>
      </c>
      <c r="AU131" s="160" t="s">
        <v>83</v>
      </c>
      <c r="AV131" s="13" t="s">
        <v>81</v>
      </c>
      <c r="AW131" s="13" t="s">
        <v>31</v>
      </c>
      <c r="AX131" s="13" t="s">
        <v>74</v>
      </c>
      <c r="AY131" s="160" t="s">
        <v>133</v>
      </c>
    </row>
    <row r="132" spans="1:65" s="14" customFormat="1">
      <c r="B132" s="165"/>
      <c r="D132" s="159" t="s">
        <v>142</v>
      </c>
      <c r="E132" s="166" t="s">
        <v>1</v>
      </c>
      <c r="F132" s="167" t="s">
        <v>144</v>
      </c>
      <c r="H132" s="168">
        <v>3.84</v>
      </c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142</v>
      </c>
      <c r="AU132" s="166" t="s">
        <v>83</v>
      </c>
      <c r="AV132" s="14" t="s">
        <v>83</v>
      </c>
      <c r="AW132" s="14" t="s">
        <v>31</v>
      </c>
      <c r="AX132" s="14" t="s">
        <v>74</v>
      </c>
      <c r="AY132" s="166" t="s">
        <v>133</v>
      </c>
    </row>
    <row r="133" spans="1:65" s="13" customFormat="1">
      <c r="B133" s="158"/>
      <c r="D133" s="159" t="s">
        <v>142</v>
      </c>
      <c r="E133" s="160" t="s">
        <v>1</v>
      </c>
      <c r="F133" s="161" t="s">
        <v>145</v>
      </c>
      <c r="H133" s="160" t="s">
        <v>1</v>
      </c>
      <c r="L133" s="158"/>
      <c r="M133" s="162"/>
      <c r="N133" s="163"/>
      <c r="O133" s="163"/>
      <c r="P133" s="163"/>
      <c r="Q133" s="163"/>
      <c r="R133" s="163"/>
      <c r="S133" s="163"/>
      <c r="T133" s="164"/>
      <c r="AT133" s="160" t="s">
        <v>142</v>
      </c>
      <c r="AU133" s="160" t="s">
        <v>83</v>
      </c>
      <c r="AV133" s="13" t="s">
        <v>81</v>
      </c>
      <c r="AW133" s="13" t="s">
        <v>31</v>
      </c>
      <c r="AX133" s="13" t="s">
        <v>74</v>
      </c>
      <c r="AY133" s="160" t="s">
        <v>133</v>
      </c>
    </row>
    <row r="134" spans="1:65" s="14" customFormat="1">
      <c r="B134" s="165"/>
      <c r="D134" s="159" t="s">
        <v>142</v>
      </c>
      <c r="E134" s="166" t="s">
        <v>1</v>
      </c>
      <c r="F134" s="167" t="s">
        <v>146</v>
      </c>
      <c r="H134" s="168">
        <v>7.2</v>
      </c>
      <c r="L134" s="165"/>
      <c r="M134" s="169"/>
      <c r="N134" s="170"/>
      <c r="O134" s="170"/>
      <c r="P134" s="170"/>
      <c r="Q134" s="170"/>
      <c r="R134" s="170"/>
      <c r="S134" s="170"/>
      <c r="T134" s="171"/>
      <c r="AT134" s="166" t="s">
        <v>142</v>
      </c>
      <c r="AU134" s="166" t="s">
        <v>83</v>
      </c>
      <c r="AV134" s="14" t="s">
        <v>83</v>
      </c>
      <c r="AW134" s="14" t="s">
        <v>31</v>
      </c>
      <c r="AX134" s="14" t="s">
        <v>74</v>
      </c>
      <c r="AY134" s="166" t="s">
        <v>133</v>
      </c>
    </row>
    <row r="135" spans="1:65" s="15" customFormat="1">
      <c r="B135" s="172"/>
      <c r="D135" s="159" t="s">
        <v>142</v>
      </c>
      <c r="E135" s="173" t="s">
        <v>1</v>
      </c>
      <c r="F135" s="174" t="s">
        <v>147</v>
      </c>
      <c r="H135" s="175">
        <v>11.04</v>
      </c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142</v>
      </c>
      <c r="AU135" s="173" t="s">
        <v>83</v>
      </c>
      <c r="AV135" s="15" t="s">
        <v>140</v>
      </c>
      <c r="AW135" s="15" t="s">
        <v>31</v>
      </c>
      <c r="AX135" s="15" t="s">
        <v>81</v>
      </c>
      <c r="AY135" s="173" t="s">
        <v>133</v>
      </c>
    </row>
    <row r="136" spans="1:65" s="2" customFormat="1" ht="21.75" customHeight="1">
      <c r="A136" s="29"/>
      <c r="B136" s="145"/>
      <c r="C136" s="146" t="s">
        <v>83</v>
      </c>
      <c r="D136" s="146" t="s">
        <v>135</v>
      </c>
      <c r="E136" s="147" t="s">
        <v>148</v>
      </c>
      <c r="F136" s="148" t="s">
        <v>149</v>
      </c>
      <c r="G136" s="149" t="s">
        <v>138</v>
      </c>
      <c r="H136" s="150">
        <v>11.04</v>
      </c>
      <c r="I136" s="151"/>
      <c r="J136" s="151">
        <f>ROUND(I136*H136,2)</f>
        <v>0</v>
      </c>
      <c r="K136" s="148" t="s">
        <v>139</v>
      </c>
      <c r="L136" s="30"/>
      <c r="M136" s="152" t="s">
        <v>1</v>
      </c>
      <c r="N136" s="153" t="s">
        <v>39</v>
      </c>
      <c r="O136" s="154">
        <v>0.1</v>
      </c>
      <c r="P136" s="154">
        <f>O136*H136</f>
        <v>1.1039999999999999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140</v>
      </c>
      <c r="AT136" s="156" t="s">
        <v>135</v>
      </c>
      <c r="AU136" s="156" t="s">
        <v>83</v>
      </c>
      <c r="AY136" s="17" t="s">
        <v>133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81</v>
      </c>
      <c r="BK136" s="157">
        <f>ROUND(I136*H136,2)</f>
        <v>0</v>
      </c>
      <c r="BL136" s="17" t="s">
        <v>140</v>
      </c>
      <c r="BM136" s="156" t="s">
        <v>150</v>
      </c>
    </row>
    <row r="137" spans="1:65" s="2" customFormat="1" ht="16.5" customHeight="1">
      <c r="A137" s="29"/>
      <c r="B137" s="145"/>
      <c r="C137" s="146" t="s">
        <v>92</v>
      </c>
      <c r="D137" s="146" t="s">
        <v>135</v>
      </c>
      <c r="E137" s="147" t="s">
        <v>151</v>
      </c>
      <c r="F137" s="148" t="s">
        <v>152</v>
      </c>
      <c r="G137" s="149" t="s">
        <v>153</v>
      </c>
      <c r="H137" s="150">
        <v>24</v>
      </c>
      <c r="I137" s="151"/>
      <c r="J137" s="151">
        <f>ROUND(I137*H137,2)</f>
        <v>0</v>
      </c>
      <c r="K137" s="148" t="s">
        <v>139</v>
      </c>
      <c r="L137" s="30"/>
      <c r="M137" s="152" t="s">
        <v>1</v>
      </c>
      <c r="N137" s="153" t="s">
        <v>39</v>
      </c>
      <c r="O137" s="154">
        <v>0.23599999999999999</v>
      </c>
      <c r="P137" s="154">
        <f>O137*H137</f>
        <v>5.6639999999999997</v>
      </c>
      <c r="Q137" s="154">
        <v>8.4000000000000003E-4</v>
      </c>
      <c r="R137" s="154">
        <f>Q137*H137</f>
        <v>2.0160000000000001E-2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140</v>
      </c>
      <c r="AT137" s="156" t="s">
        <v>135</v>
      </c>
      <c r="AU137" s="156" t="s">
        <v>83</v>
      </c>
      <c r="AY137" s="17" t="s">
        <v>133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81</v>
      </c>
      <c r="BK137" s="157">
        <f>ROUND(I137*H137,2)</f>
        <v>0</v>
      </c>
      <c r="BL137" s="17" t="s">
        <v>140</v>
      </c>
      <c r="BM137" s="156" t="s">
        <v>154</v>
      </c>
    </row>
    <row r="138" spans="1:65" s="14" customFormat="1">
      <c r="B138" s="165"/>
      <c r="D138" s="159" t="s">
        <v>142</v>
      </c>
      <c r="E138" s="166" t="s">
        <v>1</v>
      </c>
      <c r="F138" s="167" t="s">
        <v>155</v>
      </c>
      <c r="H138" s="168">
        <v>9.6</v>
      </c>
      <c r="L138" s="165"/>
      <c r="M138" s="169"/>
      <c r="N138" s="170"/>
      <c r="O138" s="170"/>
      <c r="P138" s="170"/>
      <c r="Q138" s="170"/>
      <c r="R138" s="170"/>
      <c r="S138" s="170"/>
      <c r="T138" s="171"/>
      <c r="AT138" s="166" t="s">
        <v>142</v>
      </c>
      <c r="AU138" s="166" t="s">
        <v>83</v>
      </c>
      <c r="AV138" s="14" t="s">
        <v>83</v>
      </c>
      <c r="AW138" s="14" t="s">
        <v>31</v>
      </c>
      <c r="AX138" s="14" t="s">
        <v>74</v>
      </c>
      <c r="AY138" s="166" t="s">
        <v>133</v>
      </c>
    </row>
    <row r="139" spans="1:65" s="14" customFormat="1">
      <c r="B139" s="165"/>
      <c r="D139" s="159" t="s">
        <v>142</v>
      </c>
      <c r="E139" s="166" t="s">
        <v>1</v>
      </c>
      <c r="F139" s="167" t="s">
        <v>156</v>
      </c>
      <c r="H139" s="168">
        <v>14.4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31</v>
      </c>
      <c r="AX139" s="14" t="s">
        <v>74</v>
      </c>
      <c r="AY139" s="166" t="s">
        <v>133</v>
      </c>
    </row>
    <row r="140" spans="1:65" s="15" customFormat="1">
      <c r="B140" s="172"/>
      <c r="D140" s="159" t="s">
        <v>142</v>
      </c>
      <c r="E140" s="173" t="s">
        <v>1</v>
      </c>
      <c r="F140" s="174" t="s">
        <v>147</v>
      </c>
      <c r="H140" s="175">
        <v>24</v>
      </c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142</v>
      </c>
      <c r="AU140" s="173" t="s">
        <v>83</v>
      </c>
      <c r="AV140" s="15" t="s">
        <v>140</v>
      </c>
      <c r="AW140" s="15" t="s">
        <v>31</v>
      </c>
      <c r="AX140" s="15" t="s">
        <v>81</v>
      </c>
      <c r="AY140" s="173" t="s">
        <v>133</v>
      </c>
    </row>
    <row r="141" spans="1:65" s="2" customFormat="1" ht="21.75" customHeight="1">
      <c r="A141" s="29"/>
      <c r="B141" s="145"/>
      <c r="C141" s="146" t="s">
        <v>140</v>
      </c>
      <c r="D141" s="146" t="s">
        <v>135</v>
      </c>
      <c r="E141" s="147" t="s">
        <v>157</v>
      </c>
      <c r="F141" s="148" t="s">
        <v>158</v>
      </c>
      <c r="G141" s="149" t="s">
        <v>153</v>
      </c>
      <c r="H141" s="150">
        <v>24</v>
      </c>
      <c r="I141" s="151"/>
      <c r="J141" s="151">
        <f>ROUND(I141*H141,2)</f>
        <v>0</v>
      </c>
      <c r="K141" s="148" t="s">
        <v>139</v>
      </c>
      <c r="L141" s="30"/>
      <c r="M141" s="152" t="s">
        <v>1</v>
      </c>
      <c r="N141" s="153" t="s">
        <v>39</v>
      </c>
      <c r="O141" s="154">
        <v>0.216</v>
      </c>
      <c r="P141" s="154">
        <f>O141*H141</f>
        <v>5.1840000000000002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140</v>
      </c>
      <c r="AT141" s="156" t="s">
        <v>135</v>
      </c>
      <c r="AU141" s="156" t="s">
        <v>83</v>
      </c>
      <c r="AY141" s="17" t="s">
        <v>133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81</v>
      </c>
      <c r="BK141" s="157">
        <f>ROUND(I141*H141,2)</f>
        <v>0</v>
      </c>
      <c r="BL141" s="17" t="s">
        <v>140</v>
      </c>
      <c r="BM141" s="156" t="s">
        <v>159</v>
      </c>
    </row>
    <row r="142" spans="1:65" s="2" customFormat="1" ht="21.75" customHeight="1">
      <c r="A142" s="29"/>
      <c r="B142" s="145"/>
      <c r="C142" s="146" t="s">
        <v>160</v>
      </c>
      <c r="D142" s="146" t="s">
        <v>135</v>
      </c>
      <c r="E142" s="147" t="s">
        <v>161</v>
      </c>
      <c r="F142" s="148" t="s">
        <v>162</v>
      </c>
      <c r="G142" s="149" t="s">
        <v>138</v>
      </c>
      <c r="H142" s="150">
        <v>11.04</v>
      </c>
      <c r="I142" s="151"/>
      <c r="J142" s="151">
        <f>ROUND(I142*H142,2)</f>
        <v>0</v>
      </c>
      <c r="K142" s="148" t="s">
        <v>139</v>
      </c>
      <c r="L142" s="30"/>
      <c r="M142" s="152" t="s">
        <v>1</v>
      </c>
      <c r="N142" s="153" t="s">
        <v>39</v>
      </c>
      <c r="O142" s="154">
        <v>0.34499999999999997</v>
      </c>
      <c r="P142" s="154">
        <f>O142*H142</f>
        <v>3.8087999999999993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163</v>
      </c>
    </row>
    <row r="143" spans="1:65" s="2" customFormat="1" ht="21.75" customHeight="1">
      <c r="A143" s="29"/>
      <c r="B143" s="145"/>
      <c r="C143" s="146" t="s">
        <v>164</v>
      </c>
      <c r="D143" s="146" t="s">
        <v>135</v>
      </c>
      <c r="E143" s="147" t="s">
        <v>165</v>
      </c>
      <c r="F143" s="148" t="s">
        <v>166</v>
      </c>
      <c r="G143" s="149" t="s">
        <v>138</v>
      </c>
      <c r="H143" s="150">
        <v>2.8410000000000002</v>
      </c>
      <c r="I143" s="151"/>
      <c r="J143" s="151">
        <f>ROUND(I143*H143,2)</f>
        <v>0</v>
      </c>
      <c r="K143" s="148" t="s">
        <v>139</v>
      </c>
      <c r="L143" s="30"/>
      <c r="M143" s="152" t="s">
        <v>1</v>
      </c>
      <c r="N143" s="153" t="s">
        <v>39</v>
      </c>
      <c r="O143" s="154">
        <v>8.3000000000000004E-2</v>
      </c>
      <c r="P143" s="154">
        <f>O143*H143</f>
        <v>0.23580300000000004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140</v>
      </c>
      <c r="AT143" s="156" t="s">
        <v>135</v>
      </c>
      <c r="AU143" s="156" t="s">
        <v>83</v>
      </c>
      <c r="AY143" s="17" t="s">
        <v>133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140</v>
      </c>
      <c r="BM143" s="156" t="s">
        <v>167</v>
      </c>
    </row>
    <row r="144" spans="1:65" s="14" customFormat="1">
      <c r="B144" s="165"/>
      <c r="D144" s="159" t="s">
        <v>142</v>
      </c>
      <c r="E144" s="166" t="s">
        <v>1</v>
      </c>
      <c r="F144" s="167" t="s">
        <v>168</v>
      </c>
      <c r="H144" s="168">
        <v>1.032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142</v>
      </c>
      <c r="AU144" s="166" t="s">
        <v>83</v>
      </c>
      <c r="AV144" s="14" t="s">
        <v>83</v>
      </c>
      <c r="AW144" s="14" t="s">
        <v>31</v>
      </c>
      <c r="AX144" s="14" t="s">
        <v>74</v>
      </c>
      <c r="AY144" s="166" t="s">
        <v>133</v>
      </c>
    </row>
    <row r="145" spans="1:65" s="14" customFormat="1">
      <c r="B145" s="165"/>
      <c r="D145" s="159" t="s">
        <v>142</v>
      </c>
      <c r="E145" s="166" t="s">
        <v>1</v>
      </c>
      <c r="F145" s="167" t="s">
        <v>169</v>
      </c>
      <c r="H145" s="168">
        <v>1.8089999999999999</v>
      </c>
      <c r="L145" s="165"/>
      <c r="M145" s="169"/>
      <c r="N145" s="170"/>
      <c r="O145" s="170"/>
      <c r="P145" s="170"/>
      <c r="Q145" s="170"/>
      <c r="R145" s="170"/>
      <c r="S145" s="170"/>
      <c r="T145" s="171"/>
      <c r="AT145" s="166" t="s">
        <v>142</v>
      </c>
      <c r="AU145" s="166" t="s">
        <v>83</v>
      </c>
      <c r="AV145" s="14" t="s">
        <v>83</v>
      </c>
      <c r="AW145" s="14" t="s">
        <v>31</v>
      </c>
      <c r="AX145" s="14" t="s">
        <v>74</v>
      </c>
      <c r="AY145" s="166" t="s">
        <v>133</v>
      </c>
    </row>
    <row r="146" spans="1:65" s="15" customFormat="1">
      <c r="B146" s="172"/>
      <c r="D146" s="159" t="s">
        <v>142</v>
      </c>
      <c r="E146" s="173" t="s">
        <v>1</v>
      </c>
      <c r="F146" s="174" t="s">
        <v>147</v>
      </c>
      <c r="H146" s="175">
        <v>2.8410000000000002</v>
      </c>
      <c r="L146" s="172"/>
      <c r="M146" s="176"/>
      <c r="N146" s="177"/>
      <c r="O146" s="177"/>
      <c r="P146" s="177"/>
      <c r="Q146" s="177"/>
      <c r="R146" s="177"/>
      <c r="S146" s="177"/>
      <c r="T146" s="178"/>
      <c r="AT146" s="173" t="s">
        <v>142</v>
      </c>
      <c r="AU146" s="173" t="s">
        <v>83</v>
      </c>
      <c r="AV146" s="15" t="s">
        <v>140</v>
      </c>
      <c r="AW146" s="15" t="s">
        <v>31</v>
      </c>
      <c r="AX146" s="15" t="s">
        <v>81</v>
      </c>
      <c r="AY146" s="173" t="s">
        <v>133</v>
      </c>
    </row>
    <row r="147" spans="1:65" s="2" customFormat="1" ht="16.5" customHeight="1">
      <c r="A147" s="29"/>
      <c r="B147" s="145"/>
      <c r="C147" s="146" t="s">
        <v>170</v>
      </c>
      <c r="D147" s="146" t="s">
        <v>135</v>
      </c>
      <c r="E147" s="147" t="s">
        <v>171</v>
      </c>
      <c r="F147" s="148" t="s">
        <v>172</v>
      </c>
      <c r="G147" s="149" t="s">
        <v>138</v>
      </c>
      <c r="H147" s="150">
        <v>2.8410000000000002</v>
      </c>
      <c r="I147" s="151"/>
      <c r="J147" s="151">
        <f>ROUND(I147*H147,2)</f>
        <v>0</v>
      </c>
      <c r="K147" s="148" t="s">
        <v>139</v>
      </c>
      <c r="L147" s="30"/>
      <c r="M147" s="152" t="s">
        <v>1</v>
      </c>
      <c r="N147" s="153" t="s">
        <v>39</v>
      </c>
      <c r="O147" s="154">
        <v>8.9999999999999993E-3</v>
      </c>
      <c r="P147" s="154">
        <f>O147*H147</f>
        <v>2.5569000000000001E-2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140</v>
      </c>
      <c r="AT147" s="156" t="s">
        <v>135</v>
      </c>
      <c r="AU147" s="156" t="s">
        <v>83</v>
      </c>
      <c r="AY147" s="17" t="s">
        <v>133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81</v>
      </c>
      <c r="BK147" s="157">
        <f>ROUND(I147*H147,2)</f>
        <v>0</v>
      </c>
      <c r="BL147" s="17" t="s">
        <v>140</v>
      </c>
      <c r="BM147" s="156" t="s">
        <v>173</v>
      </c>
    </row>
    <row r="148" spans="1:65" s="14" customFormat="1">
      <c r="B148" s="165"/>
      <c r="D148" s="159" t="s">
        <v>142</v>
      </c>
      <c r="E148" s="166" t="s">
        <v>1</v>
      </c>
      <c r="F148" s="167" t="s">
        <v>174</v>
      </c>
      <c r="H148" s="168">
        <v>2.8410000000000002</v>
      </c>
      <c r="L148" s="165"/>
      <c r="M148" s="169"/>
      <c r="N148" s="170"/>
      <c r="O148" s="170"/>
      <c r="P148" s="170"/>
      <c r="Q148" s="170"/>
      <c r="R148" s="170"/>
      <c r="S148" s="170"/>
      <c r="T148" s="171"/>
      <c r="AT148" s="166" t="s">
        <v>142</v>
      </c>
      <c r="AU148" s="166" t="s">
        <v>83</v>
      </c>
      <c r="AV148" s="14" t="s">
        <v>83</v>
      </c>
      <c r="AW148" s="14" t="s">
        <v>31</v>
      </c>
      <c r="AX148" s="14" t="s">
        <v>81</v>
      </c>
      <c r="AY148" s="166" t="s">
        <v>133</v>
      </c>
    </row>
    <row r="149" spans="1:65" s="2" customFormat="1" ht="21.75" customHeight="1">
      <c r="A149" s="29"/>
      <c r="B149" s="145"/>
      <c r="C149" s="146" t="s">
        <v>175</v>
      </c>
      <c r="D149" s="146" t="s">
        <v>135</v>
      </c>
      <c r="E149" s="147" t="s">
        <v>176</v>
      </c>
      <c r="F149" s="148" t="s">
        <v>177</v>
      </c>
      <c r="G149" s="149" t="s">
        <v>178</v>
      </c>
      <c r="H149" s="150">
        <v>4.83</v>
      </c>
      <c r="I149" s="151"/>
      <c r="J149" s="151">
        <f>ROUND(I149*H149,2)</f>
        <v>0</v>
      </c>
      <c r="K149" s="148" t="s">
        <v>139</v>
      </c>
      <c r="L149" s="30"/>
      <c r="M149" s="152" t="s">
        <v>1</v>
      </c>
      <c r="N149" s="153" t="s">
        <v>39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140</v>
      </c>
      <c r="AT149" s="156" t="s">
        <v>135</v>
      </c>
      <c r="AU149" s="156" t="s">
        <v>83</v>
      </c>
      <c r="AY149" s="17" t="s">
        <v>133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140</v>
      </c>
      <c r="BM149" s="156" t="s">
        <v>179</v>
      </c>
    </row>
    <row r="150" spans="1:65" s="14" customFormat="1">
      <c r="B150" s="165"/>
      <c r="D150" s="159" t="s">
        <v>142</v>
      </c>
      <c r="E150" s="166" t="s">
        <v>1</v>
      </c>
      <c r="F150" s="167" t="s">
        <v>180</v>
      </c>
      <c r="H150" s="168">
        <v>4.83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142</v>
      </c>
      <c r="AU150" s="166" t="s">
        <v>83</v>
      </c>
      <c r="AV150" s="14" t="s">
        <v>83</v>
      </c>
      <c r="AW150" s="14" t="s">
        <v>31</v>
      </c>
      <c r="AX150" s="14" t="s">
        <v>81</v>
      </c>
      <c r="AY150" s="166" t="s">
        <v>133</v>
      </c>
    </row>
    <row r="151" spans="1:65" s="2" customFormat="1" ht="21.75" customHeight="1">
      <c r="A151" s="29"/>
      <c r="B151" s="145"/>
      <c r="C151" s="146" t="s">
        <v>181</v>
      </c>
      <c r="D151" s="146" t="s">
        <v>135</v>
      </c>
      <c r="E151" s="147" t="s">
        <v>182</v>
      </c>
      <c r="F151" s="148" t="s">
        <v>183</v>
      </c>
      <c r="G151" s="149" t="s">
        <v>138</v>
      </c>
      <c r="H151" s="150">
        <v>8.1989999999999998</v>
      </c>
      <c r="I151" s="151"/>
      <c r="J151" s="151">
        <f>ROUND(I151*H151,2)</f>
        <v>0</v>
      </c>
      <c r="K151" s="148" t="s">
        <v>139</v>
      </c>
      <c r="L151" s="30"/>
      <c r="M151" s="152" t="s">
        <v>1</v>
      </c>
      <c r="N151" s="153" t="s">
        <v>39</v>
      </c>
      <c r="O151" s="154">
        <v>0.29899999999999999</v>
      </c>
      <c r="P151" s="154">
        <f>O151*H151</f>
        <v>2.4515009999999999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140</v>
      </c>
      <c r="AT151" s="156" t="s">
        <v>135</v>
      </c>
      <c r="AU151" s="156" t="s">
        <v>83</v>
      </c>
      <c r="AY151" s="17" t="s">
        <v>133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81</v>
      </c>
      <c r="BK151" s="157">
        <f>ROUND(I151*H151,2)</f>
        <v>0</v>
      </c>
      <c r="BL151" s="17" t="s">
        <v>140</v>
      </c>
      <c r="BM151" s="156" t="s">
        <v>184</v>
      </c>
    </row>
    <row r="152" spans="1:65" s="14" customFormat="1">
      <c r="B152" s="165"/>
      <c r="D152" s="159" t="s">
        <v>142</v>
      </c>
      <c r="E152" s="166" t="s">
        <v>1</v>
      </c>
      <c r="F152" s="167" t="s">
        <v>185</v>
      </c>
      <c r="H152" s="168">
        <v>8.1989999999999998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142</v>
      </c>
      <c r="AU152" s="166" t="s">
        <v>83</v>
      </c>
      <c r="AV152" s="14" t="s">
        <v>83</v>
      </c>
      <c r="AW152" s="14" t="s">
        <v>31</v>
      </c>
      <c r="AX152" s="14" t="s">
        <v>81</v>
      </c>
      <c r="AY152" s="166" t="s">
        <v>133</v>
      </c>
    </row>
    <row r="153" spans="1:65" s="2" customFormat="1" ht="21.75" customHeight="1">
      <c r="A153" s="29"/>
      <c r="B153" s="145"/>
      <c r="C153" s="146" t="s">
        <v>186</v>
      </c>
      <c r="D153" s="146" t="s">
        <v>135</v>
      </c>
      <c r="E153" s="147" t="s">
        <v>187</v>
      </c>
      <c r="F153" s="148" t="s">
        <v>188</v>
      </c>
      <c r="G153" s="149" t="s">
        <v>138</v>
      </c>
      <c r="H153" s="150">
        <v>1.1879999999999999</v>
      </c>
      <c r="I153" s="151"/>
      <c r="J153" s="151">
        <f>ROUND(I153*H153,2)</f>
        <v>0</v>
      </c>
      <c r="K153" s="148" t="s">
        <v>139</v>
      </c>
      <c r="L153" s="30"/>
      <c r="M153" s="152" t="s">
        <v>1</v>
      </c>
      <c r="N153" s="153" t="s">
        <v>39</v>
      </c>
      <c r="O153" s="154">
        <v>1.5</v>
      </c>
      <c r="P153" s="154">
        <f>O153*H153</f>
        <v>1.782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140</v>
      </c>
      <c r="AT153" s="156" t="s">
        <v>135</v>
      </c>
      <c r="AU153" s="156" t="s">
        <v>83</v>
      </c>
      <c r="AY153" s="17" t="s">
        <v>133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81</v>
      </c>
      <c r="BK153" s="157">
        <f>ROUND(I153*H153,2)</f>
        <v>0</v>
      </c>
      <c r="BL153" s="17" t="s">
        <v>140</v>
      </c>
      <c r="BM153" s="156" t="s">
        <v>189</v>
      </c>
    </row>
    <row r="154" spans="1:65" s="14" customFormat="1">
      <c r="B154" s="165"/>
      <c r="D154" s="159" t="s">
        <v>142</v>
      </c>
      <c r="E154" s="166" t="s">
        <v>1</v>
      </c>
      <c r="F154" s="167" t="s">
        <v>190</v>
      </c>
      <c r="H154" s="168">
        <v>1.1879999999999999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142</v>
      </c>
      <c r="AU154" s="166" t="s">
        <v>83</v>
      </c>
      <c r="AV154" s="14" t="s">
        <v>83</v>
      </c>
      <c r="AW154" s="14" t="s">
        <v>31</v>
      </c>
      <c r="AX154" s="14" t="s">
        <v>81</v>
      </c>
      <c r="AY154" s="166" t="s">
        <v>133</v>
      </c>
    </row>
    <row r="155" spans="1:65" s="2" customFormat="1" ht="16.5" customHeight="1">
      <c r="A155" s="29"/>
      <c r="B155" s="145"/>
      <c r="C155" s="179" t="s">
        <v>191</v>
      </c>
      <c r="D155" s="179" t="s">
        <v>192</v>
      </c>
      <c r="E155" s="180" t="s">
        <v>193</v>
      </c>
      <c r="F155" s="181" t="s">
        <v>194</v>
      </c>
      <c r="G155" s="182" t="s">
        <v>178</v>
      </c>
      <c r="H155" s="183">
        <v>3.016</v>
      </c>
      <c r="I155" s="184"/>
      <c r="J155" s="184">
        <f>ROUND(I155*H155,2)</f>
        <v>0</v>
      </c>
      <c r="K155" s="181" t="s">
        <v>139</v>
      </c>
      <c r="L155" s="185"/>
      <c r="M155" s="186" t="s">
        <v>1</v>
      </c>
      <c r="N155" s="187" t="s">
        <v>39</v>
      </c>
      <c r="O155" s="154">
        <v>0</v>
      </c>
      <c r="P155" s="154">
        <f>O155*H155</f>
        <v>0</v>
      </c>
      <c r="Q155" s="154">
        <v>1</v>
      </c>
      <c r="R155" s="154">
        <f>Q155*H155</f>
        <v>3.016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175</v>
      </c>
      <c r="AT155" s="156" t="s">
        <v>192</v>
      </c>
      <c r="AU155" s="156" t="s">
        <v>83</v>
      </c>
      <c r="AY155" s="17" t="s">
        <v>133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81</v>
      </c>
      <c r="BK155" s="157">
        <f>ROUND(I155*H155,2)</f>
        <v>0</v>
      </c>
      <c r="BL155" s="17" t="s">
        <v>140</v>
      </c>
      <c r="BM155" s="156" t="s">
        <v>195</v>
      </c>
    </row>
    <row r="156" spans="1:65" s="14" customFormat="1">
      <c r="B156" s="165"/>
      <c r="D156" s="159" t="s">
        <v>142</v>
      </c>
      <c r="E156" s="166" t="s">
        <v>1</v>
      </c>
      <c r="F156" s="167" t="s">
        <v>196</v>
      </c>
      <c r="H156" s="168">
        <v>3.016</v>
      </c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142</v>
      </c>
      <c r="AU156" s="166" t="s">
        <v>83</v>
      </c>
      <c r="AV156" s="14" t="s">
        <v>83</v>
      </c>
      <c r="AW156" s="14" t="s">
        <v>31</v>
      </c>
      <c r="AX156" s="14" t="s">
        <v>81</v>
      </c>
      <c r="AY156" s="166" t="s">
        <v>133</v>
      </c>
    </row>
    <row r="157" spans="1:65" s="12" customFormat="1" ht="22.9" customHeight="1">
      <c r="B157" s="133"/>
      <c r="D157" s="134" t="s">
        <v>73</v>
      </c>
      <c r="E157" s="143" t="s">
        <v>140</v>
      </c>
      <c r="F157" s="143" t="s">
        <v>197</v>
      </c>
      <c r="J157" s="144">
        <f>BK157</f>
        <v>0</v>
      </c>
      <c r="L157" s="133"/>
      <c r="M157" s="137"/>
      <c r="N157" s="138"/>
      <c r="O157" s="138"/>
      <c r="P157" s="139">
        <f>SUM(P158:P159)</f>
        <v>0.31607999999999997</v>
      </c>
      <c r="Q157" s="138"/>
      <c r="R157" s="139">
        <f>SUM(R158:R159)</f>
        <v>0.45378479999999999</v>
      </c>
      <c r="S157" s="138"/>
      <c r="T157" s="140">
        <f>SUM(T158:T159)</f>
        <v>0</v>
      </c>
      <c r="AR157" s="134" t="s">
        <v>81</v>
      </c>
      <c r="AT157" s="141" t="s">
        <v>73</v>
      </c>
      <c r="AU157" s="141" t="s">
        <v>81</v>
      </c>
      <c r="AY157" s="134" t="s">
        <v>133</v>
      </c>
      <c r="BK157" s="142">
        <f>SUM(BK158:BK159)</f>
        <v>0</v>
      </c>
    </row>
    <row r="158" spans="1:65" s="2" customFormat="1" ht="16.5" customHeight="1">
      <c r="A158" s="29"/>
      <c r="B158" s="145"/>
      <c r="C158" s="146" t="s">
        <v>198</v>
      </c>
      <c r="D158" s="146" t="s">
        <v>135</v>
      </c>
      <c r="E158" s="147" t="s">
        <v>199</v>
      </c>
      <c r="F158" s="148" t="s">
        <v>200</v>
      </c>
      <c r="G158" s="149" t="s">
        <v>138</v>
      </c>
      <c r="H158" s="150">
        <v>0.24</v>
      </c>
      <c r="I158" s="151"/>
      <c r="J158" s="151">
        <f>ROUND(I158*H158,2)</f>
        <v>0</v>
      </c>
      <c r="K158" s="148" t="s">
        <v>139</v>
      </c>
      <c r="L158" s="30"/>
      <c r="M158" s="152" t="s">
        <v>1</v>
      </c>
      <c r="N158" s="153" t="s">
        <v>39</v>
      </c>
      <c r="O158" s="154">
        <v>1.3169999999999999</v>
      </c>
      <c r="P158" s="154">
        <f>O158*H158</f>
        <v>0.31607999999999997</v>
      </c>
      <c r="Q158" s="154">
        <v>1.8907700000000001</v>
      </c>
      <c r="R158" s="154">
        <f>Q158*H158</f>
        <v>0.45378479999999999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140</v>
      </c>
      <c r="AT158" s="156" t="s">
        <v>135</v>
      </c>
      <c r="AU158" s="156" t="s">
        <v>83</v>
      </c>
      <c r="AY158" s="17" t="s">
        <v>133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81</v>
      </c>
      <c r="BK158" s="157">
        <f>ROUND(I158*H158,2)</f>
        <v>0</v>
      </c>
      <c r="BL158" s="17" t="s">
        <v>140</v>
      </c>
      <c r="BM158" s="156" t="s">
        <v>201</v>
      </c>
    </row>
    <row r="159" spans="1:65" s="14" customFormat="1">
      <c r="B159" s="165"/>
      <c r="D159" s="159" t="s">
        <v>142</v>
      </c>
      <c r="E159" s="166" t="s">
        <v>1</v>
      </c>
      <c r="F159" s="167" t="s">
        <v>202</v>
      </c>
      <c r="H159" s="168">
        <v>0.24</v>
      </c>
      <c r="L159" s="165"/>
      <c r="M159" s="169"/>
      <c r="N159" s="170"/>
      <c r="O159" s="170"/>
      <c r="P159" s="170"/>
      <c r="Q159" s="170"/>
      <c r="R159" s="170"/>
      <c r="S159" s="170"/>
      <c r="T159" s="171"/>
      <c r="AT159" s="166" t="s">
        <v>142</v>
      </c>
      <c r="AU159" s="166" t="s">
        <v>83</v>
      </c>
      <c r="AV159" s="14" t="s">
        <v>83</v>
      </c>
      <c r="AW159" s="14" t="s">
        <v>31</v>
      </c>
      <c r="AX159" s="14" t="s">
        <v>81</v>
      </c>
      <c r="AY159" s="166" t="s">
        <v>133</v>
      </c>
    </row>
    <row r="160" spans="1:65" s="12" customFormat="1" ht="22.9" customHeight="1">
      <c r="B160" s="133"/>
      <c r="D160" s="134" t="s">
        <v>73</v>
      </c>
      <c r="E160" s="143" t="s">
        <v>175</v>
      </c>
      <c r="F160" s="143" t="s">
        <v>203</v>
      </c>
      <c r="J160" s="144">
        <f>BK160</f>
        <v>0</v>
      </c>
      <c r="L160" s="133"/>
      <c r="M160" s="137"/>
      <c r="N160" s="138"/>
      <c r="O160" s="138"/>
      <c r="P160" s="139">
        <f>SUM(P161:P183)</f>
        <v>10.733000000000001</v>
      </c>
      <c r="Q160" s="138"/>
      <c r="R160" s="139">
        <f>SUM(R161:R183)</f>
        <v>0.87577520000000009</v>
      </c>
      <c r="S160" s="138"/>
      <c r="T160" s="140">
        <f>SUM(T161:T183)</f>
        <v>0</v>
      </c>
      <c r="AR160" s="134" t="s">
        <v>81</v>
      </c>
      <c r="AT160" s="141" t="s">
        <v>73</v>
      </c>
      <c r="AU160" s="141" t="s">
        <v>81</v>
      </c>
      <c r="AY160" s="134" t="s">
        <v>133</v>
      </c>
      <c r="BK160" s="142">
        <f>SUM(BK161:BK183)</f>
        <v>0</v>
      </c>
    </row>
    <row r="161" spans="1:65" s="2" customFormat="1" ht="21.75" customHeight="1">
      <c r="A161" s="29"/>
      <c r="B161" s="145"/>
      <c r="C161" s="146" t="s">
        <v>204</v>
      </c>
      <c r="D161" s="146" t="s">
        <v>135</v>
      </c>
      <c r="E161" s="147" t="s">
        <v>205</v>
      </c>
      <c r="F161" s="148" t="s">
        <v>206</v>
      </c>
      <c r="G161" s="149" t="s">
        <v>207</v>
      </c>
      <c r="H161" s="150">
        <v>3</v>
      </c>
      <c r="I161" s="151"/>
      <c r="J161" s="151">
        <f>ROUND(I161*H161,2)</f>
        <v>0</v>
      </c>
      <c r="K161" s="148" t="s">
        <v>139</v>
      </c>
      <c r="L161" s="30"/>
      <c r="M161" s="152" t="s">
        <v>1</v>
      </c>
      <c r="N161" s="153" t="s">
        <v>39</v>
      </c>
      <c r="O161" s="154">
        <v>0.17100000000000001</v>
      </c>
      <c r="P161" s="154">
        <f>O161*H161</f>
        <v>0.51300000000000001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140</v>
      </c>
      <c r="AT161" s="156" t="s">
        <v>135</v>
      </c>
      <c r="AU161" s="156" t="s">
        <v>83</v>
      </c>
      <c r="AY161" s="17" t="s">
        <v>133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140</v>
      </c>
      <c r="BM161" s="156" t="s">
        <v>208</v>
      </c>
    </row>
    <row r="162" spans="1:65" s="2" customFormat="1" ht="16.5" customHeight="1">
      <c r="A162" s="29"/>
      <c r="B162" s="145"/>
      <c r="C162" s="179" t="s">
        <v>209</v>
      </c>
      <c r="D162" s="179" t="s">
        <v>192</v>
      </c>
      <c r="E162" s="180" t="s">
        <v>210</v>
      </c>
      <c r="F162" s="181" t="s">
        <v>211</v>
      </c>
      <c r="G162" s="182" t="s">
        <v>207</v>
      </c>
      <c r="H162" s="183">
        <v>3.09</v>
      </c>
      <c r="I162" s="184"/>
      <c r="J162" s="184">
        <f>ROUND(I162*H162,2)</f>
        <v>0</v>
      </c>
      <c r="K162" s="181" t="s">
        <v>139</v>
      </c>
      <c r="L162" s="185"/>
      <c r="M162" s="186" t="s">
        <v>1</v>
      </c>
      <c r="N162" s="187" t="s">
        <v>39</v>
      </c>
      <c r="O162" s="154">
        <v>0</v>
      </c>
      <c r="P162" s="154">
        <f>O162*H162</f>
        <v>0</v>
      </c>
      <c r="Q162" s="154">
        <v>2.7999999999999998E-4</v>
      </c>
      <c r="R162" s="154">
        <f>Q162*H162</f>
        <v>8.6519999999999989E-4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175</v>
      </c>
      <c r="AT162" s="156" t="s">
        <v>192</v>
      </c>
      <c r="AU162" s="156" t="s">
        <v>83</v>
      </c>
      <c r="AY162" s="17" t="s">
        <v>133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140</v>
      </c>
      <c r="BM162" s="156" t="s">
        <v>212</v>
      </c>
    </row>
    <row r="163" spans="1:65" s="14" customFormat="1">
      <c r="B163" s="165"/>
      <c r="D163" s="159" t="s">
        <v>142</v>
      </c>
      <c r="F163" s="167" t="s">
        <v>213</v>
      </c>
      <c r="H163" s="168">
        <v>3.09</v>
      </c>
      <c r="L163" s="165"/>
      <c r="M163" s="169"/>
      <c r="N163" s="170"/>
      <c r="O163" s="170"/>
      <c r="P163" s="170"/>
      <c r="Q163" s="170"/>
      <c r="R163" s="170"/>
      <c r="S163" s="170"/>
      <c r="T163" s="171"/>
      <c r="AT163" s="166" t="s">
        <v>142</v>
      </c>
      <c r="AU163" s="166" t="s">
        <v>83</v>
      </c>
      <c r="AV163" s="14" t="s">
        <v>83</v>
      </c>
      <c r="AW163" s="14" t="s">
        <v>3</v>
      </c>
      <c r="AX163" s="14" t="s">
        <v>81</v>
      </c>
      <c r="AY163" s="166" t="s">
        <v>133</v>
      </c>
    </row>
    <row r="164" spans="1:65" s="2" customFormat="1" ht="16.5" customHeight="1">
      <c r="A164" s="29"/>
      <c r="B164" s="145"/>
      <c r="C164" s="146" t="s">
        <v>8</v>
      </c>
      <c r="D164" s="146" t="s">
        <v>135</v>
      </c>
      <c r="E164" s="147" t="s">
        <v>214</v>
      </c>
      <c r="F164" s="148" t="s">
        <v>215</v>
      </c>
      <c r="G164" s="149" t="s">
        <v>216</v>
      </c>
      <c r="H164" s="150">
        <v>1</v>
      </c>
      <c r="I164" s="151"/>
      <c r="J164" s="151">
        <f t="shared" ref="J164:J183" si="0">ROUND(I164*H164,2)</f>
        <v>0</v>
      </c>
      <c r="K164" s="148" t="s">
        <v>139</v>
      </c>
      <c r="L164" s="30"/>
      <c r="M164" s="152" t="s">
        <v>1</v>
      </c>
      <c r="N164" s="153" t="s">
        <v>39</v>
      </c>
      <c r="O164" s="154">
        <v>0.54200000000000004</v>
      </c>
      <c r="P164" s="154">
        <f t="shared" ref="P164:P183" si="1">O164*H164</f>
        <v>0.54200000000000004</v>
      </c>
      <c r="Q164" s="154">
        <v>6.8999999999999997E-4</v>
      </c>
      <c r="R164" s="154">
        <f t="shared" ref="R164:R183" si="2">Q164*H164</f>
        <v>6.8999999999999997E-4</v>
      </c>
      <c r="S164" s="154">
        <v>0</v>
      </c>
      <c r="T164" s="155">
        <f t="shared" ref="T164:T183" si="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140</v>
      </c>
      <c r="AT164" s="156" t="s">
        <v>135</v>
      </c>
      <c r="AU164" s="156" t="s">
        <v>83</v>
      </c>
      <c r="AY164" s="17" t="s">
        <v>133</v>
      </c>
      <c r="BE164" s="157">
        <f t="shared" ref="BE164:BE183" si="4">IF(N164="základní",J164,0)</f>
        <v>0</v>
      </c>
      <c r="BF164" s="157">
        <f t="shared" ref="BF164:BF183" si="5">IF(N164="snížená",J164,0)</f>
        <v>0</v>
      </c>
      <c r="BG164" s="157">
        <f t="shared" ref="BG164:BG183" si="6">IF(N164="zákl. přenesená",J164,0)</f>
        <v>0</v>
      </c>
      <c r="BH164" s="157">
        <f t="shared" ref="BH164:BH183" si="7">IF(N164="sníž. přenesená",J164,0)</f>
        <v>0</v>
      </c>
      <c r="BI164" s="157">
        <f t="shared" ref="BI164:BI183" si="8">IF(N164="nulová",J164,0)</f>
        <v>0</v>
      </c>
      <c r="BJ164" s="17" t="s">
        <v>81</v>
      </c>
      <c r="BK164" s="157">
        <f t="shared" ref="BK164:BK183" si="9">ROUND(I164*H164,2)</f>
        <v>0</v>
      </c>
      <c r="BL164" s="17" t="s">
        <v>140</v>
      </c>
      <c r="BM164" s="156" t="s">
        <v>217</v>
      </c>
    </row>
    <row r="165" spans="1:65" s="2" customFormat="1" ht="16.5" customHeight="1">
      <c r="A165" s="29"/>
      <c r="B165" s="145"/>
      <c r="C165" s="179" t="s">
        <v>218</v>
      </c>
      <c r="D165" s="179" t="s">
        <v>192</v>
      </c>
      <c r="E165" s="180" t="s">
        <v>219</v>
      </c>
      <c r="F165" s="181" t="s">
        <v>220</v>
      </c>
      <c r="G165" s="182" t="s">
        <v>216</v>
      </c>
      <c r="H165" s="183">
        <v>1</v>
      </c>
      <c r="I165" s="184"/>
      <c r="J165" s="184">
        <f t="shared" si="0"/>
        <v>0</v>
      </c>
      <c r="K165" s="181" t="s">
        <v>139</v>
      </c>
      <c r="L165" s="185"/>
      <c r="M165" s="186" t="s">
        <v>1</v>
      </c>
      <c r="N165" s="187" t="s">
        <v>39</v>
      </c>
      <c r="O165" s="154">
        <v>0</v>
      </c>
      <c r="P165" s="154">
        <f t="shared" si="1"/>
        <v>0</v>
      </c>
      <c r="Q165" s="154">
        <v>3.5000000000000001E-3</v>
      </c>
      <c r="R165" s="154">
        <f t="shared" si="2"/>
        <v>3.5000000000000001E-3</v>
      </c>
      <c r="S165" s="154">
        <v>0</v>
      </c>
      <c r="T165" s="155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175</v>
      </c>
      <c r="AT165" s="156" t="s">
        <v>192</v>
      </c>
      <c r="AU165" s="156" t="s">
        <v>83</v>
      </c>
      <c r="AY165" s="17" t="s">
        <v>133</v>
      </c>
      <c r="BE165" s="157">
        <f t="shared" si="4"/>
        <v>0</v>
      </c>
      <c r="BF165" s="157">
        <f t="shared" si="5"/>
        <v>0</v>
      </c>
      <c r="BG165" s="157">
        <f t="shared" si="6"/>
        <v>0</v>
      </c>
      <c r="BH165" s="157">
        <f t="shared" si="7"/>
        <v>0</v>
      </c>
      <c r="BI165" s="157">
        <f t="shared" si="8"/>
        <v>0</v>
      </c>
      <c r="BJ165" s="17" t="s">
        <v>81</v>
      </c>
      <c r="BK165" s="157">
        <f t="shared" si="9"/>
        <v>0</v>
      </c>
      <c r="BL165" s="17" t="s">
        <v>140</v>
      </c>
      <c r="BM165" s="156" t="s">
        <v>221</v>
      </c>
    </row>
    <row r="166" spans="1:65" s="2" customFormat="1" ht="21.75" customHeight="1">
      <c r="A166" s="29"/>
      <c r="B166" s="145"/>
      <c r="C166" s="146" t="s">
        <v>222</v>
      </c>
      <c r="D166" s="146" t="s">
        <v>135</v>
      </c>
      <c r="E166" s="147" t="s">
        <v>223</v>
      </c>
      <c r="F166" s="148" t="s">
        <v>224</v>
      </c>
      <c r="G166" s="149" t="s">
        <v>216</v>
      </c>
      <c r="H166" s="150">
        <v>5</v>
      </c>
      <c r="I166" s="151"/>
      <c r="J166" s="151">
        <f t="shared" si="0"/>
        <v>0</v>
      </c>
      <c r="K166" s="148" t="s">
        <v>139</v>
      </c>
      <c r="L166" s="30"/>
      <c r="M166" s="152" t="s">
        <v>1</v>
      </c>
      <c r="N166" s="153" t="s">
        <v>39</v>
      </c>
      <c r="O166" s="154">
        <v>0.38400000000000001</v>
      </c>
      <c r="P166" s="154">
        <f t="shared" si="1"/>
        <v>1.92</v>
      </c>
      <c r="Q166" s="154">
        <v>2.0000000000000002E-5</v>
      </c>
      <c r="R166" s="154">
        <f t="shared" si="2"/>
        <v>1E-4</v>
      </c>
      <c r="S166" s="154">
        <v>0</v>
      </c>
      <c r="T166" s="155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140</v>
      </c>
      <c r="AT166" s="156" t="s">
        <v>135</v>
      </c>
      <c r="AU166" s="156" t="s">
        <v>83</v>
      </c>
      <c r="AY166" s="17" t="s">
        <v>133</v>
      </c>
      <c r="BE166" s="157">
        <f t="shared" si="4"/>
        <v>0</v>
      </c>
      <c r="BF166" s="157">
        <f t="shared" si="5"/>
        <v>0</v>
      </c>
      <c r="BG166" s="157">
        <f t="shared" si="6"/>
        <v>0</v>
      </c>
      <c r="BH166" s="157">
        <f t="shared" si="7"/>
        <v>0</v>
      </c>
      <c r="BI166" s="157">
        <f t="shared" si="8"/>
        <v>0</v>
      </c>
      <c r="BJ166" s="17" t="s">
        <v>81</v>
      </c>
      <c r="BK166" s="157">
        <f t="shared" si="9"/>
        <v>0</v>
      </c>
      <c r="BL166" s="17" t="s">
        <v>140</v>
      </c>
      <c r="BM166" s="156" t="s">
        <v>225</v>
      </c>
    </row>
    <row r="167" spans="1:65" s="2" customFormat="1" ht="21.75" customHeight="1">
      <c r="A167" s="29"/>
      <c r="B167" s="145"/>
      <c r="C167" s="179" t="s">
        <v>226</v>
      </c>
      <c r="D167" s="179" t="s">
        <v>192</v>
      </c>
      <c r="E167" s="180" t="s">
        <v>227</v>
      </c>
      <c r="F167" s="181" t="s">
        <v>228</v>
      </c>
      <c r="G167" s="182" t="s">
        <v>216</v>
      </c>
      <c r="H167" s="183">
        <v>1</v>
      </c>
      <c r="I167" s="184"/>
      <c r="J167" s="184">
        <f t="shared" si="0"/>
        <v>0</v>
      </c>
      <c r="K167" s="181" t="s">
        <v>139</v>
      </c>
      <c r="L167" s="185"/>
      <c r="M167" s="186" t="s">
        <v>1</v>
      </c>
      <c r="N167" s="187" t="s">
        <v>39</v>
      </c>
      <c r="O167" s="154">
        <v>0</v>
      </c>
      <c r="P167" s="154">
        <f t="shared" si="1"/>
        <v>0</v>
      </c>
      <c r="Q167" s="154">
        <v>5.0000000000000001E-4</v>
      </c>
      <c r="R167" s="154">
        <f t="shared" si="2"/>
        <v>5.0000000000000001E-4</v>
      </c>
      <c r="S167" s="154">
        <v>0</v>
      </c>
      <c r="T167" s="155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175</v>
      </c>
      <c r="AT167" s="156" t="s">
        <v>192</v>
      </c>
      <c r="AU167" s="156" t="s">
        <v>83</v>
      </c>
      <c r="AY167" s="17" t="s">
        <v>133</v>
      </c>
      <c r="BE167" s="157">
        <f t="shared" si="4"/>
        <v>0</v>
      </c>
      <c r="BF167" s="157">
        <f t="shared" si="5"/>
        <v>0</v>
      </c>
      <c r="BG167" s="157">
        <f t="shared" si="6"/>
        <v>0</v>
      </c>
      <c r="BH167" s="157">
        <f t="shared" si="7"/>
        <v>0</v>
      </c>
      <c r="BI167" s="157">
        <f t="shared" si="8"/>
        <v>0</v>
      </c>
      <c r="BJ167" s="17" t="s">
        <v>81</v>
      </c>
      <c r="BK167" s="157">
        <f t="shared" si="9"/>
        <v>0</v>
      </c>
      <c r="BL167" s="17" t="s">
        <v>140</v>
      </c>
      <c r="BM167" s="156" t="s">
        <v>229</v>
      </c>
    </row>
    <row r="168" spans="1:65" s="2" customFormat="1" ht="21.75" customHeight="1">
      <c r="A168" s="29"/>
      <c r="B168" s="145"/>
      <c r="C168" s="179" t="s">
        <v>230</v>
      </c>
      <c r="D168" s="179" t="s">
        <v>192</v>
      </c>
      <c r="E168" s="180" t="s">
        <v>231</v>
      </c>
      <c r="F168" s="181" t="s">
        <v>232</v>
      </c>
      <c r="G168" s="182" t="s">
        <v>216</v>
      </c>
      <c r="H168" s="183">
        <v>2</v>
      </c>
      <c r="I168" s="184"/>
      <c r="J168" s="184">
        <f t="shared" si="0"/>
        <v>0</v>
      </c>
      <c r="K168" s="181" t="s">
        <v>139</v>
      </c>
      <c r="L168" s="185"/>
      <c r="M168" s="186" t="s">
        <v>1</v>
      </c>
      <c r="N168" s="187" t="s">
        <v>39</v>
      </c>
      <c r="O168" s="154">
        <v>0</v>
      </c>
      <c r="P168" s="154">
        <f t="shared" si="1"/>
        <v>0</v>
      </c>
      <c r="Q168" s="154">
        <v>5.5000000000000003E-4</v>
      </c>
      <c r="R168" s="154">
        <f t="shared" si="2"/>
        <v>1.1000000000000001E-3</v>
      </c>
      <c r="S168" s="154">
        <v>0</v>
      </c>
      <c r="T168" s="155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175</v>
      </c>
      <c r="AT168" s="156" t="s">
        <v>192</v>
      </c>
      <c r="AU168" s="156" t="s">
        <v>83</v>
      </c>
      <c r="AY168" s="17" t="s">
        <v>133</v>
      </c>
      <c r="BE168" s="157">
        <f t="shared" si="4"/>
        <v>0</v>
      </c>
      <c r="BF168" s="157">
        <f t="shared" si="5"/>
        <v>0</v>
      </c>
      <c r="BG168" s="157">
        <f t="shared" si="6"/>
        <v>0</v>
      </c>
      <c r="BH168" s="157">
        <f t="shared" si="7"/>
        <v>0</v>
      </c>
      <c r="BI168" s="157">
        <f t="shared" si="8"/>
        <v>0</v>
      </c>
      <c r="BJ168" s="17" t="s">
        <v>81</v>
      </c>
      <c r="BK168" s="157">
        <f t="shared" si="9"/>
        <v>0</v>
      </c>
      <c r="BL168" s="17" t="s">
        <v>140</v>
      </c>
      <c r="BM168" s="156" t="s">
        <v>233</v>
      </c>
    </row>
    <row r="169" spans="1:65" s="2" customFormat="1" ht="16.5" customHeight="1">
      <c r="A169" s="29"/>
      <c r="B169" s="145"/>
      <c r="C169" s="179" t="s">
        <v>234</v>
      </c>
      <c r="D169" s="179" t="s">
        <v>192</v>
      </c>
      <c r="E169" s="180" t="s">
        <v>235</v>
      </c>
      <c r="F169" s="181" t="s">
        <v>236</v>
      </c>
      <c r="G169" s="182" t="s">
        <v>216</v>
      </c>
      <c r="H169" s="183">
        <v>1</v>
      </c>
      <c r="I169" s="184"/>
      <c r="J169" s="184">
        <f t="shared" si="0"/>
        <v>0</v>
      </c>
      <c r="K169" s="181" t="s">
        <v>139</v>
      </c>
      <c r="L169" s="185"/>
      <c r="M169" s="186" t="s">
        <v>1</v>
      </c>
      <c r="N169" s="187" t="s">
        <v>39</v>
      </c>
      <c r="O169" s="154">
        <v>0</v>
      </c>
      <c r="P169" s="154">
        <f t="shared" si="1"/>
        <v>0</v>
      </c>
      <c r="Q169" s="154">
        <v>2.2000000000000001E-4</v>
      </c>
      <c r="R169" s="154">
        <f t="shared" si="2"/>
        <v>2.2000000000000001E-4</v>
      </c>
      <c r="S169" s="154">
        <v>0</v>
      </c>
      <c r="T169" s="155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175</v>
      </c>
      <c r="AT169" s="156" t="s">
        <v>192</v>
      </c>
      <c r="AU169" s="156" t="s">
        <v>83</v>
      </c>
      <c r="AY169" s="17" t="s">
        <v>133</v>
      </c>
      <c r="BE169" s="157">
        <f t="shared" si="4"/>
        <v>0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7" t="s">
        <v>81</v>
      </c>
      <c r="BK169" s="157">
        <f t="shared" si="9"/>
        <v>0</v>
      </c>
      <c r="BL169" s="17" t="s">
        <v>140</v>
      </c>
      <c r="BM169" s="156" t="s">
        <v>237</v>
      </c>
    </row>
    <row r="170" spans="1:65" s="2" customFormat="1" ht="16.5" customHeight="1">
      <c r="A170" s="29"/>
      <c r="B170" s="145"/>
      <c r="C170" s="179" t="s">
        <v>7</v>
      </c>
      <c r="D170" s="179" t="s">
        <v>192</v>
      </c>
      <c r="E170" s="180" t="s">
        <v>238</v>
      </c>
      <c r="F170" s="181" t="s">
        <v>239</v>
      </c>
      <c r="G170" s="182" t="s">
        <v>216</v>
      </c>
      <c r="H170" s="183">
        <v>1</v>
      </c>
      <c r="I170" s="184"/>
      <c r="J170" s="184">
        <f t="shared" si="0"/>
        <v>0</v>
      </c>
      <c r="K170" s="181" t="s">
        <v>139</v>
      </c>
      <c r="L170" s="185"/>
      <c r="M170" s="186" t="s">
        <v>1</v>
      </c>
      <c r="N170" s="187" t="s">
        <v>39</v>
      </c>
      <c r="O170" s="154">
        <v>0</v>
      </c>
      <c r="P170" s="154">
        <f t="shared" si="1"/>
        <v>0</v>
      </c>
      <c r="Q170" s="154">
        <v>5.4000000000000001E-4</v>
      </c>
      <c r="R170" s="154">
        <f t="shared" si="2"/>
        <v>5.4000000000000001E-4</v>
      </c>
      <c r="S170" s="154">
        <v>0</v>
      </c>
      <c r="T170" s="155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175</v>
      </c>
      <c r="AT170" s="156" t="s">
        <v>192</v>
      </c>
      <c r="AU170" s="156" t="s">
        <v>83</v>
      </c>
      <c r="AY170" s="17" t="s">
        <v>133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7" t="s">
        <v>81</v>
      </c>
      <c r="BK170" s="157">
        <f t="shared" si="9"/>
        <v>0</v>
      </c>
      <c r="BL170" s="17" t="s">
        <v>140</v>
      </c>
      <c r="BM170" s="156" t="s">
        <v>240</v>
      </c>
    </row>
    <row r="171" spans="1:65" s="2" customFormat="1" ht="21.75" customHeight="1">
      <c r="A171" s="29"/>
      <c r="B171" s="145"/>
      <c r="C171" s="146" t="s">
        <v>241</v>
      </c>
      <c r="D171" s="146" t="s">
        <v>135</v>
      </c>
      <c r="E171" s="147" t="s">
        <v>242</v>
      </c>
      <c r="F171" s="148" t="s">
        <v>243</v>
      </c>
      <c r="G171" s="149" t="s">
        <v>216</v>
      </c>
      <c r="H171" s="150">
        <v>1</v>
      </c>
      <c r="I171" s="151"/>
      <c r="J171" s="151">
        <f t="shared" si="0"/>
        <v>0</v>
      </c>
      <c r="K171" s="148" t="s">
        <v>139</v>
      </c>
      <c r="L171" s="30"/>
      <c r="M171" s="152" t="s">
        <v>1</v>
      </c>
      <c r="N171" s="153" t="s">
        <v>39</v>
      </c>
      <c r="O171" s="154">
        <v>3.5920000000000001</v>
      </c>
      <c r="P171" s="154">
        <f t="shared" si="1"/>
        <v>3.5920000000000001</v>
      </c>
      <c r="Q171" s="154">
        <v>0</v>
      </c>
      <c r="R171" s="154">
        <f t="shared" si="2"/>
        <v>0</v>
      </c>
      <c r="S171" s="154">
        <v>0</v>
      </c>
      <c r="T171" s="155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140</v>
      </c>
      <c r="AT171" s="156" t="s">
        <v>135</v>
      </c>
      <c r="AU171" s="156" t="s">
        <v>83</v>
      </c>
      <c r="AY171" s="17" t="s">
        <v>133</v>
      </c>
      <c r="BE171" s="157">
        <f t="shared" si="4"/>
        <v>0</v>
      </c>
      <c r="BF171" s="157">
        <f t="shared" si="5"/>
        <v>0</v>
      </c>
      <c r="BG171" s="157">
        <f t="shared" si="6"/>
        <v>0</v>
      </c>
      <c r="BH171" s="157">
        <f t="shared" si="7"/>
        <v>0</v>
      </c>
      <c r="BI171" s="157">
        <f t="shared" si="8"/>
        <v>0</v>
      </c>
      <c r="BJ171" s="17" t="s">
        <v>81</v>
      </c>
      <c r="BK171" s="157">
        <f t="shared" si="9"/>
        <v>0</v>
      </c>
      <c r="BL171" s="17" t="s">
        <v>140</v>
      </c>
      <c r="BM171" s="156" t="s">
        <v>244</v>
      </c>
    </row>
    <row r="172" spans="1:65" s="2" customFormat="1" ht="16.5" customHeight="1">
      <c r="A172" s="29"/>
      <c r="B172" s="145"/>
      <c r="C172" s="179" t="s">
        <v>245</v>
      </c>
      <c r="D172" s="179" t="s">
        <v>192</v>
      </c>
      <c r="E172" s="180" t="s">
        <v>246</v>
      </c>
      <c r="F172" s="181" t="s">
        <v>247</v>
      </c>
      <c r="G172" s="182" t="s">
        <v>216</v>
      </c>
      <c r="H172" s="183">
        <v>1</v>
      </c>
      <c r="I172" s="184"/>
      <c r="J172" s="184">
        <f t="shared" si="0"/>
        <v>0</v>
      </c>
      <c r="K172" s="181" t="s">
        <v>1</v>
      </c>
      <c r="L172" s="185"/>
      <c r="M172" s="186" t="s">
        <v>1</v>
      </c>
      <c r="N172" s="187" t="s">
        <v>39</v>
      </c>
      <c r="O172" s="154">
        <v>0</v>
      </c>
      <c r="P172" s="154">
        <f t="shared" si="1"/>
        <v>0</v>
      </c>
      <c r="Q172" s="154">
        <v>3.5000000000000001E-3</v>
      </c>
      <c r="R172" s="154">
        <f t="shared" si="2"/>
        <v>3.5000000000000001E-3</v>
      </c>
      <c r="S172" s="154">
        <v>0</v>
      </c>
      <c r="T172" s="155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175</v>
      </c>
      <c r="AT172" s="156" t="s">
        <v>192</v>
      </c>
      <c r="AU172" s="156" t="s">
        <v>83</v>
      </c>
      <c r="AY172" s="17" t="s">
        <v>133</v>
      </c>
      <c r="BE172" s="157">
        <f t="shared" si="4"/>
        <v>0</v>
      </c>
      <c r="BF172" s="157">
        <f t="shared" si="5"/>
        <v>0</v>
      </c>
      <c r="BG172" s="157">
        <f t="shared" si="6"/>
        <v>0</v>
      </c>
      <c r="BH172" s="157">
        <f t="shared" si="7"/>
        <v>0</v>
      </c>
      <c r="BI172" s="157">
        <f t="shared" si="8"/>
        <v>0</v>
      </c>
      <c r="BJ172" s="17" t="s">
        <v>81</v>
      </c>
      <c r="BK172" s="157">
        <f t="shared" si="9"/>
        <v>0</v>
      </c>
      <c r="BL172" s="17" t="s">
        <v>140</v>
      </c>
      <c r="BM172" s="156" t="s">
        <v>248</v>
      </c>
    </row>
    <row r="173" spans="1:65" s="2" customFormat="1" ht="21.75" customHeight="1">
      <c r="A173" s="29"/>
      <c r="B173" s="145"/>
      <c r="C173" s="179" t="s">
        <v>249</v>
      </c>
      <c r="D173" s="179" t="s">
        <v>192</v>
      </c>
      <c r="E173" s="180" t="s">
        <v>250</v>
      </c>
      <c r="F173" s="181" t="s">
        <v>251</v>
      </c>
      <c r="G173" s="182" t="s">
        <v>216</v>
      </c>
      <c r="H173" s="183">
        <v>1</v>
      </c>
      <c r="I173" s="184"/>
      <c r="J173" s="184">
        <f t="shared" si="0"/>
        <v>0</v>
      </c>
      <c r="K173" s="181" t="s">
        <v>139</v>
      </c>
      <c r="L173" s="185"/>
      <c r="M173" s="186" t="s">
        <v>1</v>
      </c>
      <c r="N173" s="187" t="s">
        <v>39</v>
      </c>
      <c r="O173" s="154">
        <v>0</v>
      </c>
      <c r="P173" s="154">
        <f t="shared" si="1"/>
        <v>0</v>
      </c>
      <c r="Q173" s="154">
        <v>3.5000000000000001E-3</v>
      </c>
      <c r="R173" s="154">
        <f t="shared" si="2"/>
        <v>3.5000000000000001E-3</v>
      </c>
      <c r="S173" s="154">
        <v>0</v>
      </c>
      <c r="T173" s="155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175</v>
      </c>
      <c r="AT173" s="156" t="s">
        <v>192</v>
      </c>
      <c r="AU173" s="156" t="s">
        <v>83</v>
      </c>
      <c r="AY173" s="17" t="s">
        <v>133</v>
      </c>
      <c r="BE173" s="157">
        <f t="shared" si="4"/>
        <v>0</v>
      </c>
      <c r="BF173" s="157">
        <f t="shared" si="5"/>
        <v>0</v>
      </c>
      <c r="BG173" s="157">
        <f t="shared" si="6"/>
        <v>0</v>
      </c>
      <c r="BH173" s="157">
        <f t="shared" si="7"/>
        <v>0</v>
      </c>
      <c r="BI173" s="157">
        <f t="shared" si="8"/>
        <v>0</v>
      </c>
      <c r="BJ173" s="17" t="s">
        <v>81</v>
      </c>
      <c r="BK173" s="157">
        <f t="shared" si="9"/>
        <v>0</v>
      </c>
      <c r="BL173" s="17" t="s">
        <v>140</v>
      </c>
      <c r="BM173" s="156" t="s">
        <v>252</v>
      </c>
    </row>
    <row r="174" spans="1:65" s="2" customFormat="1" ht="21.75" customHeight="1">
      <c r="A174" s="29"/>
      <c r="B174" s="145"/>
      <c r="C174" s="146" t="s">
        <v>253</v>
      </c>
      <c r="D174" s="146" t="s">
        <v>135</v>
      </c>
      <c r="E174" s="147" t="s">
        <v>254</v>
      </c>
      <c r="F174" s="148" t="s">
        <v>255</v>
      </c>
      <c r="G174" s="149" t="s">
        <v>207</v>
      </c>
      <c r="H174" s="150">
        <v>3</v>
      </c>
      <c r="I174" s="151"/>
      <c r="J174" s="151">
        <f t="shared" si="0"/>
        <v>0</v>
      </c>
      <c r="K174" s="148" t="s">
        <v>139</v>
      </c>
      <c r="L174" s="30"/>
      <c r="M174" s="152" t="s">
        <v>1</v>
      </c>
      <c r="N174" s="153" t="s">
        <v>39</v>
      </c>
      <c r="O174" s="154">
        <v>6.2E-2</v>
      </c>
      <c r="P174" s="154">
        <f t="shared" si="1"/>
        <v>0.186</v>
      </c>
      <c r="Q174" s="154">
        <v>0</v>
      </c>
      <c r="R174" s="154">
        <f t="shared" si="2"/>
        <v>0</v>
      </c>
      <c r="S174" s="154">
        <v>0</v>
      </c>
      <c r="T174" s="155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140</v>
      </c>
      <c r="AT174" s="156" t="s">
        <v>135</v>
      </c>
      <c r="AU174" s="156" t="s">
        <v>83</v>
      </c>
      <c r="AY174" s="17" t="s">
        <v>133</v>
      </c>
      <c r="BE174" s="157">
        <f t="shared" si="4"/>
        <v>0</v>
      </c>
      <c r="BF174" s="157">
        <f t="shared" si="5"/>
        <v>0</v>
      </c>
      <c r="BG174" s="157">
        <f t="shared" si="6"/>
        <v>0</v>
      </c>
      <c r="BH174" s="157">
        <f t="shared" si="7"/>
        <v>0</v>
      </c>
      <c r="BI174" s="157">
        <f t="shared" si="8"/>
        <v>0</v>
      </c>
      <c r="BJ174" s="17" t="s">
        <v>81</v>
      </c>
      <c r="BK174" s="157">
        <f t="shared" si="9"/>
        <v>0</v>
      </c>
      <c r="BL174" s="17" t="s">
        <v>140</v>
      </c>
      <c r="BM174" s="156" t="s">
        <v>256</v>
      </c>
    </row>
    <row r="175" spans="1:65" s="2" customFormat="1" ht="16.5" customHeight="1">
      <c r="A175" s="29"/>
      <c r="B175" s="145"/>
      <c r="C175" s="146" t="s">
        <v>257</v>
      </c>
      <c r="D175" s="146" t="s">
        <v>135</v>
      </c>
      <c r="E175" s="147" t="s">
        <v>258</v>
      </c>
      <c r="F175" s="148" t="s">
        <v>259</v>
      </c>
      <c r="G175" s="149" t="s">
        <v>207</v>
      </c>
      <c r="H175" s="150">
        <v>3</v>
      </c>
      <c r="I175" s="151"/>
      <c r="J175" s="151">
        <f t="shared" si="0"/>
        <v>0</v>
      </c>
      <c r="K175" s="148" t="s">
        <v>139</v>
      </c>
      <c r="L175" s="30"/>
      <c r="M175" s="152" t="s">
        <v>1</v>
      </c>
      <c r="N175" s="153" t="s">
        <v>39</v>
      </c>
      <c r="O175" s="154">
        <v>4.3999999999999997E-2</v>
      </c>
      <c r="P175" s="154">
        <f t="shared" si="1"/>
        <v>0.13200000000000001</v>
      </c>
      <c r="Q175" s="154">
        <v>0</v>
      </c>
      <c r="R175" s="154">
        <f t="shared" si="2"/>
        <v>0</v>
      </c>
      <c r="S175" s="154">
        <v>0</v>
      </c>
      <c r="T175" s="155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140</v>
      </c>
      <c r="AT175" s="156" t="s">
        <v>135</v>
      </c>
      <c r="AU175" s="156" t="s">
        <v>83</v>
      </c>
      <c r="AY175" s="17" t="s">
        <v>133</v>
      </c>
      <c r="BE175" s="157">
        <f t="shared" si="4"/>
        <v>0</v>
      </c>
      <c r="BF175" s="157">
        <f t="shared" si="5"/>
        <v>0</v>
      </c>
      <c r="BG175" s="157">
        <f t="shared" si="6"/>
        <v>0</v>
      </c>
      <c r="BH175" s="157">
        <f t="shared" si="7"/>
        <v>0</v>
      </c>
      <c r="BI175" s="157">
        <f t="shared" si="8"/>
        <v>0</v>
      </c>
      <c r="BJ175" s="17" t="s">
        <v>81</v>
      </c>
      <c r="BK175" s="157">
        <f t="shared" si="9"/>
        <v>0</v>
      </c>
      <c r="BL175" s="17" t="s">
        <v>140</v>
      </c>
      <c r="BM175" s="156" t="s">
        <v>260</v>
      </c>
    </row>
    <row r="176" spans="1:65" s="2" customFormat="1" ht="21.75" customHeight="1">
      <c r="A176" s="29"/>
      <c r="B176" s="145"/>
      <c r="C176" s="146" t="s">
        <v>261</v>
      </c>
      <c r="D176" s="146" t="s">
        <v>135</v>
      </c>
      <c r="E176" s="147" t="s">
        <v>262</v>
      </c>
      <c r="F176" s="148" t="s">
        <v>263</v>
      </c>
      <c r="G176" s="149" t="s">
        <v>216</v>
      </c>
      <c r="H176" s="150">
        <v>1</v>
      </c>
      <c r="I176" s="151"/>
      <c r="J176" s="151">
        <f t="shared" si="0"/>
        <v>0</v>
      </c>
      <c r="K176" s="148" t="s">
        <v>139</v>
      </c>
      <c r="L176" s="30"/>
      <c r="M176" s="152" t="s">
        <v>1</v>
      </c>
      <c r="N176" s="153" t="s">
        <v>39</v>
      </c>
      <c r="O176" s="154">
        <v>1.5</v>
      </c>
      <c r="P176" s="154">
        <f t="shared" si="1"/>
        <v>1.5</v>
      </c>
      <c r="Q176" s="154">
        <v>0.43786000000000003</v>
      </c>
      <c r="R176" s="154">
        <f t="shared" si="2"/>
        <v>0.43786000000000003</v>
      </c>
      <c r="S176" s="154">
        <v>0</v>
      </c>
      <c r="T176" s="155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140</v>
      </c>
      <c r="AT176" s="156" t="s">
        <v>135</v>
      </c>
      <c r="AU176" s="156" t="s">
        <v>83</v>
      </c>
      <c r="AY176" s="17" t="s">
        <v>133</v>
      </c>
      <c r="BE176" s="157">
        <f t="shared" si="4"/>
        <v>0</v>
      </c>
      <c r="BF176" s="157">
        <f t="shared" si="5"/>
        <v>0</v>
      </c>
      <c r="BG176" s="157">
        <f t="shared" si="6"/>
        <v>0</v>
      </c>
      <c r="BH176" s="157">
        <f t="shared" si="7"/>
        <v>0</v>
      </c>
      <c r="BI176" s="157">
        <f t="shared" si="8"/>
        <v>0</v>
      </c>
      <c r="BJ176" s="17" t="s">
        <v>81</v>
      </c>
      <c r="BK176" s="157">
        <f t="shared" si="9"/>
        <v>0</v>
      </c>
      <c r="BL176" s="17" t="s">
        <v>140</v>
      </c>
      <c r="BM176" s="156" t="s">
        <v>264</v>
      </c>
    </row>
    <row r="177" spans="1:65" s="2" customFormat="1" ht="21.75" customHeight="1">
      <c r="A177" s="29"/>
      <c r="B177" s="145"/>
      <c r="C177" s="179" t="s">
        <v>265</v>
      </c>
      <c r="D177" s="179" t="s">
        <v>192</v>
      </c>
      <c r="E177" s="180" t="s">
        <v>266</v>
      </c>
      <c r="F177" s="181" t="s">
        <v>267</v>
      </c>
      <c r="G177" s="182" t="s">
        <v>216</v>
      </c>
      <c r="H177" s="183">
        <v>1</v>
      </c>
      <c r="I177" s="184"/>
      <c r="J177" s="184">
        <f t="shared" si="0"/>
        <v>0</v>
      </c>
      <c r="K177" s="181" t="s">
        <v>139</v>
      </c>
      <c r="L177" s="185"/>
      <c r="M177" s="186" t="s">
        <v>1</v>
      </c>
      <c r="N177" s="187" t="s">
        <v>39</v>
      </c>
      <c r="O177" s="154">
        <v>0</v>
      </c>
      <c r="P177" s="154">
        <f t="shared" si="1"/>
        <v>0</v>
      </c>
      <c r="Q177" s="154">
        <v>8.4000000000000005E-2</v>
      </c>
      <c r="R177" s="154">
        <f t="shared" si="2"/>
        <v>8.4000000000000005E-2</v>
      </c>
      <c r="S177" s="154">
        <v>0</v>
      </c>
      <c r="T177" s="155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175</v>
      </c>
      <c r="AT177" s="156" t="s">
        <v>192</v>
      </c>
      <c r="AU177" s="156" t="s">
        <v>83</v>
      </c>
      <c r="AY177" s="17" t="s">
        <v>133</v>
      </c>
      <c r="BE177" s="157">
        <f t="shared" si="4"/>
        <v>0</v>
      </c>
      <c r="BF177" s="157">
        <f t="shared" si="5"/>
        <v>0</v>
      </c>
      <c r="BG177" s="157">
        <f t="shared" si="6"/>
        <v>0</v>
      </c>
      <c r="BH177" s="157">
        <f t="shared" si="7"/>
        <v>0</v>
      </c>
      <c r="BI177" s="157">
        <f t="shared" si="8"/>
        <v>0</v>
      </c>
      <c r="BJ177" s="17" t="s">
        <v>81</v>
      </c>
      <c r="BK177" s="157">
        <f t="shared" si="9"/>
        <v>0</v>
      </c>
      <c r="BL177" s="17" t="s">
        <v>140</v>
      </c>
      <c r="BM177" s="156" t="s">
        <v>268</v>
      </c>
    </row>
    <row r="178" spans="1:65" s="2" customFormat="1" ht="21.75" customHeight="1">
      <c r="A178" s="29"/>
      <c r="B178" s="145"/>
      <c r="C178" s="146" t="s">
        <v>269</v>
      </c>
      <c r="D178" s="146" t="s">
        <v>135</v>
      </c>
      <c r="E178" s="147" t="s">
        <v>270</v>
      </c>
      <c r="F178" s="148" t="s">
        <v>271</v>
      </c>
      <c r="G178" s="149" t="s">
        <v>216</v>
      </c>
      <c r="H178" s="150">
        <v>1</v>
      </c>
      <c r="I178" s="151"/>
      <c r="J178" s="151">
        <f t="shared" si="0"/>
        <v>0</v>
      </c>
      <c r="K178" s="148" t="s">
        <v>139</v>
      </c>
      <c r="L178" s="30"/>
      <c r="M178" s="152" t="s">
        <v>1</v>
      </c>
      <c r="N178" s="153" t="s">
        <v>39</v>
      </c>
      <c r="O178" s="154">
        <v>1.3140000000000001</v>
      </c>
      <c r="P178" s="154">
        <f t="shared" si="1"/>
        <v>1.3140000000000001</v>
      </c>
      <c r="Q178" s="154">
        <v>0.21734000000000001</v>
      </c>
      <c r="R178" s="154">
        <f t="shared" si="2"/>
        <v>0.21734000000000001</v>
      </c>
      <c r="S178" s="154">
        <v>0</v>
      </c>
      <c r="T178" s="155">
        <f t="shared" si="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140</v>
      </c>
      <c r="AT178" s="156" t="s">
        <v>135</v>
      </c>
      <c r="AU178" s="156" t="s">
        <v>83</v>
      </c>
      <c r="AY178" s="17" t="s">
        <v>133</v>
      </c>
      <c r="BE178" s="157">
        <f t="shared" si="4"/>
        <v>0</v>
      </c>
      <c r="BF178" s="157">
        <f t="shared" si="5"/>
        <v>0</v>
      </c>
      <c r="BG178" s="157">
        <f t="shared" si="6"/>
        <v>0</v>
      </c>
      <c r="BH178" s="157">
        <f t="shared" si="7"/>
        <v>0</v>
      </c>
      <c r="BI178" s="157">
        <f t="shared" si="8"/>
        <v>0</v>
      </c>
      <c r="BJ178" s="17" t="s">
        <v>81</v>
      </c>
      <c r="BK178" s="157">
        <f t="shared" si="9"/>
        <v>0</v>
      </c>
      <c r="BL178" s="17" t="s">
        <v>140</v>
      </c>
      <c r="BM178" s="156" t="s">
        <v>272</v>
      </c>
    </row>
    <row r="179" spans="1:65" s="2" customFormat="1" ht="16.5" customHeight="1">
      <c r="A179" s="29"/>
      <c r="B179" s="145"/>
      <c r="C179" s="179" t="s">
        <v>273</v>
      </c>
      <c r="D179" s="179" t="s">
        <v>192</v>
      </c>
      <c r="E179" s="180" t="s">
        <v>274</v>
      </c>
      <c r="F179" s="181" t="s">
        <v>275</v>
      </c>
      <c r="G179" s="182" t="s">
        <v>216</v>
      </c>
      <c r="H179" s="183">
        <v>1</v>
      </c>
      <c r="I179" s="184"/>
      <c r="J179" s="184">
        <f t="shared" si="0"/>
        <v>0</v>
      </c>
      <c r="K179" s="181" t="s">
        <v>1</v>
      </c>
      <c r="L179" s="185"/>
      <c r="M179" s="186" t="s">
        <v>1</v>
      </c>
      <c r="N179" s="187" t="s">
        <v>39</v>
      </c>
      <c r="O179" s="154">
        <v>0</v>
      </c>
      <c r="P179" s="154">
        <f t="shared" si="1"/>
        <v>0</v>
      </c>
      <c r="Q179" s="154">
        <v>0.05</v>
      </c>
      <c r="R179" s="154">
        <f t="shared" si="2"/>
        <v>0.05</v>
      </c>
      <c r="S179" s="154">
        <v>0</v>
      </c>
      <c r="T179" s="155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175</v>
      </c>
      <c r="AT179" s="156" t="s">
        <v>192</v>
      </c>
      <c r="AU179" s="156" t="s">
        <v>83</v>
      </c>
      <c r="AY179" s="17" t="s">
        <v>133</v>
      </c>
      <c r="BE179" s="157">
        <f t="shared" si="4"/>
        <v>0</v>
      </c>
      <c r="BF179" s="157">
        <f t="shared" si="5"/>
        <v>0</v>
      </c>
      <c r="BG179" s="157">
        <f t="shared" si="6"/>
        <v>0</v>
      </c>
      <c r="BH179" s="157">
        <f t="shared" si="7"/>
        <v>0</v>
      </c>
      <c r="BI179" s="157">
        <f t="shared" si="8"/>
        <v>0</v>
      </c>
      <c r="BJ179" s="17" t="s">
        <v>81</v>
      </c>
      <c r="BK179" s="157">
        <f t="shared" si="9"/>
        <v>0</v>
      </c>
      <c r="BL179" s="17" t="s">
        <v>140</v>
      </c>
      <c r="BM179" s="156" t="s">
        <v>276</v>
      </c>
    </row>
    <row r="180" spans="1:65" s="2" customFormat="1" ht="16.5" customHeight="1">
      <c r="A180" s="29"/>
      <c r="B180" s="145"/>
      <c r="C180" s="146" t="s">
        <v>277</v>
      </c>
      <c r="D180" s="146" t="s">
        <v>135</v>
      </c>
      <c r="E180" s="147" t="s">
        <v>278</v>
      </c>
      <c r="F180" s="148" t="s">
        <v>279</v>
      </c>
      <c r="G180" s="149" t="s">
        <v>216</v>
      </c>
      <c r="H180" s="150">
        <v>1</v>
      </c>
      <c r="I180" s="151"/>
      <c r="J180" s="151">
        <f t="shared" si="0"/>
        <v>0</v>
      </c>
      <c r="K180" s="148" t="s">
        <v>139</v>
      </c>
      <c r="L180" s="30"/>
      <c r="M180" s="152" t="s">
        <v>1</v>
      </c>
      <c r="N180" s="153" t="s">
        <v>39</v>
      </c>
      <c r="O180" s="154">
        <v>0.77200000000000002</v>
      </c>
      <c r="P180" s="154">
        <f t="shared" si="1"/>
        <v>0.77200000000000002</v>
      </c>
      <c r="Q180" s="154">
        <v>6.3829999999999998E-2</v>
      </c>
      <c r="R180" s="154">
        <f t="shared" si="2"/>
        <v>6.3829999999999998E-2</v>
      </c>
      <c r="S180" s="154">
        <v>0</v>
      </c>
      <c r="T180" s="155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140</v>
      </c>
      <c r="AT180" s="156" t="s">
        <v>135</v>
      </c>
      <c r="AU180" s="156" t="s">
        <v>83</v>
      </c>
      <c r="AY180" s="17" t="s">
        <v>133</v>
      </c>
      <c r="BE180" s="157">
        <f t="shared" si="4"/>
        <v>0</v>
      </c>
      <c r="BF180" s="157">
        <f t="shared" si="5"/>
        <v>0</v>
      </c>
      <c r="BG180" s="157">
        <f t="shared" si="6"/>
        <v>0</v>
      </c>
      <c r="BH180" s="157">
        <f t="shared" si="7"/>
        <v>0</v>
      </c>
      <c r="BI180" s="157">
        <f t="shared" si="8"/>
        <v>0</v>
      </c>
      <c r="BJ180" s="17" t="s">
        <v>81</v>
      </c>
      <c r="BK180" s="157">
        <f t="shared" si="9"/>
        <v>0</v>
      </c>
      <c r="BL180" s="17" t="s">
        <v>140</v>
      </c>
      <c r="BM180" s="156" t="s">
        <v>280</v>
      </c>
    </row>
    <row r="181" spans="1:65" s="2" customFormat="1" ht="16.5" customHeight="1">
      <c r="A181" s="29"/>
      <c r="B181" s="145"/>
      <c r="C181" s="179" t="s">
        <v>281</v>
      </c>
      <c r="D181" s="179" t="s">
        <v>192</v>
      </c>
      <c r="E181" s="180" t="s">
        <v>282</v>
      </c>
      <c r="F181" s="181" t="s">
        <v>283</v>
      </c>
      <c r="G181" s="182" t="s">
        <v>216</v>
      </c>
      <c r="H181" s="183">
        <v>1</v>
      </c>
      <c r="I181" s="184"/>
      <c r="J181" s="184">
        <f t="shared" si="0"/>
        <v>0</v>
      </c>
      <c r="K181" s="181" t="s">
        <v>139</v>
      </c>
      <c r="L181" s="185"/>
      <c r="M181" s="186" t="s">
        <v>1</v>
      </c>
      <c r="N181" s="187" t="s">
        <v>39</v>
      </c>
      <c r="O181" s="154">
        <v>0</v>
      </c>
      <c r="P181" s="154">
        <f t="shared" si="1"/>
        <v>0</v>
      </c>
      <c r="Q181" s="154">
        <v>7.3000000000000001E-3</v>
      </c>
      <c r="R181" s="154">
        <f t="shared" si="2"/>
        <v>7.3000000000000001E-3</v>
      </c>
      <c r="S181" s="154">
        <v>0</v>
      </c>
      <c r="T181" s="155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175</v>
      </c>
      <c r="AT181" s="156" t="s">
        <v>192</v>
      </c>
      <c r="AU181" s="156" t="s">
        <v>83</v>
      </c>
      <c r="AY181" s="17" t="s">
        <v>133</v>
      </c>
      <c r="BE181" s="157">
        <f t="shared" si="4"/>
        <v>0</v>
      </c>
      <c r="BF181" s="157">
        <f t="shared" si="5"/>
        <v>0</v>
      </c>
      <c r="BG181" s="157">
        <f t="shared" si="6"/>
        <v>0</v>
      </c>
      <c r="BH181" s="157">
        <f t="shared" si="7"/>
        <v>0</v>
      </c>
      <c r="BI181" s="157">
        <f t="shared" si="8"/>
        <v>0</v>
      </c>
      <c r="BJ181" s="17" t="s">
        <v>81</v>
      </c>
      <c r="BK181" s="157">
        <f t="shared" si="9"/>
        <v>0</v>
      </c>
      <c r="BL181" s="17" t="s">
        <v>140</v>
      </c>
      <c r="BM181" s="156" t="s">
        <v>284</v>
      </c>
    </row>
    <row r="182" spans="1:65" s="2" customFormat="1" ht="16.5" customHeight="1">
      <c r="A182" s="29"/>
      <c r="B182" s="145"/>
      <c r="C182" s="146" t="s">
        <v>285</v>
      </c>
      <c r="D182" s="146" t="s">
        <v>135</v>
      </c>
      <c r="E182" s="147" t="s">
        <v>286</v>
      </c>
      <c r="F182" s="148" t="s">
        <v>287</v>
      </c>
      <c r="G182" s="149" t="s">
        <v>207</v>
      </c>
      <c r="H182" s="150">
        <v>3</v>
      </c>
      <c r="I182" s="151"/>
      <c r="J182" s="151">
        <f t="shared" si="0"/>
        <v>0</v>
      </c>
      <c r="K182" s="148" t="s">
        <v>139</v>
      </c>
      <c r="L182" s="30"/>
      <c r="M182" s="152" t="s">
        <v>1</v>
      </c>
      <c r="N182" s="153" t="s">
        <v>39</v>
      </c>
      <c r="O182" s="154">
        <v>5.3999999999999999E-2</v>
      </c>
      <c r="P182" s="154">
        <f t="shared" si="1"/>
        <v>0.16200000000000001</v>
      </c>
      <c r="Q182" s="154">
        <v>1.9000000000000001E-4</v>
      </c>
      <c r="R182" s="154">
        <f t="shared" si="2"/>
        <v>5.6999999999999998E-4</v>
      </c>
      <c r="S182" s="154">
        <v>0</v>
      </c>
      <c r="T182" s="155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140</v>
      </c>
      <c r="AT182" s="156" t="s">
        <v>135</v>
      </c>
      <c r="AU182" s="156" t="s">
        <v>83</v>
      </c>
      <c r="AY182" s="17" t="s">
        <v>133</v>
      </c>
      <c r="BE182" s="157">
        <f t="shared" si="4"/>
        <v>0</v>
      </c>
      <c r="BF182" s="157">
        <f t="shared" si="5"/>
        <v>0</v>
      </c>
      <c r="BG182" s="157">
        <f t="shared" si="6"/>
        <v>0</v>
      </c>
      <c r="BH182" s="157">
        <f t="shared" si="7"/>
        <v>0</v>
      </c>
      <c r="BI182" s="157">
        <f t="shared" si="8"/>
        <v>0</v>
      </c>
      <c r="BJ182" s="17" t="s">
        <v>81</v>
      </c>
      <c r="BK182" s="157">
        <f t="shared" si="9"/>
        <v>0</v>
      </c>
      <c r="BL182" s="17" t="s">
        <v>140</v>
      </c>
      <c r="BM182" s="156" t="s">
        <v>288</v>
      </c>
    </row>
    <row r="183" spans="1:65" s="2" customFormat="1" ht="16.5" customHeight="1">
      <c r="A183" s="29"/>
      <c r="B183" s="145"/>
      <c r="C183" s="146" t="s">
        <v>289</v>
      </c>
      <c r="D183" s="146" t="s">
        <v>135</v>
      </c>
      <c r="E183" s="147" t="s">
        <v>290</v>
      </c>
      <c r="F183" s="148" t="s">
        <v>291</v>
      </c>
      <c r="G183" s="149" t="s">
        <v>207</v>
      </c>
      <c r="H183" s="150">
        <v>4</v>
      </c>
      <c r="I183" s="151"/>
      <c r="J183" s="151">
        <f t="shared" si="0"/>
        <v>0</v>
      </c>
      <c r="K183" s="148" t="s">
        <v>139</v>
      </c>
      <c r="L183" s="30"/>
      <c r="M183" s="152" t="s">
        <v>1</v>
      </c>
      <c r="N183" s="153" t="s">
        <v>39</v>
      </c>
      <c r="O183" s="154">
        <v>2.5000000000000001E-2</v>
      </c>
      <c r="P183" s="154">
        <f t="shared" si="1"/>
        <v>0.1</v>
      </c>
      <c r="Q183" s="154">
        <v>9.0000000000000006E-5</v>
      </c>
      <c r="R183" s="154">
        <f t="shared" si="2"/>
        <v>3.6000000000000002E-4</v>
      </c>
      <c r="S183" s="154">
        <v>0</v>
      </c>
      <c r="T183" s="155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140</v>
      </c>
      <c r="AT183" s="156" t="s">
        <v>135</v>
      </c>
      <c r="AU183" s="156" t="s">
        <v>83</v>
      </c>
      <c r="AY183" s="17" t="s">
        <v>133</v>
      </c>
      <c r="BE183" s="157">
        <f t="shared" si="4"/>
        <v>0</v>
      </c>
      <c r="BF183" s="157">
        <f t="shared" si="5"/>
        <v>0</v>
      </c>
      <c r="BG183" s="157">
        <f t="shared" si="6"/>
        <v>0</v>
      </c>
      <c r="BH183" s="157">
        <f t="shared" si="7"/>
        <v>0</v>
      </c>
      <c r="BI183" s="157">
        <f t="shared" si="8"/>
        <v>0</v>
      </c>
      <c r="BJ183" s="17" t="s">
        <v>81</v>
      </c>
      <c r="BK183" s="157">
        <f t="shared" si="9"/>
        <v>0</v>
      </c>
      <c r="BL183" s="17" t="s">
        <v>140</v>
      </c>
      <c r="BM183" s="156" t="s">
        <v>292</v>
      </c>
    </row>
    <row r="184" spans="1:65" s="12" customFormat="1" ht="22.9" customHeight="1">
      <c r="B184" s="133"/>
      <c r="D184" s="134" t="s">
        <v>73</v>
      </c>
      <c r="E184" s="143" t="s">
        <v>293</v>
      </c>
      <c r="F184" s="143" t="s">
        <v>294</v>
      </c>
      <c r="J184" s="144">
        <f>BK184</f>
        <v>0</v>
      </c>
      <c r="L184" s="133"/>
      <c r="M184" s="137"/>
      <c r="N184" s="138"/>
      <c r="O184" s="138"/>
      <c r="P184" s="139">
        <f>P185</f>
        <v>6.4616799999999994</v>
      </c>
      <c r="Q184" s="138"/>
      <c r="R184" s="139">
        <f>R185</f>
        <v>0</v>
      </c>
      <c r="S184" s="138"/>
      <c r="T184" s="140">
        <f>T185</f>
        <v>0</v>
      </c>
      <c r="AR184" s="134" t="s">
        <v>81</v>
      </c>
      <c r="AT184" s="141" t="s">
        <v>73</v>
      </c>
      <c r="AU184" s="141" t="s">
        <v>81</v>
      </c>
      <c r="AY184" s="134" t="s">
        <v>133</v>
      </c>
      <c r="BK184" s="142">
        <f>BK185</f>
        <v>0</v>
      </c>
    </row>
    <row r="185" spans="1:65" s="2" customFormat="1" ht="21.75" customHeight="1">
      <c r="A185" s="29"/>
      <c r="B185" s="145"/>
      <c r="C185" s="146" t="s">
        <v>295</v>
      </c>
      <c r="D185" s="146" t="s">
        <v>135</v>
      </c>
      <c r="E185" s="147" t="s">
        <v>296</v>
      </c>
      <c r="F185" s="148" t="s">
        <v>297</v>
      </c>
      <c r="G185" s="149" t="s">
        <v>178</v>
      </c>
      <c r="H185" s="150">
        <v>4.3659999999999997</v>
      </c>
      <c r="I185" s="151"/>
      <c r="J185" s="151">
        <f>ROUND(I185*H185,2)</f>
        <v>0</v>
      </c>
      <c r="K185" s="148" t="s">
        <v>139</v>
      </c>
      <c r="L185" s="30"/>
      <c r="M185" s="152" t="s">
        <v>1</v>
      </c>
      <c r="N185" s="153" t="s">
        <v>39</v>
      </c>
      <c r="O185" s="154">
        <v>1.48</v>
      </c>
      <c r="P185" s="154">
        <f>O185*H185</f>
        <v>6.4616799999999994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140</v>
      </c>
      <c r="AT185" s="156" t="s">
        <v>135</v>
      </c>
      <c r="AU185" s="156" t="s">
        <v>83</v>
      </c>
      <c r="AY185" s="17" t="s">
        <v>133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81</v>
      </c>
      <c r="BK185" s="157">
        <f>ROUND(I185*H185,2)</f>
        <v>0</v>
      </c>
      <c r="BL185" s="17" t="s">
        <v>140</v>
      </c>
      <c r="BM185" s="156" t="s">
        <v>298</v>
      </c>
    </row>
    <row r="186" spans="1:65" s="12" customFormat="1" ht="25.9" customHeight="1">
      <c r="B186" s="133"/>
      <c r="D186" s="134" t="s">
        <v>73</v>
      </c>
      <c r="E186" s="135" t="s">
        <v>299</v>
      </c>
      <c r="F186" s="135" t="s">
        <v>300</v>
      </c>
      <c r="J186" s="136">
        <f>BK186</f>
        <v>0</v>
      </c>
      <c r="L186" s="133"/>
      <c r="M186" s="137"/>
      <c r="N186" s="138"/>
      <c r="O186" s="138"/>
      <c r="P186" s="139">
        <f>P187</f>
        <v>0</v>
      </c>
      <c r="Q186" s="138"/>
      <c r="R186" s="139">
        <f>R187</f>
        <v>0</v>
      </c>
      <c r="S186" s="138"/>
      <c r="T186" s="140">
        <f>T187</f>
        <v>0</v>
      </c>
      <c r="AR186" s="134" t="s">
        <v>160</v>
      </c>
      <c r="AT186" s="141" t="s">
        <v>73</v>
      </c>
      <c r="AU186" s="141" t="s">
        <v>74</v>
      </c>
      <c r="AY186" s="134" t="s">
        <v>133</v>
      </c>
      <c r="BK186" s="142">
        <f>BK187</f>
        <v>0</v>
      </c>
    </row>
    <row r="187" spans="1:65" s="12" customFormat="1" ht="22.9" customHeight="1">
      <c r="B187" s="133"/>
      <c r="D187" s="134" t="s">
        <v>73</v>
      </c>
      <c r="E187" s="143" t="s">
        <v>301</v>
      </c>
      <c r="F187" s="143" t="s">
        <v>302</v>
      </c>
      <c r="J187" s="144">
        <f>BK187</f>
        <v>0</v>
      </c>
      <c r="L187" s="133"/>
      <c r="M187" s="137"/>
      <c r="N187" s="138"/>
      <c r="O187" s="138"/>
      <c r="P187" s="139">
        <f>SUM(P188:P189)</f>
        <v>0</v>
      </c>
      <c r="Q187" s="138"/>
      <c r="R187" s="139">
        <f>SUM(R188:R189)</f>
        <v>0</v>
      </c>
      <c r="S187" s="138"/>
      <c r="T187" s="140">
        <f>SUM(T188:T189)</f>
        <v>0</v>
      </c>
      <c r="AR187" s="134" t="s">
        <v>160</v>
      </c>
      <c r="AT187" s="141" t="s">
        <v>73</v>
      </c>
      <c r="AU187" s="141" t="s">
        <v>81</v>
      </c>
      <c r="AY187" s="134" t="s">
        <v>133</v>
      </c>
      <c r="BK187" s="142">
        <f>SUM(BK188:BK189)</f>
        <v>0</v>
      </c>
    </row>
    <row r="188" spans="1:65" s="2" customFormat="1" ht="16.5" customHeight="1">
      <c r="A188" s="29"/>
      <c r="B188" s="145"/>
      <c r="C188" s="146" t="s">
        <v>303</v>
      </c>
      <c r="D188" s="146" t="s">
        <v>135</v>
      </c>
      <c r="E188" s="147" t="s">
        <v>304</v>
      </c>
      <c r="F188" s="148" t="s">
        <v>305</v>
      </c>
      <c r="G188" s="149" t="s">
        <v>216</v>
      </c>
      <c r="H188" s="150">
        <v>1</v>
      </c>
      <c r="I188" s="151"/>
      <c r="J188" s="151">
        <f>ROUND(I188*H188,2)</f>
        <v>0</v>
      </c>
      <c r="K188" s="148" t="s">
        <v>139</v>
      </c>
      <c r="L188" s="30"/>
      <c r="M188" s="152" t="s">
        <v>1</v>
      </c>
      <c r="N188" s="153" t="s">
        <v>39</v>
      </c>
      <c r="O188" s="154">
        <v>0</v>
      </c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306</v>
      </c>
      <c r="AT188" s="156" t="s">
        <v>135</v>
      </c>
      <c r="AU188" s="156" t="s">
        <v>83</v>
      </c>
      <c r="AY188" s="17" t="s">
        <v>133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81</v>
      </c>
      <c r="BK188" s="157">
        <f>ROUND(I188*H188,2)</f>
        <v>0</v>
      </c>
      <c r="BL188" s="17" t="s">
        <v>306</v>
      </c>
      <c r="BM188" s="156" t="s">
        <v>307</v>
      </c>
    </row>
    <row r="189" spans="1:65" s="2" customFormat="1" ht="16.5" customHeight="1">
      <c r="A189" s="29"/>
      <c r="B189" s="145"/>
      <c r="C189" s="146" t="s">
        <v>308</v>
      </c>
      <c r="D189" s="146" t="s">
        <v>135</v>
      </c>
      <c r="E189" s="147" t="s">
        <v>309</v>
      </c>
      <c r="F189" s="148" t="s">
        <v>310</v>
      </c>
      <c r="G189" s="149" t="s">
        <v>216</v>
      </c>
      <c r="H189" s="150">
        <v>1</v>
      </c>
      <c r="I189" s="151"/>
      <c r="J189" s="151">
        <f>ROUND(I189*H189,2)</f>
        <v>0</v>
      </c>
      <c r="K189" s="148" t="s">
        <v>139</v>
      </c>
      <c r="L189" s="30"/>
      <c r="M189" s="188" t="s">
        <v>1</v>
      </c>
      <c r="N189" s="189" t="s">
        <v>39</v>
      </c>
      <c r="O189" s="190">
        <v>0</v>
      </c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306</v>
      </c>
      <c r="AT189" s="156" t="s">
        <v>135</v>
      </c>
      <c r="AU189" s="156" t="s">
        <v>83</v>
      </c>
      <c r="AY189" s="17" t="s">
        <v>133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81</v>
      </c>
      <c r="BK189" s="157">
        <f>ROUND(I189*H189,2)</f>
        <v>0</v>
      </c>
      <c r="BL189" s="17" t="s">
        <v>306</v>
      </c>
      <c r="BM189" s="156" t="s">
        <v>311</v>
      </c>
    </row>
    <row r="190" spans="1:65" s="2" customFormat="1" ht="6.95" customHeight="1">
      <c r="A190" s="29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</sheetData>
  <autoFilter ref="C126:K189" xr:uid="{00000000-0009-0000-0000-000001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77"/>
  <sheetViews>
    <sheetView showGridLines="0" topLeftCell="A113" workbookViewId="0">
      <selection activeCell="I132" sqref="I132:I17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103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312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ROUND(J129,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ROUND((SUM(BE129:BE176)),  2)</f>
        <v>0</v>
      </c>
      <c r="G35" s="29"/>
      <c r="H35" s="29"/>
      <c r="I35" s="103">
        <v>0.21</v>
      </c>
      <c r="J35" s="102">
        <f>ROUND(((SUM(BE129:BE176))*I35),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ROUND((SUM(BF129:BF176)),  2)</f>
        <v>0</v>
      </c>
      <c r="G36" s="29"/>
      <c r="H36" s="29"/>
      <c r="I36" s="103">
        <v>0.15</v>
      </c>
      <c r="J36" s="102">
        <f>ROUND(((SUM(BF129:BF176))*I36),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ROUND((SUM(BG129:BG176)),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ROUND((SUM(BH129:BH176)),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ROUND((SUM(BI129:BI176)),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103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IO 02 - Přípojka jednotné kanalizace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J129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47" s="10" customFormat="1" ht="19.899999999999999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J155</f>
        <v>0</v>
      </c>
      <c r="L101" s="119"/>
    </row>
    <row r="102" spans="1:47" s="10" customFormat="1" ht="19.899999999999999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47" s="10" customFormat="1" ht="19.899999999999999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J164</f>
        <v>0</v>
      </c>
      <c r="L103" s="119"/>
    </row>
    <row r="104" spans="1:47" s="9" customFormat="1" ht="24.95" customHeight="1">
      <c r="B104" s="115"/>
      <c r="D104" s="116" t="s">
        <v>313</v>
      </c>
      <c r="E104" s="117"/>
      <c r="F104" s="117"/>
      <c r="G104" s="117"/>
      <c r="H104" s="117"/>
      <c r="I104" s="117"/>
      <c r="J104" s="118">
        <f>J166</f>
        <v>0</v>
      </c>
      <c r="L104" s="115"/>
    </row>
    <row r="105" spans="1:47" s="10" customFormat="1" ht="19.899999999999999" customHeight="1">
      <c r="B105" s="119"/>
      <c r="D105" s="120" t="s">
        <v>314</v>
      </c>
      <c r="E105" s="121"/>
      <c r="F105" s="121"/>
      <c r="G105" s="121"/>
      <c r="H105" s="121"/>
      <c r="I105" s="121"/>
      <c r="J105" s="122">
        <f>J167</f>
        <v>0</v>
      </c>
      <c r="L105" s="119"/>
    </row>
    <row r="106" spans="1:47" s="9" customFormat="1" ht="24.95" customHeight="1">
      <c r="B106" s="115"/>
      <c r="D106" s="116" t="s">
        <v>116</v>
      </c>
      <c r="E106" s="117"/>
      <c r="F106" s="117"/>
      <c r="G106" s="117"/>
      <c r="H106" s="117"/>
      <c r="I106" s="117"/>
      <c r="J106" s="118">
        <f>J173</f>
        <v>0</v>
      </c>
      <c r="L106" s="115"/>
    </row>
    <row r="107" spans="1:47" s="10" customFormat="1" ht="19.899999999999999" customHeight="1">
      <c r="B107" s="119"/>
      <c r="D107" s="120" t="s">
        <v>117</v>
      </c>
      <c r="E107" s="121"/>
      <c r="F107" s="121"/>
      <c r="G107" s="121"/>
      <c r="H107" s="121"/>
      <c r="I107" s="121"/>
      <c r="J107" s="122">
        <f>J174</f>
        <v>0</v>
      </c>
      <c r="L107" s="119"/>
    </row>
    <row r="108" spans="1:47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>
      <c r="A114" s="29"/>
      <c r="B114" s="30"/>
      <c r="C114" s="21" t="s">
        <v>118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>
      <c r="A116" s="29"/>
      <c r="B116" s="30"/>
      <c r="C116" s="26" t="s">
        <v>14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6.5" customHeight="1">
      <c r="A117" s="29"/>
      <c r="B117" s="30"/>
      <c r="C117" s="29"/>
      <c r="D117" s="29"/>
      <c r="E117" s="231" t="str">
        <f>E7</f>
        <v>Výměníkové stanice Červená kolonie na ulici Okružní v Bohumíně</v>
      </c>
      <c r="F117" s="232"/>
      <c r="G117" s="232"/>
      <c r="H117" s="232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>
      <c r="B118" s="20"/>
      <c r="C118" s="26" t="s">
        <v>102</v>
      </c>
      <c r="L118" s="20"/>
    </row>
    <row r="119" spans="1:31" s="2" customFormat="1" ht="16.5" customHeight="1">
      <c r="A119" s="29"/>
      <c r="B119" s="30"/>
      <c r="C119" s="29"/>
      <c r="D119" s="29"/>
      <c r="E119" s="231" t="s">
        <v>103</v>
      </c>
      <c r="F119" s="230"/>
      <c r="G119" s="230"/>
      <c r="H119" s="230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6" t="s">
        <v>104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21" t="str">
        <f>E11</f>
        <v>IO 02 - Přípojka jednotné kanalizace</v>
      </c>
      <c r="F121" s="230"/>
      <c r="G121" s="230"/>
      <c r="H121" s="230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6" t="s">
        <v>18</v>
      </c>
      <c r="D123" s="29"/>
      <c r="E123" s="29"/>
      <c r="F123" s="24" t="str">
        <f>F14</f>
        <v xml:space="preserve"> </v>
      </c>
      <c r="G123" s="29"/>
      <c r="H123" s="29"/>
      <c r="I123" s="26" t="s">
        <v>20</v>
      </c>
      <c r="J123" s="52" t="str">
        <f>IF(J14="","",J14)</f>
        <v>21. 10. 2019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6" t="s">
        <v>22</v>
      </c>
      <c r="D125" s="29"/>
      <c r="E125" s="29"/>
      <c r="F125" s="24" t="str">
        <f>E17</f>
        <v>Město Bohumín, Masarykova 158, Bohumín</v>
      </c>
      <c r="G125" s="29"/>
      <c r="H125" s="29"/>
      <c r="I125" s="26" t="s">
        <v>27</v>
      </c>
      <c r="J125" s="27" t="str">
        <f>E23</f>
        <v>S WHG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6" t="s">
        <v>26</v>
      </c>
      <c r="D126" s="29"/>
      <c r="E126" s="29"/>
      <c r="F126" s="24" t="str">
        <f>IF(E20="","",E20)</f>
        <v xml:space="preserve"> </v>
      </c>
      <c r="G126" s="29"/>
      <c r="H126" s="29"/>
      <c r="I126" s="26" t="s">
        <v>32</v>
      </c>
      <c r="J126" s="27" t="str">
        <f>E26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119</v>
      </c>
      <c r="D128" s="126" t="s">
        <v>59</v>
      </c>
      <c r="E128" s="126" t="s">
        <v>55</v>
      </c>
      <c r="F128" s="126" t="s">
        <v>56</v>
      </c>
      <c r="G128" s="126" t="s">
        <v>120</v>
      </c>
      <c r="H128" s="126" t="s">
        <v>121</v>
      </c>
      <c r="I128" s="126" t="s">
        <v>122</v>
      </c>
      <c r="J128" s="126" t="s">
        <v>108</v>
      </c>
      <c r="K128" s="127" t="s">
        <v>123</v>
      </c>
      <c r="L128" s="128"/>
      <c r="M128" s="59" t="s">
        <v>1</v>
      </c>
      <c r="N128" s="60" t="s">
        <v>38</v>
      </c>
      <c r="O128" s="60" t="s">
        <v>124</v>
      </c>
      <c r="P128" s="60" t="s">
        <v>125</v>
      </c>
      <c r="Q128" s="60" t="s">
        <v>126</v>
      </c>
      <c r="R128" s="60" t="s">
        <v>127</v>
      </c>
      <c r="S128" s="60" t="s">
        <v>128</v>
      </c>
      <c r="T128" s="61" t="s">
        <v>129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9" customHeight="1">
      <c r="A129" s="29"/>
      <c r="B129" s="30"/>
      <c r="C129" s="66" t="s">
        <v>130</v>
      </c>
      <c r="D129" s="29"/>
      <c r="E129" s="29"/>
      <c r="F129" s="29"/>
      <c r="G129" s="29"/>
      <c r="H129" s="29"/>
      <c r="I129" s="29"/>
      <c r="J129" s="129">
        <f>BK129</f>
        <v>0</v>
      </c>
      <c r="K129" s="29"/>
      <c r="L129" s="30"/>
      <c r="M129" s="62"/>
      <c r="N129" s="53"/>
      <c r="O129" s="63"/>
      <c r="P129" s="130">
        <f>P130+P166+P173</f>
        <v>62.693671999999999</v>
      </c>
      <c r="Q129" s="63"/>
      <c r="R129" s="130">
        <f>R130+R166+R173</f>
        <v>9.0116300000000003</v>
      </c>
      <c r="S129" s="63"/>
      <c r="T129" s="131">
        <f>T130+T166+T173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73</v>
      </c>
      <c r="AU129" s="17" t="s">
        <v>110</v>
      </c>
      <c r="BK129" s="132">
        <f>BK130+BK166+BK173</f>
        <v>0</v>
      </c>
    </row>
    <row r="130" spans="1:65" s="12" customFormat="1" ht="25.9" customHeight="1">
      <c r="B130" s="133"/>
      <c r="D130" s="134" t="s">
        <v>73</v>
      </c>
      <c r="E130" s="135" t="s">
        <v>131</v>
      </c>
      <c r="F130" s="135" t="s">
        <v>132</v>
      </c>
      <c r="J130" s="136">
        <f>BK130</f>
        <v>0</v>
      </c>
      <c r="L130" s="133"/>
      <c r="M130" s="137"/>
      <c r="N130" s="138"/>
      <c r="O130" s="138"/>
      <c r="P130" s="139">
        <f>P131+P155+P160+P164</f>
        <v>57.416671999999998</v>
      </c>
      <c r="Q130" s="138"/>
      <c r="R130" s="139">
        <f>R131+R155+R160+R164</f>
        <v>8.9356000000000009</v>
      </c>
      <c r="S130" s="138"/>
      <c r="T130" s="140">
        <f>T131+T155+T160+T164</f>
        <v>0</v>
      </c>
      <c r="AR130" s="134" t="s">
        <v>81</v>
      </c>
      <c r="AT130" s="141" t="s">
        <v>73</v>
      </c>
      <c r="AU130" s="141" t="s">
        <v>74</v>
      </c>
      <c r="AY130" s="134" t="s">
        <v>133</v>
      </c>
      <c r="BK130" s="142">
        <f>BK131+BK155+BK160+BK164</f>
        <v>0</v>
      </c>
    </row>
    <row r="131" spans="1:65" s="12" customFormat="1" ht="22.9" customHeight="1">
      <c r="B131" s="133"/>
      <c r="D131" s="134" t="s">
        <v>73</v>
      </c>
      <c r="E131" s="143" t="s">
        <v>81</v>
      </c>
      <c r="F131" s="143" t="s">
        <v>134</v>
      </c>
      <c r="J131" s="144">
        <f>BK131</f>
        <v>0</v>
      </c>
      <c r="L131" s="133"/>
      <c r="M131" s="137"/>
      <c r="N131" s="138"/>
      <c r="O131" s="138"/>
      <c r="P131" s="139">
        <f>SUM(P132:P154)</f>
        <v>35.746392</v>
      </c>
      <c r="Q131" s="138"/>
      <c r="R131" s="139">
        <f>SUM(R132:R154)</f>
        <v>8.8800000000000008</v>
      </c>
      <c r="S131" s="138"/>
      <c r="T131" s="140">
        <f>SUM(T132:T154)</f>
        <v>0</v>
      </c>
      <c r="AR131" s="134" t="s">
        <v>81</v>
      </c>
      <c r="AT131" s="141" t="s">
        <v>73</v>
      </c>
      <c r="AU131" s="141" t="s">
        <v>81</v>
      </c>
      <c r="AY131" s="134" t="s">
        <v>133</v>
      </c>
      <c r="BK131" s="142">
        <f>SUM(BK132:BK154)</f>
        <v>0</v>
      </c>
    </row>
    <row r="132" spans="1:65" s="2" customFormat="1" ht="21.75" customHeight="1">
      <c r="A132" s="29"/>
      <c r="B132" s="145"/>
      <c r="C132" s="146" t="s">
        <v>81</v>
      </c>
      <c r="D132" s="146" t="s">
        <v>135</v>
      </c>
      <c r="E132" s="147" t="s">
        <v>136</v>
      </c>
      <c r="F132" s="148" t="s">
        <v>137</v>
      </c>
      <c r="G132" s="149" t="s">
        <v>138</v>
      </c>
      <c r="H132" s="150">
        <v>6.9480000000000004</v>
      </c>
      <c r="I132" s="151"/>
      <c r="J132" s="151">
        <f>ROUND(I132*H132,2)</f>
        <v>0</v>
      </c>
      <c r="K132" s="148" t="s">
        <v>315</v>
      </c>
      <c r="L132" s="30"/>
      <c r="M132" s="152" t="s">
        <v>1</v>
      </c>
      <c r="N132" s="153" t="s">
        <v>39</v>
      </c>
      <c r="O132" s="154">
        <v>1.43</v>
      </c>
      <c r="P132" s="154">
        <f>O132*H132</f>
        <v>9.9356399999999994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140</v>
      </c>
      <c r="AT132" s="156" t="s">
        <v>135</v>
      </c>
      <c r="AU132" s="156" t="s">
        <v>83</v>
      </c>
      <c r="AY132" s="17" t="s">
        <v>133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81</v>
      </c>
      <c r="BK132" s="157">
        <f>ROUND(I132*H132,2)</f>
        <v>0</v>
      </c>
      <c r="BL132" s="17" t="s">
        <v>140</v>
      </c>
      <c r="BM132" s="156" t="s">
        <v>316</v>
      </c>
    </row>
    <row r="133" spans="1:65" s="14" customFormat="1">
      <c r="B133" s="165"/>
      <c r="D133" s="159" t="s">
        <v>142</v>
      </c>
      <c r="E133" s="166" t="s">
        <v>1</v>
      </c>
      <c r="F133" s="167" t="s">
        <v>317</v>
      </c>
      <c r="H133" s="168">
        <v>6.9480000000000004</v>
      </c>
      <c r="L133" s="165"/>
      <c r="M133" s="169"/>
      <c r="N133" s="170"/>
      <c r="O133" s="170"/>
      <c r="P133" s="170"/>
      <c r="Q133" s="170"/>
      <c r="R133" s="170"/>
      <c r="S133" s="170"/>
      <c r="T133" s="171"/>
      <c r="AT133" s="166" t="s">
        <v>142</v>
      </c>
      <c r="AU133" s="166" t="s">
        <v>83</v>
      </c>
      <c r="AV133" s="14" t="s">
        <v>83</v>
      </c>
      <c r="AW133" s="14" t="s">
        <v>31</v>
      </c>
      <c r="AX133" s="14" t="s">
        <v>81</v>
      </c>
      <c r="AY133" s="166" t="s">
        <v>133</v>
      </c>
    </row>
    <row r="134" spans="1:65" s="2" customFormat="1" ht="21.75" customHeight="1">
      <c r="A134" s="29"/>
      <c r="B134" s="145"/>
      <c r="C134" s="146" t="s">
        <v>83</v>
      </c>
      <c r="D134" s="146" t="s">
        <v>135</v>
      </c>
      <c r="E134" s="147" t="s">
        <v>148</v>
      </c>
      <c r="F134" s="148" t="s">
        <v>149</v>
      </c>
      <c r="G134" s="149" t="s">
        <v>138</v>
      </c>
      <c r="H134" s="150">
        <v>6.9480000000000004</v>
      </c>
      <c r="I134" s="151"/>
      <c r="J134" s="151">
        <f>ROUND(I134*H134,2)</f>
        <v>0</v>
      </c>
      <c r="K134" s="148" t="s">
        <v>315</v>
      </c>
      <c r="L134" s="30"/>
      <c r="M134" s="152" t="s">
        <v>1</v>
      </c>
      <c r="N134" s="153" t="s">
        <v>39</v>
      </c>
      <c r="O134" s="154">
        <v>0.1</v>
      </c>
      <c r="P134" s="154">
        <f>O134*H134</f>
        <v>0.69480000000000008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140</v>
      </c>
      <c r="AT134" s="156" t="s">
        <v>135</v>
      </c>
      <c r="AU134" s="156" t="s">
        <v>83</v>
      </c>
      <c r="AY134" s="17" t="s">
        <v>133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81</v>
      </c>
      <c r="BK134" s="157">
        <f>ROUND(I134*H134,2)</f>
        <v>0</v>
      </c>
      <c r="BL134" s="17" t="s">
        <v>140</v>
      </c>
      <c r="BM134" s="156" t="s">
        <v>318</v>
      </c>
    </row>
    <row r="135" spans="1:65" s="2" customFormat="1" ht="16.5" customHeight="1">
      <c r="A135" s="29"/>
      <c r="B135" s="145"/>
      <c r="C135" s="146" t="s">
        <v>92</v>
      </c>
      <c r="D135" s="146" t="s">
        <v>135</v>
      </c>
      <c r="E135" s="147" t="s">
        <v>319</v>
      </c>
      <c r="F135" s="148" t="s">
        <v>320</v>
      </c>
      <c r="G135" s="149" t="s">
        <v>138</v>
      </c>
      <c r="H135" s="150">
        <v>2.1</v>
      </c>
      <c r="I135" s="151"/>
      <c r="J135" s="151">
        <f>ROUND(I135*H135,2)</f>
        <v>0</v>
      </c>
      <c r="K135" s="148" t="s">
        <v>315</v>
      </c>
      <c r="L135" s="30"/>
      <c r="M135" s="152" t="s">
        <v>1</v>
      </c>
      <c r="N135" s="153" t="s">
        <v>39</v>
      </c>
      <c r="O135" s="154">
        <v>7.7039999999999997</v>
      </c>
      <c r="P135" s="154">
        <f>O135*H135</f>
        <v>16.1784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140</v>
      </c>
      <c r="AT135" s="156" t="s">
        <v>135</v>
      </c>
      <c r="AU135" s="156" t="s">
        <v>83</v>
      </c>
      <c r="AY135" s="17" t="s">
        <v>133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81</v>
      </c>
      <c r="BK135" s="157">
        <f>ROUND(I135*H135,2)</f>
        <v>0</v>
      </c>
      <c r="BL135" s="17" t="s">
        <v>140</v>
      </c>
      <c r="BM135" s="156" t="s">
        <v>321</v>
      </c>
    </row>
    <row r="136" spans="1:65" s="13" customFormat="1">
      <c r="B136" s="158"/>
      <c r="D136" s="159" t="s">
        <v>142</v>
      </c>
      <c r="E136" s="160" t="s">
        <v>1</v>
      </c>
      <c r="F136" s="161" t="s">
        <v>322</v>
      </c>
      <c r="H136" s="160" t="s">
        <v>1</v>
      </c>
      <c r="L136" s="158"/>
      <c r="M136" s="162"/>
      <c r="N136" s="163"/>
      <c r="O136" s="163"/>
      <c r="P136" s="163"/>
      <c r="Q136" s="163"/>
      <c r="R136" s="163"/>
      <c r="S136" s="163"/>
      <c r="T136" s="164"/>
      <c r="AT136" s="160" t="s">
        <v>142</v>
      </c>
      <c r="AU136" s="160" t="s">
        <v>83</v>
      </c>
      <c r="AV136" s="13" t="s">
        <v>81</v>
      </c>
      <c r="AW136" s="13" t="s">
        <v>31</v>
      </c>
      <c r="AX136" s="13" t="s">
        <v>74</v>
      </c>
      <c r="AY136" s="160" t="s">
        <v>133</v>
      </c>
    </row>
    <row r="137" spans="1:65" s="14" customFormat="1">
      <c r="B137" s="165"/>
      <c r="D137" s="159" t="s">
        <v>142</v>
      </c>
      <c r="E137" s="166" t="s">
        <v>1</v>
      </c>
      <c r="F137" s="167" t="s">
        <v>323</v>
      </c>
      <c r="H137" s="168">
        <v>2.1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142</v>
      </c>
      <c r="AU137" s="166" t="s">
        <v>83</v>
      </c>
      <c r="AV137" s="14" t="s">
        <v>83</v>
      </c>
      <c r="AW137" s="14" t="s">
        <v>31</v>
      </c>
      <c r="AX137" s="14" t="s">
        <v>81</v>
      </c>
      <c r="AY137" s="166" t="s">
        <v>133</v>
      </c>
    </row>
    <row r="138" spans="1:65" s="2" customFormat="1" ht="21.75" customHeight="1">
      <c r="A138" s="29"/>
      <c r="B138" s="145"/>
      <c r="C138" s="146" t="s">
        <v>140</v>
      </c>
      <c r="D138" s="146" t="s">
        <v>135</v>
      </c>
      <c r="E138" s="147" t="s">
        <v>161</v>
      </c>
      <c r="F138" s="148" t="s">
        <v>162</v>
      </c>
      <c r="G138" s="149" t="s">
        <v>138</v>
      </c>
      <c r="H138" s="150">
        <v>1.784</v>
      </c>
      <c r="I138" s="151"/>
      <c r="J138" s="151">
        <f>ROUND(I138*H138,2)</f>
        <v>0</v>
      </c>
      <c r="K138" s="148" t="s">
        <v>315</v>
      </c>
      <c r="L138" s="30"/>
      <c r="M138" s="152" t="s">
        <v>1</v>
      </c>
      <c r="N138" s="153" t="s">
        <v>39</v>
      </c>
      <c r="O138" s="154">
        <v>0.34499999999999997</v>
      </c>
      <c r="P138" s="154">
        <f>O138*H138</f>
        <v>0.61547999999999992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140</v>
      </c>
      <c r="AT138" s="156" t="s">
        <v>135</v>
      </c>
      <c r="AU138" s="156" t="s">
        <v>83</v>
      </c>
      <c r="AY138" s="17" t="s">
        <v>133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140</v>
      </c>
      <c r="BM138" s="156" t="s">
        <v>324</v>
      </c>
    </row>
    <row r="139" spans="1:65" s="14" customFormat="1">
      <c r="B139" s="165"/>
      <c r="D139" s="159" t="s">
        <v>142</v>
      </c>
      <c r="E139" s="166" t="s">
        <v>1</v>
      </c>
      <c r="F139" s="167" t="s">
        <v>325</v>
      </c>
      <c r="H139" s="168">
        <v>1.784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31</v>
      </c>
      <c r="AX139" s="14" t="s">
        <v>81</v>
      </c>
      <c r="AY139" s="166" t="s">
        <v>133</v>
      </c>
    </row>
    <row r="140" spans="1:65" s="2" customFormat="1" ht="21.75" customHeight="1">
      <c r="A140" s="29"/>
      <c r="B140" s="145"/>
      <c r="C140" s="146" t="s">
        <v>160</v>
      </c>
      <c r="D140" s="146" t="s">
        <v>135</v>
      </c>
      <c r="E140" s="147" t="s">
        <v>165</v>
      </c>
      <c r="F140" s="148" t="s">
        <v>166</v>
      </c>
      <c r="G140" s="149" t="s">
        <v>138</v>
      </c>
      <c r="H140" s="150">
        <v>5.04</v>
      </c>
      <c r="I140" s="151"/>
      <c r="J140" s="151">
        <f>ROUND(I140*H140,2)</f>
        <v>0</v>
      </c>
      <c r="K140" s="148" t="s">
        <v>315</v>
      </c>
      <c r="L140" s="30"/>
      <c r="M140" s="152" t="s">
        <v>1</v>
      </c>
      <c r="N140" s="153" t="s">
        <v>39</v>
      </c>
      <c r="O140" s="154">
        <v>8.3000000000000004E-2</v>
      </c>
      <c r="P140" s="154">
        <f>O140*H140</f>
        <v>0.41832000000000003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140</v>
      </c>
      <c r="AT140" s="156" t="s">
        <v>135</v>
      </c>
      <c r="AU140" s="156" t="s">
        <v>83</v>
      </c>
      <c r="AY140" s="17" t="s">
        <v>133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81</v>
      </c>
      <c r="BK140" s="157">
        <f>ROUND(I140*H140,2)</f>
        <v>0</v>
      </c>
      <c r="BL140" s="17" t="s">
        <v>140</v>
      </c>
      <c r="BM140" s="156" t="s">
        <v>326</v>
      </c>
    </row>
    <row r="141" spans="1:65" s="14" customFormat="1">
      <c r="B141" s="165"/>
      <c r="D141" s="159" t="s">
        <v>142</v>
      </c>
      <c r="E141" s="166" t="s">
        <v>1</v>
      </c>
      <c r="F141" s="167" t="s">
        <v>327</v>
      </c>
      <c r="H141" s="168">
        <v>5.04</v>
      </c>
      <c r="L141" s="165"/>
      <c r="M141" s="169"/>
      <c r="N141" s="170"/>
      <c r="O141" s="170"/>
      <c r="P141" s="170"/>
      <c r="Q141" s="170"/>
      <c r="R141" s="170"/>
      <c r="S141" s="170"/>
      <c r="T141" s="171"/>
      <c r="AT141" s="166" t="s">
        <v>142</v>
      </c>
      <c r="AU141" s="166" t="s">
        <v>83</v>
      </c>
      <c r="AV141" s="14" t="s">
        <v>83</v>
      </c>
      <c r="AW141" s="14" t="s">
        <v>31</v>
      </c>
      <c r="AX141" s="14" t="s">
        <v>81</v>
      </c>
      <c r="AY141" s="166" t="s">
        <v>133</v>
      </c>
    </row>
    <row r="142" spans="1:65" s="2" customFormat="1" ht="16.5" customHeight="1">
      <c r="A142" s="29"/>
      <c r="B142" s="145"/>
      <c r="C142" s="146" t="s">
        <v>164</v>
      </c>
      <c r="D142" s="146" t="s">
        <v>135</v>
      </c>
      <c r="E142" s="147" t="s">
        <v>171</v>
      </c>
      <c r="F142" s="148" t="s">
        <v>172</v>
      </c>
      <c r="G142" s="149" t="s">
        <v>138</v>
      </c>
      <c r="H142" s="150">
        <v>5.04</v>
      </c>
      <c r="I142" s="151"/>
      <c r="J142" s="151">
        <f>ROUND(I142*H142,2)</f>
        <v>0</v>
      </c>
      <c r="K142" s="148" t="s">
        <v>315</v>
      </c>
      <c r="L142" s="30"/>
      <c r="M142" s="152" t="s">
        <v>1</v>
      </c>
      <c r="N142" s="153" t="s">
        <v>39</v>
      </c>
      <c r="O142" s="154">
        <v>8.9999999999999993E-3</v>
      </c>
      <c r="P142" s="154">
        <f>O142*H142</f>
        <v>4.5359999999999998E-2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328</v>
      </c>
    </row>
    <row r="143" spans="1:65" s="2" customFormat="1" ht="21.75" customHeight="1">
      <c r="A143" s="29"/>
      <c r="B143" s="145"/>
      <c r="C143" s="146" t="s">
        <v>170</v>
      </c>
      <c r="D143" s="146" t="s">
        <v>135</v>
      </c>
      <c r="E143" s="147" t="s">
        <v>176</v>
      </c>
      <c r="F143" s="148" t="s">
        <v>177</v>
      </c>
      <c r="G143" s="149" t="s">
        <v>178</v>
      </c>
      <c r="H143" s="150">
        <v>8.0640000000000001</v>
      </c>
      <c r="I143" s="151"/>
      <c r="J143" s="151">
        <f>ROUND(I143*H143,2)</f>
        <v>0</v>
      </c>
      <c r="K143" s="148" t="s">
        <v>315</v>
      </c>
      <c r="L143" s="30"/>
      <c r="M143" s="152" t="s">
        <v>1</v>
      </c>
      <c r="N143" s="153" t="s">
        <v>39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140</v>
      </c>
      <c r="AT143" s="156" t="s">
        <v>135</v>
      </c>
      <c r="AU143" s="156" t="s">
        <v>83</v>
      </c>
      <c r="AY143" s="17" t="s">
        <v>133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140</v>
      </c>
      <c r="BM143" s="156" t="s">
        <v>329</v>
      </c>
    </row>
    <row r="144" spans="1:65" s="14" customFormat="1">
      <c r="B144" s="165"/>
      <c r="D144" s="159" t="s">
        <v>142</v>
      </c>
      <c r="E144" s="166" t="s">
        <v>1</v>
      </c>
      <c r="F144" s="167" t="s">
        <v>330</v>
      </c>
      <c r="H144" s="168">
        <v>8.0640000000000001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142</v>
      </c>
      <c r="AU144" s="166" t="s">
        <v>83</v>
      </c>
      <c r="AV144" s="14" t="s">
        <v>83</v>
      </c>
      <c r="AW144" s="14" t="s">
        <v>31</v>
      </c>
      <c r="AX144" s="14" t="s">
        <v>81</v>
      </c>
      <c r="AY144" s="166" t="s">
        <v>133</v>
      </c>
    </row>
    <row r="145" spans="1:65" s="2" customFormat="1" ht="21.75" customHeight="1">
      <c r="A145" s="29"/>
      <c r="B145" s="145"/>
      <c r="C145" s="146" t="s">
        <v>175</v>
      </c>
      <c r="D145" s="146" t="s">
        <v>135</v>
      </c>
      <c r="E145" s="147" t="s">
        <v>331</v>
      </c>
      <c r="F145" s="148" t="s">
        <v>332</v>
      </c>
      <c r="G145" s="149" t="s">
        <v>138</v>
      </c>
      <c r="H145" s="150">
        <v>4.008</v>
      </c>
      <c r="I145" s="151"/>
      <c r="J145" s="151">
        <f>ROUND(I145*H145,2)</f>
        <v>0</v>
      </c>
      <c r="K145" s="148" t="s">
        <v>1</v>
      </c>
      <c r="L145" s="30"/>
      <c r="M145" s="152" t="s">
        <v>1</v>
      </c>
      <c r="N145" s="153" t="s">
        <v>39</v>
      </c>
      <c r="O145" s="154">
        <v>0.29899999999999999</v>
      </c>
      <c r="P145" s="154">
        <f>O145*H145</f>
        <v>1.1983919999999999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140</v>
      </c>
      <c r="AT145" s="156" t="s">
        <v>135</v>
      </c>
      <c r="AU145" s="156" t="s">
        <v>83</v>
      </c>
      <c r="AY145" s="17" t="s">
        <v>133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81</v>
      </c>
      <c r="BK145" s="157">
        <f>ROUND(I145*H145,2)</f>
        <v>0</v>
      </c>
      <c r="BL145" s="17" t="s">
        <v>140</v>
      </c>
      <c r="BM145" s="156" t="s">
        <v>333</v>
      </c>
    </row>
    <row r="146" spans="1:65" s="14" customFormat="1">
      <c r="B146" s="165"/>
      <c r="D146" s="159" t="s">
        <v>142</v>
      </c>
      <c r="E146" s="166" t="s">
        <v>1</v>
      </c>
      <c r="F146" s="167" t="s">
        <v>334</v>
      </c>
      <c r="H146" s="168">
        <v>9.048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142</v>
      </c>
      <c r="AU146" s="166" t="s">
        <v>83</v>
      </c>
      <c r="AV146" s="14" t="s">
        <v>83</v>
      </c>
      <c r="AW146" s="14" t="s">
        <v>31</v>
      </c>
      <c r="AX146" s="14" t="s">
        <v>74</v>
      </c>
      <c r="AY146" s="166" t="s">
        <v>133</v>
      </c>
    </row>
    <row r="147" spans="1:65" s="14" customFormat="1">
      <c r="B147" s="165"/>
      <c r="D147" s="159" t="s">
        <v>142</v>
      </c>
      <c r="E147" s="166" t="s">
        <v>1</v>
      </c>
      <c r="F147" s="167" t="s">
        <v>335</v>
      </c>
      <c r="H147" s="168">
        <v>-5.04</v>
      </c>
      <c r="L147" s="165"/>
      <c r="M147" s="169"/>
      <c r="N147" s="170"/>
      <c r="O147" s="170"/>
      <c r="P147" s="170"/>
      <c r="Q147" s="170"/>
      <c r="R147" s="170"/>
      <c r="S147" s="170"/>
      <c r="T147" s="171"/>
      <c r="AT147" s="166" t="s">
        <v>142</v>
      </c>
      <c r="AU147" s="166" t="s">
        <v>83</v>
      </c>
      <c r="AV147" s="14" t="s">
        <v>83</v>
      </c>
      <c r="AW147" s="14" t="s">
        <v>31</v>
      </c>
      <c r="AX147" s="14" t="s">
        <v>74</v>
      </c>
      <c r="AY147" s="166" t="s">
        <v>133</v>
      </c>
    </row>
    <row r="148" spans="1:65" s="15" customFormat="1">
      <c r="B148" s="172"/>
      <c r="D148" s="159" t="s">
        <v>142</v>
      </c>
      <c r="E148" s="173" t="s">
        <v>1</v>
      </c>
      <c r="F148" s="174" t="s">
        <v>147</v>
      </c>
      <c r="H148" s="175">
        <v>4.008</v>
      </c>
      <c r="L148" s="172"/>
      <c r="M148" s="176"/>
      <c r="N148" s="177"/>
      <c r="O148" s="177"/>
      <c r="P148" s="177"/>
      <c r="Q148" s="177"/>
      <c r="R148" s="177"/>
      <c r="S148" s="177"/>
      <c r="T148" s="178"/>
      <c r="AT148" s="173" t="s">
        <v>142</v>
      </c>
      <c r="AU148" s="173" t="s">
        <v>83</v>
      </c>
      <c r="AV148" s="15" t="s">
        <v>140</v>
      </c>
      <c r="AW148" s="15" t="s">
        <v>31</v>
      </c>
      <c r="AX148" s="15" t="s">
        <v>81</v>
      </c>
      <c r="AY148" s="173" t="s">
        <v>133</v>
      </c>
    </row>
    <row r="149" spans="1:65" s="2" customFormat="1" ht="21.75" customHeight="1">
      <c r="A149" s="29"/>
      <c r="B149" s="145"/>
      <c r="C149" s="146" t="s">
        <v>181</v>
      </c>
      <c r="D149" s="146" t="s">
        <v>135</v>
      </c>
      <c r="E149" s="147" t="s">
        <v>187</v>
      </c>
      <c r="F149" s="148" t="s">
        <v>188</v>
      </c>
      <c r="G149" s="149" t="s">
        <v>138</v>
      </c>
      <c r="H149" s="150">
        <v>4.4400000000000004</v>
      </c>
      <c r="I149" s="151"/>
      <c r="J149" s="151">
        <f>ROUND(I149*H149,2)</f>
        <v>0</v>
      </c>
      <c r="K149" s="148" t="s">
        <v>315</v>
      </c>
      <c r="L149" s="30"/>
      <c r="M149" s="152" t="s">
        <v>1</v>
      </c>
      <c r="N149" s="153" t="s">
        <v>39</v>
      </c>
      <c r="O149" s="154">
        <v>1.5</v>
      </c>
      <c r="P149" s="154">
        <f>O149*H149</f>
        <v>6.66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140</v>
      </c>
      <c r="AT149" s="156" t="s">
        <v>135</v>
      </c>
      <c r="AU149" s="156" t="s">
        <v>83</v>
      </c>
      <c r="AY149" s="17" t="s">
        <v>133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140</v>
      </c>
      <c r="BM149" s="156" t="s">
        <v>336</v>
      </c>
    </row>
    <row r="150" spans="1:65" s="14" customFormat="1">
      <c r="B150" s="165"/>
      <c r="D150" s="159" t="s">
        <v>142</v>
      </c>
      <c r="E150" s="166" t="s">
        <v>1</v>
      </c>
      <c r="F150" s="167" t="s">
        <v>337</v>
      </c>
      <c r="H150" s="168">
        <v>1.2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142</v>
      </c>
      <c r="AU150" s="166" t="s">
        <v>83</v>
      </c>
      <c r="AV150" s="14" t="s">
        <v>83</v>
      </c>
      <c r="AW150" s="14" t="s">
        <v>31</v>
      </c>
      <c r="AX150" s="14" t="s">
        <v>74</v>
      </c>
      <c r="AY150" s="166" t="s">
        <v>133</v>
      </c>
    </row>
    <row r="151" spans="1:65" s="14" customFormat="1">
      <c r="B151" s="165"/>
      <c r="D151" s="159" t="s">
        <v>142</v>
      </c>
      <c r="E151" s="166" t="s">
        <v>1</v>
      </c>
      <c r="F151" s="167" t="s">
        <v>338</v>
      </c>
      <c r="H151" s="168">
        <v>3.24</v>
      </c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142</v>
      </c>
      <c r="AU151" s="166" t="s">
        <v>83</v>
      </c>
      <c r="AV151" s="14" t="s">
        <v>83</v>
      </c>
      <c r="AW151" s="14" t="s">
        <v>31</v>
      </c>
      <c r="AX151" s="14" t="s">
        <v>74</v>
      </c>
      <c r="AY151" s="166" t="s">
        <v>133</v>
      </c>
    </row>
    <row r="152" spans="1:65" s="15" customFormat="1">
      <c r="B152" s="172"/>
      <c r="D152" s="159" t="s">
        <v>142</v>
      </c>
      <c r="E152" s="173" t="s">
        <v>1</v>
      </c>
      <c r="F152" s="174" t="s">
        <v>147</v>
      </c>
      <c r="H152" s="175">
        <v>4.4400000000000004</v>
      </c>
      <c r="L152" s="172"/>
      <c r="M152" s="176"/>
      <c r="N152" s="177"/>
      <c r="O152" s="177"/>
      <c r="P152" s="177"/>
      <c r="Q152" s="177"/>
      <c r="R152" s="177"/>
      <c r="S152" s="177"/>
      <c r="T152" s="178"/>
      <c r="AT152" s="173" t="s">
        <v>142</v>
      </c>
      <c r="AU152" s="173" t="s">
        <v>83</v>
      </c>
      <c r="AV152" s="15" t="s">
        <v>140</v>
      </c>
      <c r="AW152" s="15" t="s">
        <v>31</v>
      </c>
      <c r="AX152" s="15" t="s">
        <v>81</v>
      </c>
      <c r="AY152" s="173" t="s">
        <v>133</v>
      </c>
    </row>
    <row r="153" spans="1:65" s="2" customFormat="1" ht="16.5" customHeight="1">
      <c r="A153" s="29"/>
      <c r="B153" s="145"/>
      <c r="C153" s="179" t="s">
        <v>186</v>
      </c>
      <c r="D153" s="179" t="s">
        <v>192</v>
      </c>
      <c r="E153" s="180" t="s">
        <v>339</v>
      </c>
      <c r="F153" s="181" t="s">
        <v>340</v>
      </c>
      <c r="G153" s="182" t="s">
        <v>178</v>
      </c>
      <c r="H153" s="183">
        <v>8.8800000000000008</v>
      </c>
      <c r="I153" s="184"/>
      <c r="J153" s="184">
        <f>ROUND(I153*H153,2)</f>
        <v>0</v>
      </c>
      <c r="K153" s="181" t="s">
        <v>315</v>
      </c>
      <c r="L153" s="185"/>
      <c r="M153" s="186" t="s">
        <v>1</v>
      </c>
      <c r="N153" s="187" t="s">
        <v>39</v>
      </c>
      <c r="O153" s="154">
        <v>0</v>
      </c>
      <c r="P153" s="154">
        <f>O153*H153</f>
        <v>0</v>
      </c>
      <c r="Q153" s="154">
        <v>1</v>
      </c>
      <c r="R153" s="154">
        <f>Q153*H153</f>
        <v>8.8800000000000008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175</v>
      </c>
      <c r="AT153" s="156" t="s">
        <v>192</v>
      </c>
      <c r="AU153" s="156" t="s">
        <v>83</v>
      </c>
      <c r="AY153" s="17" t="s">
        <v>133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81</v>
      </c>
      <c r="BK153" s="157">
        <f>ROUND(I153*H153,2)</f>
        <v>0</v>
      </c>
      <c r="BL153" s="17" t="s">
        <v>140</v>
      </c>
      <c r="BM153" s="156" t="s">
        <v>341</v>
      </c>
    </row>
    <row r="154" spans="1:65" s="14" customFormat="1">
      <c r="B154" s="165"/>
      <c r="D154" s="159" t="s">
        <v>142</v>
      </c>
      <c r="F154" s="167" t="s">
        <v>342</v>
      </c>
      <c r="H154" s="168">
        <v>8.8800000000000008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142</v>
      </c>
      <c r="AU154" s="166" t="s">
        <v>83</v>
      </c>
      <c r="AV154" s="14" t="s">
        <v>83</v>
      </c>
      <c r="AW154" s="14" t="s">
        <v>3</v>
      </c>
      <c r="AX154" s="14" t="s">
        <v>81</v>
      </c>
      <c r="AY154" s="166" t="s">
        <v>133</v>
      </c>
    </row>
    <row r="155" spans="1:65" s="12" customFormat="1" ht="22.9" customHeight="1">
      <c r="B155" s="133"/>
      <c r="D155" s="134" t="s">
        <v>73</v>
      </c>
      <c r="E155" s="143" t="s">
        <v>140</v>
      </c>
      <c r="F155" s="143" t="s">
        <v>197</v>
      </c>
      <c r="J155" s="144">
        <f>BK155</f>
        <v>0</v>
      </c>
      <c r="L155" s="133"/>
      <c r="M155" s="137"/>
      <c r="N155" s="138"/>
      <c r="O155" s="138"/>
      <c r="P155" s="139">
        <f>SUM(P156:P159)</f>
        <v>1.0169999999999999</v>
      </c>
      <c r="Q155" s="138"/>
      <c r="R155" s="139">
        <f>SUM(R156:R159)</f>
        <v>0</v>
      </c>
      <c r="S155" s="138"/>
      <c r="T155" s="140">
        <f>SUM(T156:T159)</f>
        <v>0</v>
      </c>
      <c r="AR155" s="134" t="s">
        <v>81</v>
      </c>
      <c r="AT155" s="141" t="s">
        <v>73</v>
      </c>
      <c r="AU155" s="141" t="s">
        <v>81</v>
      </c>
      <c r="AY155" s="134" t="s">
        <v>133</v>
      </c>
      <c r="BK155" s="142">
        <f>SUM(BK156:BK159)</f>
        <v>0</v>
      </c>
    </row>
    <row r="156" spans="1:65" s="2" customFormat="1" ht="21.75" customHeight="1">
      <c r="A156" s="29"/>
      <c r="B156" s="145"/>
      <c r="C156" s="146" t="s">
        <v>191</v>
      </c>
      <c r="D156" s="146" t="s">
        <v>135</v>
      </c>
      <c r="E156" s="147" t="s">
        <v>343</v>
      </c>
      <c r="F156" s="148" t="s">
        <v>344</v>
      </c>
      <c r="G156" s="149" t="s">
        <v>138</v>
      </c>
      <c r="H156" s="150">
        <v>0.6</v>
      </c>
      <c r="I156" s="151"/>
      <c r="J156" s="151">
        <f>ROUND(I156*H156,2)</f>
        <v>0</v>
      </c>
      <c r="K156" s="148" t="s">
        <v>315</v>
      </c>
      <c r="L156" s="30"/>
      <c r="M156" s="152" t="s">
        <v>1</v>
      </c>
      <c r="N156" s="153" t="s">
        <v>39</v>
      </c>
      <c r="O156" s="154">
        <v>1.6950000000000001</v>
      </c>
      <c r="P156" s="154">
        <f>O156*H156</f>
        <v>1.0169999999999999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140</v>
      </c>
      <c r="AT156" s="156" t="s">
        <v>135</v>
      </c>
      <c r="AU156" s="156" t="s">
        <v>83</v>
      </c>
      <c r="AY156" s="17" t="s">
        <v>133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81</v>
      </c>
      <c r="BK156" s="157">
        <f>ROUND(I156*H156,2)</f>
        <v>0</v>
      </c>
      <c r="BL156" s="17" t="s">
        <v>140</v>
      </c>
      <c r="BM156" s="156" t="s">
        <v>345</v>
      </c>
    </row>
    <row r="157" spans="1:65" s="14" customFormat="1">
      <c r="B157" s="165"/>
      <c r="D157" s="159" t="s">
        <v>142</v>
      </c>
      <c r="E157" s="166" t="s">
        <v>1</v>
      </c>
      <c r="F157" s="167" t="s">
        <v>346</v>
      </c>
      <c r="H157" s="168">
        <v>0.48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142</v>
      </c>
      <c r="AU157" s="166" t="s">
        <v>83</v>
      </c>
      <c r="AV157" s="14" t="s">
        <v>83</v>
      </c>
      <c r="AW157" s="14" t="s">
        <v>31</v>
      </c>
      <c r="AX157" s="14" t="s">
        <v>74</v>
      </c>
      <c r="AY157" s="166" t="s">
        <v>133</v>
      </c>
    </row>
    <row r="158" spans="1:65" s="14" customFormat="1">
      <c r="B158" s="165"/>
      <c r="D158" s="159" t="s">
        <v>142</v>
      </c>
      <c r="E158" s="166" t="s">
        <v>1</v>
      </c>
      <c r="F158" s="167" t="s">
        <v>347</v>
      </c>
      <c r="H158" s="168">
        <v>0.12</v>
      </c>
      <c r="L158" s="165"/>
      <c r="M158" s="169"/>
      <c r="N158" s="170"/>
      <c r="O158" s="170"/>
      <c r="P158" s="170"/>
      <c r="Q158" s="170"/>
      <c r="R158" s="170"/>
      <c r="S158" s="170"/>
      <c r="T158" s="171"/>
      <c r="AT158" s="166" t="s">
        <v>142</v>
      </c>
      <c r="AU158" s="166" t="s">
        <v>83</v>
      </c>
      <c r="AV158" s="14" t="s">
        <v>83</v>
      </c>
      <c r="AW158" s="14" t="s">
        <v>31</v>
      </c>
      <c r="AX158" s="14" t="s">
        <v>74</v>
      </c>
      <c r="AY158" s="166" t="s">
        <v>133</v>
      </c>
    </row>
    <row r="159" spans="1:65" s="15" customFormat="1">
      <c r="B159" s="172"/>
      <c r="D159" s="159" t="s">
        <v>142</v>
      </c>
      <c r="E159" s="173" t="s">
        <v>1</v>
      </c>
      <c r="F159" s="174" t="s">
        <v>147</v>
      </c>
      <c r="H159" s="175">
        <v>0.6</v>
      </c>
      <c r="L159" s="172"/>
      <c r="M159" s="176"/>
      <c r="N159" s="177"/>
      <c r="O159" s="177"/>
      <c r="P159" s="177"/>
      <c r="Q159" s="177"/>
      <c r="R159" s="177"/>
      <c r="S159" s="177"/>
      <c r="T159" s="178"/>
      <c r="AT159" s="173" t="s">
        <v>142</v>
      </c>
      <c r="AU159" s="173" t="s">
        <v>83</v>
      </c>
      <c r="AV159" s="15" t="s">
        <v>140</v>
      </c>
      <c r="AW159" s="15" t="s">
        <v>31</v>
      </c>
      <c r="AX159" s="15" t="s">
        <v>81</v>
      </c>
      <c r="AY159" s="173" t="s">
        <v>133</v>
      </c>
    </row>
    <row r="160" spans="1:65" s="12" customFormat="1" ht="22.9" customHeight="1">
      <c r="B160" s="133"/>
      <c r="D160" s="134" t="s">
        <v>73</v>
      </c>
      <c r="E160" s="143" t="s">
        <v>175</v>
      </c>
      <c r="F160" s="143" t="s">
        <v>203</v>
      </c>
      <c r="J160" s="144">
        <f>BK160</f>
        <v>0</v>
      </c>
      <c r="L160" s="133"/>
      <c r="M160" s="137"/>
      <c r="N160" s="138"/>
      <c r="O160" s="138"/>
      <c r="P160" s="139">
        <f>SUM(P161:P163)</f>
        <v>7.4279999999999999</v>
      </c>
      <c r="Q160" s="138"/>
      <c r="R160" s="139">
        <f>SUM(R161:R163)</f>
        <v>5.5599999999999997E-2</v>
      </c>
      <c r="S160" s="138"/>
      <c r="T160" s="140">
        <f>SUM(T161:T163)</f>
        <v>0</v>
      </c>
      <c r="AR160" s="134" t="s">
        <v>81</v>
      </c>
      <c r="AT160" s="141" t="s">
        <v>73</v>
      </c>
      <c r="AU160" s="141" t="s">
        <v>81</v>
      </c>
      <c r="AY160" s="134" t="s">
        <v>133</v>
      </c>
      <c r="BK160" s="142">
        <f>SUM(BK161:BK163)</f>
        <v>0</v>
      </c>
    </row>
    <row r="161" spans="1:65" s="2" customFormat="1" ht="21.75" customHeight="1">
      <c r="A161" s="29"/>
      <c r="B161" s="145"/>
      <c r="C161" s="146" t="s">
        <v>198</v>
      </c>
      <c r="D161" s="146" t="s">
        <v>135</v>
      </c>
      <c r="E161" s="147" t="s">
        <v>348</v>
      </c>
      <c r="F161" s="148" t="s">
        <v>349</v>
      </c>
      <c r="G161" s="149" t="s">
        <v>216</v>
      </c>
      <c r="H161" s="150">
        <v>2</v>
      </c>
      <c r="I161" s="151"/>
      <c r="J161" s="151">
        <f>ROUND(I161*H161,2)</f>
        <v>0</v>
      </c>
      <c r="K161" s="148" t="s">
        <v>1</v>
      </c>
      <c r="L161" s="30"/>
      <c r="M161" s="152" t="s">
        <v>1</v>
      </c>
      <c r="N161" s="153" t="s">
        <v>39</v>
      </c>
      <c r="O161" s="154">
        <v>1.516</v>
      </c>
      <c r="P161" s="154">
        <f>O161*H161</f>
        <v>3.032</v>
      </c>
      <c r="Q161" s="154">
        <v>2.7299999999999998E-3</v>
      </c>
      <c r="R161" s="154">
        <f>Q161*H161</f>
        <v>5.4599999999999996E-3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140</v>
      </c>
      <c r="AT161" s="156" t="s">
        <v>135</v>
      </c>
      <c r="AU161" s="156" t="s">
        <v>83</v>
      </c>
      <c r="AY161" s="17" t="s">
        <v>133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140</v>
      </c>
      <c r="BM161" s="156" t="s">
        <v>350</v>
      </c>
    </row>
    <row r="162" spans="1:65" s="2" customFormat="1" ht="21.75" customHeight="1">
      <c r="A162" s="29"/>
      <c r="B162" s="145"/>
      <c r="C162" s="146" t="s">
        <v>204</v>
      </c>
      <c r="D162" s="146" t="s">
        <v>135</v>
      </c>
      <c r="E162" s="147" t="s">
        <v>351</v>
      </c>
      <c r="F162" s="148" t="s">
        <v>352</v>
      </c>
      <c r="G162" s="149" t="s">
        <v>207</v>
      </c>
      <c r="H162" s="150">
        <v>6</v>
      </c>
      <c r="I162" s="151"/>
      <c r="J162" s="151">
        <f>ROUND(I162*H162,2)</f>
        <v>0</v>
      </c>
      <c r="K162" s="148" t="s">
        <v>315</v>
      </c>
      <c r="L162" s="30"/>
      <c r="M162" s="152" t="s">
        <v>1</v>
      </c>
      <c r="N162" s="153" t="s">
        <v>39</v>
      </c>
      <c r="O162" s="154">
        <v>0.25800000000000001</v>
      </c>
      <c r="P162" s="154">
        <f>O162*H162</f>
        <v>1.548</v>
      </c>
      <c r="Q162" s="154">
        <v>2.6800000000000001E-3</v>
      </c>
      <c r="R162" s="154">
        <f>Q162*H162</f>
        <v>1.6080000000000001E-2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140</v>
      </c>
      <c r="AT162" s="156" t="s">
        <v>135</v>
      </c>
      <c r="AU162" s="156" t="s">
        <v>83</v>
      </c>
      <c r="AY162" s="17" t="s">
        <v>133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140</v>
      </c>
      <c r="BM162" s="156" t="s">
        <v>353</v>
      </c>
    </row>
    <row r="163" spans="1:65" s="2" customFormat="1" ht="21.75" customHeight="1">
      <c r="A163" s="29"/>
      <c r="B163" s="145"/>
      <c r="C163" s="146" t="s">
        <v>209</v>
      </c>
      <c r="D163" s="146" t="s">
        <v>135</v>
      </c>
      <c r="E163" s="147" t="s">
        <v>354</v>
      </c>
      <c r="F163" s="148" t="s">
        <v>355</v>
      </c>
      <c r="G163" s="149" t="s">
        <v>216</v>
      </c>
      <c r="H163" s="150">
        <v>1</v>
      </c>
      <c r="I163" s="151"/>
      <c r="J163" s="151">
        <f>ROUND(I163*H163,2)</f>
        <v>0</v>
      </c>
      <c r="K163" s="148" t="s">
        <v>315</v>
      </c>
      <c r="L163" s="30"/>
      <c r="M163" s="152" t="s">
        <v>1</v>
      </c>
      <c r="N163" s="153" t="s">
        <v>39</v>
      </c>
      <c r="O163" s="154">
        <v>2.8479999999999999</v>
      </c>
      <c r="P163" s="154">
        <f>O163*H163</f>
        <v>2.8479999999999999</v>
      </c>
      <c r="Q163" s="154">
        <v>3.406E-2</v>
      </c>
      <c r="R163" s="154">
        <f>Q163*H163</f>
        <v>3.406E-2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140</v>
      </c>
      <c r="AT163" s="156" t="s">
        <v>135</v>
      </c>
      <c r="AU163" s="156" t="s">
        <v>83</v>
      </c>
      <c r="AY163" s="17" t="s">
        <v>133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81</v>
      </c>
      <c r="BK163" s="157">
        <f>ROUND(I163*H163,2)</f>
        <v>0</v>
      </c>
      <c r="BL163" s="17" t="s">
        <v>140</v>
      </c>
      <c r="BM163" s="156" t="s">
        <v>356</v>
      </c>
    </row>
    <row r="164" spans="1:65" s="12" customFormat="1" ht="22.9" customHeight="1">
      <c r="B164" s="133"/>
      <c r="D164" s="134" t="s">
        <v>73</v>
      </c>
      <c r="E164" s="143" t="s">
        <v>293</v>
      </c>
      <c r="F164" s="143" t="s">
        <v>294</v>
      </c>
      <c r="J164" s="144">
        <f>BK164</f>
        <v>0</v>
      </c>
      <c r="L164" s="133"/>
      <c r="M164" s="137"/>
      <c r="N164" s="138"/>
      <c r="O164" s="138"/>
      <c r="P164" s="139">
        <f>P165</f>
        <v>13.22528</v>
      </c>
      <c r="Q164" s="138"/>
      <c r="R164" s="139">
        <f>R165</f>
        <v>0</v>
      </c>
      <c r="S164" s="138"/>
      <c r="T164" s="140">
        <f>T165</f>
        <v>0</v>
      </c>
      <c r="AR164" s="134" t="s">
        <v>81</v>
      </c>
      <c r="AT164" s="141" t="s">
        <v>73</v>
      </c>
      <c r="AU164" s="141" t="s">
        <v>81</v>
      </c>
      <c r="AY164" s="134" t="s">
        <v>133</v>
      </c>
      <c r="BK164" s="142">
        <f>BK165</f>
        <v>0</v>
      </c>
    </row>
    <row r="165" spans="1:65" s="2" customFormat="1" ht="21.75" customHeight="1">
      <c r="A165" s="29"/>
      <c r="B165" s="145"/>
      <c r="C165" s="146" t="s">
        <v>8</v>
      </c>
      <c r="D165" s="146" t="s">
        <v>135</v>
      </c>
      <c r="E165" s="147" t="s">
        <v>296</v>
      </c>
      <c r="F165" s="148" t="s">
        <v>297</v>
      </c>
      <c r="G165" s="149" t="s">
        <v>178</v>
      </c>
      <c r="H165" s="150">
        <v>8.9359999999999999</v>
      </c>
      <c r="I165" s="151"/>
      <c r="J165" s="151">
        <f>ROUND(I165*H165,2)</f>
        <v>0</v>
      </c>
      <c r="K165" s="148" t="s">
        <v>139</v>
      </c>
      <c r="L165" s="30"/>
      <c r="M165" s="152" t="s">
        <v>1</v>
      </c>
      <c r="N165" s="153" t="s">
        <v>39</v>
      </c>
      <c r="O165" s="154">
        <v>1.48</v>
      </c>
      <c r="P165" s="154">
        <f>O165*H165</f>
        <v>13.22528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140</v>
      </c>
      <c r="AT165" s="156" t="s">
        <v>135</v>
      </c>
      <c r="AU165" s="156" t="s">
        <v>83</v>
      </c>
      <c r="AY165" s="17" t="s">
        <v>133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81</v>
      </c>
      <c r="BK165" s="157">
        <f>ROUND(I165*H165,2)</f>
        <v>0</v>
      </c>
      <c r="BL165" s="17" t="s">
        <v>140</v>
      </c>
      <c r="BM165" s="156" t="s">
        <v>357</v>
      </c>
    </row>
    <row r="166" spans="1:65" s="12" customFormat="1" ht="25.9" customHeight="1">
      <c r="B166" s="133"/>
      <c r="D166" s="134" t="s">
        <v>73</v>
      </c>
      <c r="E166" s="135" t="s">
        <v>358</v>
      </c>
      <c r="F166" s="135" t="s">
        <v>359</v>
      </c>
      <c r="J166" s="136">
        <f>BK166</f>
        <v>0</v>
      </c>
      <c r="L166" s="133"/>
      <c r="M166" s="137"/>
      <c r="N166" s="138"/>
      <c r="O166" s="138"/>
      <c r="P166" s="139">
        <f>P167</f>
        <v>5.2770000000000001</v>
      </c>
      <c r="Q166" s="138"/>
      <c r="R166" s="139">
        <f>R167</f>
        <v>7.6030000000000014E-2</v>
      </c>
      <c r="S166" s="138"/>
      <c r="T166" s="140">
        <f>T167</f>
        <v>0</v>
      </c>
      <c r="AR166" s="134" t="s">
        <v>83</v>
      </c>
      <c r="AT166" s="141" t="s">
        <v>73</v>
      </c>
      <c r="AU166" s="141" t="s">
        <v>74</v>
      </c>
      <c r="AY166" s="134" t="s">
        <v>133</v>
      </c>
      <c r="BK166" s="142">
        <f>BK167</f>
        <v>0</v>
      </c>
    </row>
    <row r="167" spans="1:65" s="12" customFormat="1" ht="22.9" customHeight="1">
      <c r="B167" s="133"/>
      <c r="D167" s="134" t="s">
        <v>73</v>
      </c>
      <c r="E167" s="143" t="s">
        <v>360</v>
      </c>
      <c r="F167" s="143" t="s">
        <v>361</v>
      </c>
      <c r="J167" s="144">
        <f>BK167</f>
        <v>0</v>
      </c>
      <c r="L167" s="133"/>
      <c r="M167" s="137"/>
      <c r="N167" s="138"/>
      <c r="O167" s="138"/>
      <c r="P167" s="139">
        <f>SUM(P168:P172)</f>
        <v>5.2770000000000001</v>
      </c>
      <c r="Q167" s="138"/>
      <c r="R167" s="139">
        <f>SUM(R168:R172)</f>
        <v>7.6030000000000014E-2</v>
      </c>
      <c r="S167" s="138"/>
      <c r="T167" s="140">
        <f>SUM(T168:T172)</f>
        <v>0</v>
      </c>
      <c r="AR167" s="134" t="s">
        <v>83</v>
      </c>
      <c r="AT167" s="141" t="s">
        <v>73</v>
      </c>
      <c r="AU167" s="141" t="s">
        <v>81</v>
      </c>
      <c r="AY167" s="134" t="s">
        <v>133</v>
      </c>
      <c r="BK167" s="142">
        <f>SUM(BK168:BK172)</f>
        <v>0</v>
      </c>
    </row>
    <row r="168" spans="1:65" s="2" customFormat="1" ht="21.75" customHeight="1">
      <c r="A168" s="29"/>
      <c r="B168" s="145"/>
      <c r="C168" s="146" t="s">
        <v>218</v>
      </c>
      <c r="D168" s="146" t="s">
        <v>135</v>
      </c>
      <c r="E168" s="147" t="s">
        <v>362</v>
      </c>
      <c r="F168" s="148" t="s">
        <v>363</v>
      </c>
      <c r="G168" s="149" t="s">
        <v>207</v>
      </c>
      <c r="H168" s="150">
        <v>5</v>
      </c>
      <c r="I168" s="151"/>
      <c r="J168" s="151">
        <f>ROUND(I168*H168,2)</f>
        <v>0</v>
      </c>
      <c r="K168" s="148" t="s">
        <v>315</v>
      </c>
      <c r="L168" s="30"/>
      <c r="M168" s="152" t="s">
        <v>1</v>
      </c>
      <c r="N168" s="153" t="s">
        <v>39</v>
      </c>
      <c r="O168" s="154">
        <v>0.504</v>
      </c>
      <c r="P168" s="154">
        <f>O168*H168</f>
        <v>2.52</v>
      </c>
      <c r="Q168" s="154">
        <v>1.355E-2</v>
      </c>
      <c r="R168" s="154">
        <f>Q168*H168</f>
        <v>6.7750000000000005E-2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218</v>
      </c>
      <c r="AT168" s="156" t="s">
        <v>135</v>
      </c>
      <c r="AU168" s="156" t="s">
        <v>83</v>
      </c>
      <c r="AY168" s="17" t="s">
        <v>133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81</v>
      </c>
      <c r="BK168" s="157">
        <f>ROUND(I168*H168,2)</f>
        <v>0</v>
      </c>
      <c r="BL168" s="17" t="s">
        <v>218</v>
      </c>
      <c r="BM168" s="156" t="s">
        <v>364</v>
      </c>
    </row>
    <row r="169" spans="1:65" s="2" customFormat="1" ht="16.5" customHeight="1">
      <c r="A169" s="29"/>
      <c r="B169" s="145"/>
      <c r="C169" s="146" t="s">
        <v>222</v>
      </c>
      <c r="D169" s="146" t="s">
        <v>135</v>
      </c>
      <c r="E169" s="147" t="s">
        <v>365</v>
      </c>
      <c r="F169" s="148" t="s">
        <v>366</v>
      </c>
      <c r="G169" s="149" t="s">
        <v>207</v>
      </c>
      <c r="H169" s="150">
        <v>3</v>
      </c>
      <c r="I169" s="151"/>
      <c r="J169" s="151">
        <f>ROUND(I169*H169,2)</f>
        <v>0</v>
      </c>
      <c r="K169" s="148" t="s">
        <v>315</v>
      </c>
      <c r="L169" s="30"/>
      <c r="M169" s="152" t="s">
        <v>1</v>
      </c>
      <c r="N169" s="153" t="s">
        <v>39</v>
      </c>
      <c r="O169" s="154">
        <v>0.36299999999999999</v>
      </c>
      <c r="P169" s="154">
        <f>O169*H169</f>
        <v>1.089</v>
      </c>
      <c r="Q169" s="154">
        <v>1.3799999999999999E-3</v>
      </c>
      <c r="R169" s="154">
        <f>Q169*H169</f>
        <v>4.1399999999999996E-3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218</v>
      </c>
      <c r="AT169" s="156" t="s">
        <v>135</v>
      </c>
      <c r="AU169" s="156" t="s">
        <v>83</v>
      </c>
      <c r="AY169" s="17" t="s">
        <v>133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81</v>
      </c>
      <c r="BK169" s="157">
        <f>ROUND(I169*H169,2)</f>
        <v>0</v>
      </c>
      <c r="BL169" s="17" t="s">
        <v>218</v>
      </c>
      <c r="BM169" s="156" t="s">
        <v>367</v>
      </c>
    </row>
    <row r="170" spans="1:65" s="2" customFormat="1" ht="16.5" customHeight="1">
      <c r="A170" s="29"/>
      <c r="B170" s="145"/>
      <c r="C170" s="146" t="s">
        <v>226</v>
      </c>
      <c r="D170" s="146" t="s">
        <v>135</v>
      </c>
      <c r="E170" s="147" t="s">
        <v>368</v>
      </c>
      <c r="F170" s="148" t="s">
        <v>369</v>
      </c>
      <c r="G170" s="149" t="s">
        <v>216</v>
      </c>
      <c r="H170" s="150">
        <v>2</v>
      </c>
      <c r="I170" s="151"/>
      <c r="J170" s="151">
        <f>ROUND(I170*H170,2)</f>
        <v>0</v>
      </c>
      <c r="K170" s="148" t="s">
        <v>1</v>
      </c>
      <c r="L170" s="30"/>
      <c r="M170" s="152" t="s">
        <v>1</v>
      </c>
      <c r="N170" s="153" t="s">
        <v>39</v>
      </c>
      <c r="O170" s="154">
        <v>0.46500000000000002</v>
      </c>
      <c r="P170" s="154">
        <f>O170*H170</f>
        <v>0.93</v>
      </c>
      <c r="Q170" s="154">
        <v>2.0699999999999998E-3</v>
      </c>
      <c r="R170" s="154">
        <f>Q170*H170</f>
        <v>4.1399999999999996E-3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218</v>
      </c>
      <c r="AT170" s="156" t="s">
        <v>135</v>
      </c>
      <c r="AU170" s="156" t="s">
        <v>83</v>
      </c>
      <c r="AY170" s="17" t="s">
        <v>133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81</v>
      </c>
      <c r="BK170" s="157">
        <f>ROUND(I170*H170,2)</f>
        <v>0</v>
      </c>
      <c r="BL170" s="17" t="s">
        <v>218</v>
      </c>
      <c r="BM170" s="156" t="s">
        <v>370</v>
      </c>
    </row>
    <row r="171" spans="1:65" s="2" customFormat="1" ht="16.5" customHeight="1">
      <c r="A171" s="29"/>
      <c r="B171" s="145"/>
      <c r="C171" s="146" t="s">
        <v>230</v>
      </c>
      <c r="D171" s="146" t="s">
        <v>135</v>
      </c>
      <c r="E171" s="147" t="s">
        <v>371</v>
      </c>
      <c r="F171" s="148" t="s">
        <v>372</v>
      </c>
      <c r="G171" s="149" t="s">
        <v>207</v>
      </c>
      <c r="H171" s="150">
        <v>8</v>
      </c>
      <c r="I171" s="151"/>
      <c r="J171" s="151">
        <f>ROUND(I171*H171,2)</f>
        <v>0</v>
      </c>
      <c r="K171" s="148" t="s">
        <v>315</v>
      </c>
      <c r="L171" s="30"/>
      <c r="M171" s="152" t="s">
        <v>1</v>
      </c>
      <c r="N171" s="153" t="s">
        <v>39</v>
      </c>
      <c r="O171" s="154">
        <v>4.8000000000000001E-2</v>
      </c>
      <c r="P171" s="154">
        <f>O171*H171</f>
        <v>0.38400000000000001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218</v>
      </c>
      <c r="AT171" s="156" t="s">
        <v>135</v>
      </c>
      <c r="AU171" s="156" t="s">
        <v>83</v>
      </c>
      <c r="AY171" s="17" t="s">
        <v>133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81</v>
      </c>
      <c r="BK171" s="157">
        <f>ROUND(I171*H171,2)</f>
        <v>0</v>
      </c>
      <c r="BL171" s="17" t="s">
        <v>218</v>
      </c>
      <c r="BM171" s="156" t="s">
        <v>373</v>
      </c>
    </row>
    <row r="172" spans="1:65" s="2" customFormat="1" ht="16.5" customHeight="1">
      <c r="A172" s="29"/>
      <c r="B172" s="145"/>
      <c r="C172" s="146" t="s">
        <v>234</v>
      </c>
      <c r="D172" s="146" t="s">
        <v>135</v>
      </c>
      <c r="E172" s="147" t="s">
        <v>374</v>
      </c>
      <c r="F172" s="148" t="s">
        <v>375</v>
      </c>
      <c r="G172" s="149" t="s">
        <v>207</v>
      </c>
      <c r="H172" s="150">
        <v>6</v>
      </c>
      <c r="I172" s="151"/>
      <c r="J172" s="151">
        <f>ROUND(I172*H172,2)</f>
        <v>0</v>
      </c>
      <c r="K172" s="148" t="s">
        <v>315</v>
      </c>
      <c r="L172" s="30"/>
      <c r="M172" s="152" t="s">
        <v>1</v>
      </c>
      <c r="N172" s="153" t="s">
        <v>39</v>
      </c>
      <c r="O172" s="154">
        <v>5.8999999999999997E-2</v>
      </c>
      <c r="P172" s="154">
        <f>O172*H172</f>
        <v>0.35399999999999998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218</v>
      </c>
      <c r="AT172" s="156" t="s">
        <v>135</v>
      </c>
      <c r="AU172" s="156" t="s">
        <v>83</v>
      </c>
      <c r="AY172" s="17" t="s">
        <v>133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81</v>
      </c>
      <c r="BK172" s="157">
        <f>ROUND(I172*H172,2)</f>
        <v>0</v>
      </c>
      <c r="BL172" s="17" t="s">
        <v>218</v>
      </c>
      <c r="BM172" s="156" t="s">
        <v>376</v>
      </c>
    </row>
    <row r="173" spans="1:65" s="12" customFormat="1" ht="25.9" customHeight="1">
      <c r="B173" s="133"/>
      <c r="D173" s="134" t="s">
        <v>73</v>
      </c>
      <c r="E173" s="135" t="s">
        <v>299</v>
      </c>
      <c r="F173" s="135" t="s">
        <v>300</v>
      </c>
      <c r="J173" s="136">
        <f>BK173</f>
        <v>0</v>
      </c>
      <c r="L173" s="133"/>
      <c r="M173" s="137"/>
      <c r="N173" s="138"/>
      <c r="O173" s="138"/>
      <c r="P173" s="139">
        <f>P174</f>
        <v>0</v>
      </c>
      <c r="Q173" s="138"/>
      <c r="R173" s="139">
        <f>R174</f>
        <v>0</v>
      </c>
      <c r="S173" s="138"/>
      <c r="T173" s="140">
        <f>T174</f>
        <v>0</v>
      </c>
      <c r="AR173" s="134" t="s">
        <v>160</v>
      </c>
      <c r="AT173" s="141" t="s">
        <v>73</v>
      </c>
      <c r="AU173" s="141" t="s">
        <v>74</v>
      </c>
      <c r="AY173" s="134" t="s">
        <v>133</v>
      </c>
      <c r="BK173" s="142">
        <f>BK174</f>
        <v>0</v>
      </c>
    </row>
    <row r="174" spans="1:65" s="12" customFormat="1" ht="22.9" customHeight="1">
      <c r="B174" s="133"/>
      <c r="D174" s="134" t="s">
        <v>73</v>
      </c>
      <c r="E174" s="143" t="s">
        <v>301</v>
      </c>
      <c r="F174" s="143" t="s">
        <v>302</v>
      </c>
      <c r="J174" s="144">
        <f>BK174</f>
        <v>0</v>
      </c>
      <c r="L174" s="133"/>
      <c r="M174" s="137"/>
      <c r="N174" s="138"/>
      <c r="O174" s="138"/>
      <c r="P174" s="139">
        <f>SUM(P175:P176)</f>
        <v>0</v>
      </c>
      <c r="Q174" s="138"/>
      <c r="R174" s="139">
        <f>SUM(R175:R176)</f>
        <v>0</v>
      </c>
      <c r="S174" s="138"/>
      <c r="T174" s="140">
        <f>SUM(T175:T176)</f>
        <v>0</v>
      </c>
      <c r="AR174" s="134" t="s">
        <v>160</v>
      </c>
      <c r="AT174" s="141" t="s">
        <v>73</v>
      </c>
      <c r="AU174" s="141" t="s">
        <v>81</v>
      </c>
      <c r="AY174" s="134" t="s">
        <v>133</v>
      </c>
      <c r="BK174" s="142">
        <f>SUM(BK175:BK176)</f>
        <v>0</v>
      </c>
    </row>
    <row r="175" spans="1:65" s="2" customFormat="1" ht="16.5" customHeight="1">
      <c r="A175" s="29"/>
      <c r="B175" s="145"/>
      <c r="C175" s="146" t="s">
        <v>7</v>
      </c>
      <c r="D175" s="146" t="s">
        <v>135</v>
      </c>
      <c r="E175" s="147" t="s">
        <v>304</v>
      </c>
      <c r="F175" s="148" t="s">
        <v>305</v>
      </c>
      <c r="G175" s="149" t="s">
        <v>216</v>
      </c>
      <c r="H175" s="150">
        <v>1</v>
      </c>
      <c r="I175" s="151"/>
      <c r="J175" s="151">
        <f>ROUND(I175*H175,2)</f>
        <v>0</v>
      </c>
      <c r="K175" s="148" t="s">
        <v>139</v>
      </c>
      <c r="L175" s="30"/>
      <c r="M175" s="152" t="s">
        <v>1</v>
      </c>
      <c r="N175" s="153" t="s">
        <v>39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306</v>
      </c>
      <c r="AT175" s="156" t="s">
        <v>135</v>
      </c>
      <c r="AU175" s="156" t="s">
        <v>83</v>
      </c>
      <c r="AY175" s="17" t="s">
        <v>133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81</v>
      </c>
      <c r="BK175" s="157">
        <f>ROUND(I175*H175,2)</f>
        <v>0</v>
      </c>
      <c r="BL175" s="17" t="s">
        <v>306</v>
      </c>
      <c r="BM175" s="156" t="s">
        <v>377</v>
      </c>
    </row>
    <row r="176" spans="1:65" s="2" customFormat="1" ht="16.5" customHeight="1">
      <c r="A176" s="29"/>
      <c r="B176" s="145"/>
      <c r="C176" s="146" t="s">
        <v>241</v>
      </c>
      <c r="D176" s="146" t="s">
        <v>135</v>
      </c>
      <c r="E176" s="147" t="s">
        <v>309</v>
      </c>
      <c r="F176" s="148" t="s">
        <v>310</v>
      </c>
      <c r="G176" s="149" t="s">
        <v>216</v>
      </c>
      <c r="H176" s="150">
        <v>1</v>
      </c>
      <c r="I176" s="151"/>
      <c r="J176" s="151">
        <f>ROUND(I176*H176,2)</f>
        <v>0</v>
      </c>
      <c r="K176" s="148" t="s">
        <v>139</v>
      </c>
      <c r="L176" s="30"/>
      <c r="M176" s="188" t="s">
        <v>1</v>
      </c>
      <c r="N176" s="189" t="s">
        <v>39</v>
      </c>
      <c r="O176" s="190">
        <v>0</v>
      </c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306</v>
      </c>
      <c r="AT176" s="156" t="s">
        <v>135</v>
      </c>
      <c r="AU176" s="156" t="s">
        <v>83</v>
      </c>
      <c r="AY176" s="17" t="s">
        <v>133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81</v>
      </c>
      <c r="BK176" s="157">
        <f>ROUND(I176*H176,2)</f>
        <v>0</v>
      </c>
      <c r="BL176" s="17" t="s">
        <v>306</v>
      </c>
      <c r="BM176" s="156" t="s">
        <v>378</v>
      </c>
    </row>
    <row r="177" spans="1:31" s="2" customFormat="1" ht="6.95" customHeight="1">
      <c r="A177" s="29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autoFilter ref="C128:K176" xr:uid="{00000000-0009-0000-0000-000002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43"/>
  <sheetViews>
    <sheetView showGridLines="0" topLeftCell="A112" workbookViewId="0">
      <selection activeCell="I126" sqref="I126:I1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103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379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ROUND((SUM(BE123:BE142)),  2)</f>
        <v>0</v>
      </c>
      <c r="G35" s="29"/>
      <c r="H35" s="29"/>
      <c r="I35" s="103">
        <v>0.21</v>
      </c>
      <c r="J35" s="102">
        <f>ROUND(((SUM(BE123:BE142))*I35),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ROUND((SUM(BF123:BF142)),  2)</f>
        <v>0</v>
      </c>
      <c r="G36" s="29"/>
      <c r="H36" s="29"/>
      <c r="I36" s="103">
        <v>0.15</v>
      </c>
      <c r="J36" s="102">
        <f>ROUND(((SUM(BF123:BF142))*I36),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ROUND((SUM(BG123:BG142)),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ROUND((SUM(BH123:BH142)),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ROUND((SUM(BI123:BI142)),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103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3 - Drenáže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J124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J125</f>
        <v>0</v>
      </c>
      <c r="L100" s="119"/>
    </row>
    <row r="101" spans="1:47" s="10" customFormat="1" ht="19.899999999999999" customHeight="1">
      <c r="B101" s="119"/>
      <c r="D101" s="120" t="s">
        <v>380</v>
      </c>
      <c r="E101" s="121"/>
      <c r="F101" s="121"/>
      <c r="G101" s="121"/>
      <c r="H101" s="121"/>
      <c r="I101" s="121"/>
      <c r="J101" s="122">
        <f>J133</f>
        <v>0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118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1" t="str">
        <f>E7</f>
        <v>Výměníkové stanice Červená kolonie na ulici Okružní v Bohumíně</v>
      </c>
      <c r="F111" s="232"/>
      <c r="G111" s="232"/>
      <c r="H111" s="232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102</v>
      </c>
      <c r="L112" s="20"/>
    </row>
    <row r="113" spans="1:65" s="2" customFormat="1" ht="16.5" customHeight="1">
      <c r="A113" s="29"/>
      <c r="B113" s="30"/>
      <c r="C113" s="29"/>
      <c r="D113" s="29"/>
      <c r="E113" s="231" t="s">
        <v>103</v>
      </c>
      <c r="F113" s="230"/>
      <c r="G113" s="230"/>
      <c r="H113" s="230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1" t="str">
        <f>E11</f>
        <v>3 - Drenáže</v>
      </c>
      <c r="F115" s="230"/>
      <c r="G115" s="230"/>
      <c r="H115" s="230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 </v>
      </c>
      <c r="G117" s="29"/>
      <c r="H117" s="29"/>
      <c r="I117" s="26" t="s">
        <v>20</v>
      </c>
      <c r="J117" s="52" t="str">
        <f>IF(J14="","",J14)</f>
        <v>21. 10. 2019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22</v>
      </c>
      <c r="D119" s="29"/>
      <c r="E119" s="29"/>
      <c r="F119" s="24" t="str">
        <f>E17</f>
        <v>Město Bohumín, Masarykova 158, Bohumín</v>
      </c>
      <c r="G119" s="29"/>
      <c r="H119" s="29"/>
      <c r="I119" s="26" t="s">
        <v>27</v>
      </c>
      <c r="J119" s="27" t="str">
        <f>E23</f>
        <v>S WHG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26</v>
      </c>
      <c r="D120" s="29"/>
      <c r="E120" s="29"/>
      <c r="F120" s="24" t="str">
        <f>IF(E20="","",E20)</f>
        <v xml:space="preserve"> </v>
      </c>
      <c r="G120" s="29"/>
      <c r="H120" s="29"/>
      <c r="I120" s="26" t="s">
        <v>32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119</v>
      </c>
      <c r="D122" s="126" t="s">
        <v>59</v>
      </c>
      <c r="E122" s="126" t="s">
        <v>55</v>
      </c>
      <c r="F122" s="126" t="s">
        <v>56</v>
      </c>
      <c r="G122" s="126" t="s">
        <v>120</v>
      </c>
      <c r="H122" s="126" t="s">
        <v>121</v>
      </c>
      <c r="I122" s="126" t="s">
        <v>122</v>
      </c>
      <c r="J122" s="126" t="s">
        <v>108</v>
      </c>
      <c r="K122" s="127" t="s">
        <v>123</v>
      </c>
      <c r="L122" s="128"/>
      <c r="M122" s="59" t="s">
        <v>1</v>
      </c>
      <c r="N122" s="60" t="s">
        <v>38</v>
      </c>
      <c r="O122" s="60" t="s">
        <v>124</v>
      </c>
      <c r="P122" s="60" t="s">
        <v>125</v>
      </c>
      <c r="Q122" s="60" t="s">
        <v>126</v>
      </c>
      <c r="R122" s="60" t="s">
        <v>127</v>
      </c>
      <c r="S122" s="60" t="s">
        <v>128</v>
      </c>
      <c r="T122" s="61" t="s">
        <v>129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130</v>
      </c>
      <c r="D123" s="29"/>
      <c r="E123" s="29"/>
      <c r="F123" s="29"/>
      <c r="G123" s="29"/>
      <c r="H123" s="29"/>
      <c r="I123" s="29"/>
      <c r="J123" s="129">
        <f>BK123</f>
        <v>0</v>
      </c>
      <c r="K123" s="29"/>
      <c r="L123" s="30"/>
      <c r="M123" s="62"/>
      <c r="N123" s="53"/>
      <c r="O123" s="63"/>
      <c r="P123" s="130">
        <f>P124</f>
        <v>37.677639999999997</v>
      </c>
      <c r="Q123" s="63"/>
      <c r="R123" s="130">
        <f>R124</f>
        <v>2.7279999999999999E-2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73</v>
      </c>
      <c r="AU123" s="17" t="s">
        <v>110</v>
      </c>
      <c r="BK123" s="132">
        <f>BK124</f>
        <v>0</v>
      </c>
    </row>
    <row r="124" spans="1:65" s="12" customFormat="1" ht="25.9" customHeight="1">
      <c r="B124" s="133"/>
      <c r="D124" s="134" t="s">
        <v>73</v>
      </c>
      <c r="E124" s="135" t="s">
        <v>131</v>
      </c>
      <c r="F124" s="135" t="s">
        <v>132</v>
      </c>
      <c r="J124" s="136">
        <f>BK124</f>
        <v>0</v>
      </c>
      <c r="L124" s="133"/>
      <c r="M124" s="137"/>
      <c r="N124" s="138"/>
      <c r="O124" s="138"/>
      <c r="P124" s="139">
        <f>P125+P133</f>
        <v>37.677639999999997</v>
      </c>
      <c r="Q124" s="138"/>
      <c r="R124" s="139">
        <f>R125+R133</f>
        <v>2.7279999999999999E-2</v>
      </c>
      <c r="S124" s="138"/>
      <c r="T124" s="140">
        <f>T125+T133</f>
        <v>0</v>
      </c>
      <c r="AR124" s="134" t="s">
        <v>81</v>
      </c>
      <c r="AT124" s="141" t="s">
        <v>73</v>
      </c>
      <c r="AU124" s="141" t="s">
        <v>74</v>
      </c>
      <c r="AY124" s="134" t="s">
        <v>133</v>
      </c>
      <c r="BK124" s="142">
        <f>BK125+BK133</f>
        <v>0</v>
      </c>
    </row>
    <row r="125" spans="1:65" s="12" customFormat="1" ht="22.9" customHeight="1">
      <c r="B125" s="133"/>
      <c r="D125" s="134" t="s">
        <v>73</v>
      </c>
      <c r="E125" s="143" t="s">
        <v>81</v>
      </c>
      <c r="F125" s="143" t="s">
        <v>134</v>
      </c>
      <c r="J125" s="144">
        <f>BK125</f>
        <v>0</v>
      </c>
      <c r="L125" s="133"/>
      <c r="M125" s="137"/>
      <c r="N125" s="138"/>
      <c r="O125" s="138"/>
      <c r="P125" s="139">
        <f>SUM(P126:P132)</f>
        <v>26.980799999999999</v>
      </c>
      <c r="Q125" s="138"/>
      <c r="R125" s="139">
        <f>SUM(R126:R132)</f>
        <v>0</v>
      </c>
      <c r="S125" s="138"/>
      <c r="T125" s="140">
        <f>SUM(T126:T132)</f>
        <v>0</v>
      </c>
      <c r="AR125" s="134" t="s">
        <v>81</v>
      </c>
      <c r="AT125" s="141" t="s">
        <v>73</v>
      </c>
      <c r="AU125" s="141" t="s">
        <v>81</v>
      </c>
      <c r="AY125" s="134" t="s">
        <v>133</v>
      </c>
      <c r="BK125" s="142">
        <f>SUM(BK126:BK132)</f>
        <v>0</v>
      </c>
    </row>
    <row r="126" spans="1:65" s="2" customFormat="1" ht="21.75" customHeight="1">
      <c r="A126" s="29"/>
      <c r="B126" s="145"/>
      <c r="C126" s="146" t="s">
        <v>81</v>
      </c>
      <c r="D126" s="146" t="s">
        <v>135</v>
      </c>
      <c r="E126" s="147" t="s">
        <v>381</v>
      </c>
      <c r="F126" s="148" t="s">
        <v>382</v>
      </c>
      <c r="G126" s="149" t="s">
        <v>138</v>
      </c>
      <c r="H126" s="150">
        <v>8.8000000000000007</v>
      </c>
      <c r="I126" s="151"/>
      <c r="J126" s="151">
        <f>ROUND(I126*H126,2)</f>
        <v>0</v>
      </c>
      <c r="K126" s="148" t="s">
        <v>315</v>
      </c>
      <c r="L126" s="30"/>
      <c r="M126" s="152" t="s">
        <v>1</v>
      </c>
      <c r="N126" s="153" t="s">
        <v>39</v>
      </c>
      <c r="O126" s="154">
        <v>2.3199999999999998</v>
      </c>
      <c r="P126" s="154">
        <f>O126*H126</f>
        <v>20.416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140</v>
      </c>
      <c r="AT126" s="156" t="s">
        <v>135</v>
      </c>
      <c r="AU126" s="156" t="s">
        <v>83</v>
      </c>
      <c r="AY126" s="17" t="s">
        <v>133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81</v>
      </c>
      <c r="BK126" s="157">
        <f>ROUND(I126*H126,2)</f>
        <v>0</v>
      </c>
      <c r="BL126" s="17" t="s">
        <v>140</v>
      </c>
      <c r="BM126" s="156" t="s">
        <v>383</v>
      </c>
    </row>
    <row r="127" spans="1:65" s="14" customFormat="1">
      <c r="B127" s="165"/>
      <c r="D127" s="159" t="s">
        <v>142</v>
      </c>
      <c r="E127" s="166" t="s">
        <v>1</v>
      </c>
      <c r="F127" s="167" t="s">
        <v>384</v>
      </c>
      <c r="H127" s="168">
        <v>8.8000000000000007</v>
      </c>
      <c r="L127" s="165"/>
      <c r="M127" s="169"/>
      <c r="N127" s="170"/>
      <c r="O127" s="170"/>
      <c r="P127" s="170"/>
      <c r="Q127" s="170"/>
      <c r="R127" s="170"/>
      <c r="S127" s="170"/>
      <c r="T127" s="171"/>
      <c r="AT127" s="166" t="s">
        <v>142</v>
      </c>
      <c r="AU127" s="166" t="s">
        <v>83</v>
      </c>
      <c r="AV127" s="14" t="s">
        <v>83</v>
      </c>
      <c r="AW127" s="14" t="s">
        <v>31</v>
      </c>
      <c r="AX127" s="14" t="s">
        <v>81</v>
      </c>
      <c r="AY127" s="166" t="s">
        <v>133</v>
      </c>
    </row>
    <row r="128" spans="1:65" s="2" customFormat="1" ht="21.75" customHeight="1">
      <c r="A128" s="29"/>
      <c r="B128" s="145"/>
      <c r="C128" s="146" t="s">
        <v>83</v>
      </c>
      <c r="D128" s="146" t="s">
        <v>135</v>
      </c>
      <c r="E128" s="147" t="s">
        <v>385</v>
      </c>
      <c r="F128" s="148" t="s">
        <v>386</v>
      </c>
      <c r="G128" s="149" t="s">
        <v>138</v>
      </c>
      <c r="H128" s="150">
        <v>8.8000000000000007</v>
      </c>
      <c r="I128" s="151"/>
      <c r="J128" s="151">
        <f>ROUND(I128*H128,2)</f>
        <v>0</v>
      </c>
      <c r="K128" s="148" t="s">
        <v>315</v>
      </c>
      <c r="L128" s="30"/>
      <c r="M128" s="152" t="s">
        <v>1</v>
      </c>
      <c r="N128" s="153" t="s">
        <v>39</v>
      </c>
      <c r="O128" s="154">
        <v>0.65400000000000003</v>
      </c>
      <c r="P128" s="154">
        <f>O128*H128</f>
        <v>5.7552000000000003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140</v>
      </c>
      <c r="AT128" s="156" t="s">
        <v>135</v>
      </c>
      <c r="AU128" s="156" t="s">
        <v>83</v>
      </c>
      <c r="AY128" s="17" t="s">
        <v>133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81</v>
      </c>
      <c r="BK128" s="157">
        <f>ROUND(I128*H128,2)</f>
        <v>0</v>
      </c>
      <c r="BL128" s="17" t="s">
        <v>140</v>
      </c>
      <c r="BM128" s="156" t="s">
        <v>387</v>
      </c>
    </row>
    <row r="129" spans="1:65" s="2" customFormat="1" ht="21.75" customHeight="1">
      <c r="A129" s="29"/>
      <c r="B129" s="145"/>
      <c r="C129" s="146" t="s">
        <v>92</v>
      </c>
      <c r="D129" s="146" t="s">
        <v>135</v>
      </c>
      <c r="E129" s="147" t="s">
        <v>165</v>
      </c>
      <c r="F129" s="148" t="s">
        <v>388</v>
      </c>
      <c r="G129" s="149" t="s">
        <v>138</v>
      </c>
      <c r="H129" s="150">
        <v>8.8000000000000007</v>
      </c>
      <c r="I129" s="151"/>
      <c r="J129" s="151">
        <f>ROUND(I129*H129,2)</f>
        <v>0</v>
      </c>
      <c r="K129" s="148" t="s">
        <v>315</v>
      </c>
      <c r="L129" s="30"/>
      <c r="M129" s="152" t="s">
        <v>1</v>
      </c>
      <c r="N129" s="153" t="s">
        <v>39</v>
      </c>
      <c r="O129" s="154">
        <v>8.3000000000000004E-2</v>
      </c>
      <c r="P129" s="154">
        <f>O129*H129</f>
        <v>0.73040000000000005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140</v>
      </c>
      <c r="AT129" s="156" t="s">
        <v>135</v>
      </c>
      <c r="AU129" s="156" t="s">
        <v>83</v>
      </c>
      <c r="AY129" s="17" t="s">
        <v>133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81</v>
      </c>
      <c r="BK129" s="157">
        <f>ROUND(I129*H129,2)</f>
        <v>0</v>
      </c>
      <c r="BL129" s="17" t="s">
        <v>140</v>
      </c>
      <c r="BM129" s="156" t="s">
        <v>389</v>
      </c>
    </row>
    <row r="130" spans="1:65" s="2" customFormat="1" ht="16.5" customHeight="1">
      <c r="A130" s="29"/>
      <c r="B130" s="145"/>
      <c r="C130" s="146" t="s">
        <v>140</v>
      </c>
      <c r="D130" s="146" t="s">
        <v>135</v>
      </c>
      <c r="E130" s="147" t="s">
        <v>171</v>
      </c>
      <c r="F130" s="148" t="s">
        <v>172</v>
      </c>
      <c r="G130" s="149" t="s">
        <v>138</v>
      </c>
      <c r="H130" s="150">
        <v>8.8000000000000007</v>
      </c>
      <c r="I130" s="151"/>
      <c r="J130" s="151">
        <f>ROUND(I130*H130,2)</f>
        <v>0</v>
      </c>
      <c r="K130" s="148" t="s">
        <v>315</v>
      </c>
      <c r="L130" s="30"/>
      <c r="M130" s="152" t="s">
        <v>1</v>
      </c>
      <c r="N130" s="153" t="s">
        <v>39</v>
      </c>
      <c r="O130" s="154">
        <v>8.9999999999999993E-3</v>
      </c>
      <c r="P130" s="154">
        <f>O130*H130</f>
        <v>7.9200000000000007E-2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140</v>
      </c>
      <c r="AT130" s="156" t="s">
        <v>135</v>
      </c>
      <c r="AU130" s="156" t="s">
        <v>83</v>
      </c>
      <c r="AY130" s="17" t="s">
        <v>133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81</v>
      </c>
      <c r="BK130" s="157">
        <f>ROUND(I130*H130,2)</f>
        <v>0</v>
      </c>
      <c r="BL130" s="17" t="s">
        <v>140</v>
      </c>
      <c r="BM130" s="156" t="s">
        <v>390</v>
      </c>
    </row>
    <row r="131" spans="1:65" s="2" customFormat="1" ht="21.75" customHeight="1">
      <c r="A131" s="29"/>
      <c r="B131" s="145"/>
      <c r="C131" s="146" t="s">
        <v>160</v>
      </c>
      <c r="D131" s="146" t="s">
        <v>135</v>
      </c>
      <c r="E131" s="147" t="s">
        <v>176</v>
      </c>
      <c r="F131" s="148" t="s">
        <v>177</v>
      </c>
      <c r="G131" s="149" t="s">
        <v>178</v>
      </c>
      <c r="H131" s="150">
        <v>14.08</v>
      </c>
      <c r="I131" s="151"/>
      <c r="J131" s="151">
        <f>ROUND(I131*H131,2)</f>
        <v>0</v>
      </c>
      <c r="K131" s="148" t="s">
        <v>315</v>
      </c>
      <c r="L131" s="30"/>
      <c r="M131" s="152" t="s">
        <v>1</v>
      </c>
      <c r="N131" s="153" t="s">
        <v>39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140</v>
      </c>
      <c r="AT131" s="156" t="s">
        <v>135</v>
      </c>
      <c r="AU131" s="156" t="s">
        <v>83</v>
      </c>
      <c r="AY131" s="17" t="s">
        <v>133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81</v>
      </c>
      <c r="BK131" s="157">
        <f>ROUND(I131*H131,2)</f>
        <v>0</v>
      </c>
      <c r="BL131" s="17" t="s">
        <v>140</v>
      </c>
      <c r="BM131" s="156" t="s">
        <v>391</v>
      </c>
    </row>
    <row r="132" spans="1:65" s="14" customFormat="1">
      <c r="B132" s="165"/>
      <c r="D132" s="159" t="s">
        <v>142</v>
      </c>
      <c r="E132" s="166" t="s">
        <v>1</v>
      </c>
      <c r="F132" s="167" t="s">
        <v>392</v>
      </c>
      <c r="H132" s="168">
        <v>14.08</v>
      </c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142</v>
      </c>
      <c r="AU132" s="166" t="s">
        <v>83</v>
      </c>
      <c r="AV132" s="14" t="s">
        <v>83</v>
      </c>
      <c r="AW132" s="14" t="s">
        <v>31</v>
      </c>
      <c r="AX132" s="14" t="s">
        <v>81</v>
      </c>
      <c r="AY132" s="166" t="s">
        <v>133</v>
      </c>
    </row>
    <row r="133" spans="1:65" s="12" customFormat="1" ht="22.9" customHeight="1">
      <c r="B133" s="133"/>
      <c r="D133" s="134" t="s">
        <v>73</v>
      </c>
      <c r="E133" s="143" t="s">
        <v>83</v>
      </c>
      <c r="F133" s="143" t="s">
        <v>393</v>
      </c>
      <c r="J133" s="144">
        <f>BK133</f>
        <v>0</v>
      </c>
      <c r="L133" s="133"/>
      <c r="M133" s="137"/>
      <c r="N133" s="138"/>
      <c r="O133" s="138"/>
      <c r="P133" s="139">
        <f>SUM(P134:P142)</f>
        <v>10.69684</v>
      </c>
      <c r="Q133" s="138"/>
      <c r="R133" s="139">
        <f>SUM(R134:R142)</f>
        <v>2.7279999999999999E-2</v>
      </c>
      <c r="S133" s="138"/>
      <c r="T133" s="140">
        <f>SUM(T134:T142)</f>
        <v>0</v>
      </c>
      <c r="AR133" s="134" t="s">
        <v>81</v>
      </c>
      <c r="AT133" s="141" t="s">
        <v>73</v>
      </c>
      <c r="AU133" s="141" t="s">
        <v>81</v>
      </c>
      <c r="AY133" s="134" t="s">
        <v>133</v>
      </c>
      <c r="BK133" s="142">
        <f>SUM(BK134:BK142)</f>
        <v>0</v>
      </c>
    </row>
    <row r="134" spans="1:65" s="2" customFormat="1" ht="21.75" customHeight="1">
      <c r="A134" s="29"/>
      <c r="B134" s="145"/>
      <c r="C134" s="146" t="s">
        <v>164</v>
      </c>
      <c r="D134" s="146" t="s">
        <v>135</v>
      </c>
      <c r="E134" s="147" t="s">
        <v>394</v>
      </c>
      <c r="F134" s="148" t="s">
        <v>395</v>
      </c>
      <c r="G134" s="149" t="s">
        <v>138</v>
      </c>
      <c r="H134" s="150">
        <v>8.14</v>
      </c>
      <c r="I134" s="151"/>
      <c r="J134" s="151">
        <f>ROUND(I134*H134,2)</f>
        <v>0</v>
      </c>
      <c r="K134" s="148" t="s">
        <v>315</v>
      </c>
      <c r="L134" s="30"/>
      <c r="M134" s="152" t="s">
        <v>1</v>
      </c>
      <c r="N134" s="153" t="s">
        <v>39</v>
      </c>
      <c r="O134" s="154">
        <v>0.76</v>
      </c>
      <c r="P134" s="154">
        <f>O134*H134</f>
        <v>6.1864000000000008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140</v>
      </c>
      <c r="AT134" s="156" t="s">
        <v>135</v>
      </c>
      <c r="AU134" s="156" t="s">
        <v>83</v>
      </c>
      <c r="AY134" s="17" t="s">
        <v>133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81</v>
      </c>
      <c r="BK134" s="157">
        <f>ROUND(I134*H134,2)</f>
        <v>0</v>
      </c>
      <c r="BL134" s="17" t="s">
        <v>140</v>
      </c>
      <c r="BM134" s="156" t="s">
        <v>396</v>
      </c>
    </row>
    <row r="135" spans="1:65" s="14" customFormat="1">
      <c r="B135" s="165"/>
      <c r="D135" s="159" t="s">
        <v>142</v>
      </c>
      <c r="E135" s="166" t="s">
        <v>1</v>
      </c>
      <c r="F135" s="167" t="s">
        <v>397</v>
      </c>
      <c r="H135" s="168">
        <v>8.14</v>
      </c>
      <c r="L135" s="165"/>
      <c r="M135" s="169"/>
      <c r="N135" s="170"/>
      <c r="O135" s="170"/>
      <c r="P135" s="170"/>
      <c r="Q135" s="170"/>
      <c r="R135" s="170"/>
      <c r="S135" s="170"/>
      <c r="T135" s="171"/>
      <c r="AT135" s="166" t="s">
        <v>142</v>
      </c>
      <c r="AU135" s="166" t="s">
        <v>83</v>
      </c>
      <c r="AV135" s="14" t="s">
        <v>83</v>
      </c>
      <c r="AW135" s="14" t="s">
        <v>31</v>
      </c>
      <c r="AX135" s="14" t="s">
        <v>81</v>
      </c>
      <c r="AY135" s="166" t="s">
        <v>133</v>
      </c>
    </row>
    <row r="136" spans="1:65" s="2" customFormat="1" ht="21.75" customHeight="1">
      <c r="A136" s="29"/>
      <c r="B136" s="145"/>
      <c r="C136" s="146" t="s">
        <v>170</v>
      </c>
      <c r="D136" s="146" t="s">
        <v>135</v>
      </c>
      <c r="E136" s="147" t="s">
        <v>398</v>
      </c>
      <c r="F136" s="148" t="s">
        <v>399</v>
      </c>
      <c r="G136" s="149" t="s">
        <v>153</v>
      </c>
      <c r="H136" s="150">
        <v>33</v>
      </c>
      <c r="I136" s="151"/>
      <c r="J136" s="151">
        <f>ROUND(I136*H136,2)</f>
        <v>0</v>
      </c>
      <c r="K136" s="148" t="s">
        <v>315</v>
      </c>
      <c r="L136" s="30"/>
      <c r="M136" s="152" t="s">
        <v>1</v>
      </c>
      <c r="N136" s="153" t="s">
        <v>39</v>
      </c>
      <c r="O136" s="154">
        <v>7.4999999999999997E-2</v>
      </c>
      <c r="P136" s="154">
        <f>O136*H136</f>
        <v>2.4750000000000001</v>
      </c>
      <c r="Q136" s="154">
        <v>1.7000000000000001E-4</v>
      </c>
      <c r="R136" s="154">
        <f>Q136*H136</f>
        <v>5.6100000000000004E-3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140</v>
      </c>
      <c r="AT136" s="156" t="s">
        <v>135</v>
      </c>
      <c r="AU136" s="156" t="s">
        <v>83</v>
      </c>
      <c r="AY136" s="17" t="s">
        <v>133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81</v>
      </c>
      <c r="BK136" s="157">
        <f>ROUND(I136*H136,2)</f>
        <v>0</v>
      </c>
      <c r="BL136" s="17" t="s">
        <v>140</v>
      </c>
      <c r="BM136" s="156" t="s">
        <v>400</v>
      </c>
    </row>
    <row r="137" spans="1:65" s="14" customFormat="1">
      <c r="B137" s="165"/>
      <c r="D137" s="159" t="s">
        <v>142</v>
      </c>
      <c r="E137" s="166" t="s">
        <v>1</v>
      </c>
      <c r="F137" s="167" t="s">
        <v>401</v>
      </c>
      <c r="H137" s="168">
        <v>33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142</v>
      </c>
      <c r="AU137" s="166" t="s">
        <v>83</v>
      </c>
      <c r="AV137" s="14" t="s">
        <v>83</v>
      </c>
      <c r="AW137" s="14" t="s">
        <v>31</v>
      </c>
      <c r="AX137" s="14" t="s">
        <v>81</v>
      </c>
      <c r="AY137" s="166" t="s">
        <v>133</v>
      </c>
    </row>
    <row r="138" spans="1:65" s="2" customFormat="1" ht="21.75" customHeight="1">
      <c r="A138" s="29"/>
      <c r="B138" s="145"/>
      <c r="C138" s="179" t="s">
        <v>175</v>
      </c>
      <c r="D138" s="179" t="s">
        <v>192</v>
      </c>
      <c r="E138" s="180" t="s">
        <v>402</v>
      </c>
      <c r="F138" s="181" t="s">
        <v>403</v>
      </c>
      <c r="G138" s="182" t="s">
        <v>153</v>
      </c>
      <c r="H138" s="183">
        <v>36.299999999999997</v>
      </c>
      <c r="I138" s="184"/>
      <c r="J138" s="184">
        <f>ROUND(I138*H138,2)</f>
        <v>0</v>
      </c>
      <c r="K138" s="181" t="s">
        <v>315</v>
      </c>
      <c r="L138" s="185"/>
      <c r="M138" s="186" t="s">
        <v>1</v>
      </c>
      <c r="N138" s="187" t="s">
        <v>39</v>
      </c>
      <c r="O138" s="154">
        <v>0</v>
      </c>
      <c r="P138" s="154">
        <f>O138*H138</f>
        <v>0</v>
      </c>
      <c r="Q138" s="154">
        <v>2.9999999999999997E-4</v>
      </c>
      <c r="R138" s="154">
        <f>Q138*H138</f>
        <v>1.0889999999999999E-2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175</v>
      </c>
      <c r="AT138" s="156" t="s">
        <v>192</v>
      </c>
      <c r="AU138" s="156" t="s">
        <v>83</v>
      </c>
      <c r="AY138" s="17" t="s">
        <v>133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140</v>
      </c>
      <c r="BM138" s="156" t="s">
        <v>404</v>
      </c>
    </row>
    <row r="139" spans="1:65" s="14" customFormat="1">
      <c r="B139" s="165"/>
      <c r="D139" s="159" t="s">
        <v>142</v>
      </c>
      <c r="F139" s="167" t="s">
        <v>405</v>
      </c>
      <c r="H139" s="168">
        <v>36.299999999999997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</v>
      </c>
      <c r="AX139" s="14" t="s">
        <v>81</v>
      </c>
      <c r="AY139" s="166" t="s">
        <v>133</v>
      </c>
    </row>
    <row r="140" spans="1:65" s="2" customFormat="1" ht="16.5" customHeight="1">
      <c r="A140" s="29"/>
      <c r="B140" s="145"/>
      <c r="C140" s="146" t="s">
        <v>181</v>
      </c>
      <c r="D140" s="146" t="s">
        <v>135</v>
      </c>
      <c r="E140" s="147" t="s">
        <v>406</v>
      </c>
      <c r="F140" s="148" t="s">
        <v>407</v>
      </c>
      <c r="G140" s="149" t="s">
        <v>138</v>
      </c>
      <c r="H140" s="150">
        <v>0.66</v>
      </c>
      <c r="I140" s="151"/>
      <c r="J140" s="151">
        <f>ROUND(I140*H140,2)</f>
        <v>0</v>
      </c>
      <c r="K140" s="148" t="s">
        <v>315</v>
      </c>
      <c r="L140" s="30"/>
      <c r="M140" s="152" t="s">
        <v>1</v>
      </c>
      <c r="N140" s="153" t="s">
        <v>39</v>
      </c>
      <c r="O140" s="154">
        <v>1.5840000000000001</v>
      </c>
      <c r="P140" s="154">
        <f>O140*H140</f>
        <v>1.0454400000000001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140</v>
      </c>
      <c r="AT140" s="156" t="s">
        <v>135</v>
      </c>
      <c r="AU140" s="156" t="s">
        <v>83</v>
      </c>
      <c r="AY140" s="17" t="s">
        <v>133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81</v>
      </c>
      <c r="BK140" s="157">
        <f>ROUND(I140*H140,2)</f>
        <v>0</v>
      </c>
      <c r="BL140" s="17" t="s">
        <v>140</v>
      </c>
      <c r="BM140" s="156" t="s">
        <v>408</v>
      </c>
    </row>
    <row r="141" spans="1:65" s="14" customFormat="1">
      <c r="B141" s="165"/>
      <c r="D141" s="159" t="s">
        <v>142</v>
      </c>
      <c r="E141" s="166" t="s">
        <v>1</v>
      </c>
      <c r="F141" s="167" t="s">
        <v>409</v>
      </c>
      <c r="H141" s="168">
        <v>0.66</v>
      </c>
      <c r="L141" s="165"/>
      <c r="M141" s="169"/>
      <c r="N141" s="170"/>
      <c r="O141" s="170"/>
      <c r="P141" s="170"/>
      <c r="Q141" s="170"/>
      <c r="R141" s="170"/>
      <c r="S141" s="170"/>
      <c r="T141" s="171"/>
      <c r="AT141" s="166" t="s">
        <v>142</v>
      </c>
      <c r="AU141" s="166" t="s">
        <v>83</v>
      </c>
      <c r="AV141" s="14" t="s">
        <v>83</v>
      </c>
      <c r="AW141" s="14" t="s">
        <v>31</v>
      </c>
      <c r="AX141" s="14" t="s">
        <v>81</v>
      </c>
      <c r="AY141" s="166" t="s">
        <v>133</v>
      </c>
    </row>
    <row r="142" spans="1:65" s="2" customFormat="1" ht="21.75" customHeight="1">
      <c r="A142" s="29"/>
      <c r="B142" s="145"/>
      <c r="C142" s="146" t="s">
        <v>186</v>
      </c>
      <c r="D142" s="146" t="s">
        <v>135</v>
      </c>
      <c r="E142" s="147" t="s">
        <v>410</v>
      </c>
      <c r="F142" s="148" t="s">
        <v>411</v>
      </c>
      <c r="G142" s="149" t="s">
        <v>207</v>
      </c>
      <c r="H142" s="150">
        <v>22</v>
      </c>
      <c r="I142" s="151"/>
      <c r="J142" s="151">
        <f>ROUND(I142*H142,2)</f>
        <v>0</v>
      </c>
      <c r="K142" s="148" t="s">
        <v>315</v>
      </c>
      <c r="L142" s="30"/>
      <c r="M142" s="188" t="s">
        <v>1</v>
      </c>
      <c r="N142" s="189" t="s">
        <v>39</v>
      </c>
      <c r="O142" s="190">
        <v>4.4999999999999998E-2</v>
      </c>
      <c r="P142" s="190">
        <f>O142*H142</f>
        <v>0.99</v>
      </c>
      <c r="Q142" s="190">
        <v>4.8999999999999998E-4</v>
      </c>
      <c r="R142" s="190">
        <f>Q142*H142</f>
        <v>1.078E-2</v>
      </c>
      <c r="S142" s="190">
        <v>0</v>
      </c>
      <c r="T142" s="191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412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2:K142" xr:uid="{00000000-0009-0000-0000-000003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413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105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ROUND(J127,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ROUND((SUM(BE127:BE189)),  2)</f>
        <v>0</v>
      </c>
      <c r="G35" s="29"/>
      <c r="H35" s="29"/>
      <c r="I35" s="103">
        <v>0.21</v>
      </c>
      <c r="J35" s="102">
        <f>ROUND(((SUM(BE127:BE189))*I35),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ROUND((SUM(BF127:BF189)),  2)</f>
        <v>0</v>
      </c>
      <c r="G36" s="29"/>
      <c r="H36" s="29"/>
      <c r="I36" s="103">
        <v>0.15</v>
      </c>
      <c r="J36" s="102">
        <f>ROUND(((SUM(BF127:BF189))*I36),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ROUND((SUM(BG127:BG189)),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ROUND((SUM(BH127:BH189)),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ROUND((SUM(BI127:BI189)),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413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IO 01 - Vodovodní přípojka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J127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J128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J129</f>
        <v>0</v>
      </c>
      <c r="L100" s="119"/>
    </row>
    <row r="101" spans="1:47" s="10" customFormat="1" ht="19.899999999999999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J157</f>
        <v>0</v>
      </c>
      <c r="L101" s="119"/>
    </row>
    <row r="102" spans="1:47" s="10" customFormat="1" ht="19.899999999999999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47" s="10" customFormat="1" ht="19.899999999999999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J184</f>
        <v>0</v>
      </c>
      <c r="L103" s="119"/>
    </row>
    <row r="104" spans="1:47" s="9" customFormat="1" ht="24.95" customHeight="1">
      <c r="B104" s="115"/>
      <c r="D104" s="116" t="s">
        <v>116</v>
      </c>
      <c r="E104" s="117"/>
      <c r="F104" s="117"/>
      <c r="G104" s="117"/>
      <c r="H104" s="117"/>
      <c r="I104" s="117"/>
      <c r="J104" s="118">
        <f>J186</f>
        <v>0</v>
      </c>
      <c r="L104" s="115"/>
    </row>
    <row r="105" spans="1:47" s="10" customFormat="1" ht="19.899999999999999" customHeight="1">
      <c r="B105" s="119"/>
      <c r="D105" s="120" t="s">
        <v>117</v>
      </c>
      <c r="E105" s="121"/>
      <c r="F105" s="121"/>
      <c r="G105" s="121"/>
      <c r="H105" s="121"/>
      <c r="I105" s="121"/>
      <c r="J105" s="122">
        <f>J187</f>
        <v>0</v>
      </c>
      <c r="L105" s="119"/>
    </row>
    <row r="106" spans="1:47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47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47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24.95" customHeight="1">
      <c r="A112" s="29"/>
      <c r="B112" s="30"/>
      <c r="C112" s="21" t="s">
        <v>118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2" customHeight="1">
      <c r="A114" s="29"/>
      <c r="B114" s="30"/>
      <c r="C114" s="26" t="s">
        <v>14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6.5" customHeight="1">
      <c r="A115" s="29"/>
      <c r="B115" s="30"/>
      <c r="C115" s="29"/>
      <c r="D115" s="29"/>
      <c r="E115" s="231" t="str">
        <f>E7</f>
        <v>Výměníkové stanice Červená kolonie na ulici Okružní v Bohumíně</v>
      </c>
      <c r="F115" s="232"/>
      <c r="G115" s="232"/>
      <c r="H115" s="232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1" customFormat="1" ht="12" customHeight="1">
      <c r="B116" s="20"/>
      <c r="C116" s="26" t="s">
        <v>102</v>
      </c>
      <c r="L116" s="20"/>
    </row>
    <row r="117" spans="1:63" s="2" customFormat="1" ht="16.5" customHeight="1">
      <c r="A117" s="29"/>
      <c r="B117" s="30"/>
      <c r="C117" s="29"/>
      <c r="D117" s="29"/>
      <c r="E117" s="231" t="s">
        <v>413</v>
      </c>
      <c r="F117" s="230"/>
      <c r="G117" s="230"/>
      <c r="H117" s="230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6" t="s">
        <v>104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6.5" customHeight="1">
      <c r="A119" s="29"/>
      <c r="B119" s="30"/>
      <c r="C119" s="29"/>
      <c r="D119" s="29"/>
      <c r="E119" s="221" t="str">
        <f>E11</f>
        <v>IO 01 - Vodovodní přípojka</v>
      </c>
      <c r="F119" s="230"/>
      <c r="G119" s="230"/>
      <c r="H119" s="230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6" t="s">
        <v>18</v>
      </c>
      <c r="D121" s="29"/>
      <c r="E121" s="29"/>
      <c r="F121" s="24" t="str">
        <f>F14</f>
        <v xml:space="preserve"> </v>
      </c>
      <c r="G121" s="29"/>
      <c r="H121" s="29"/>
      <c r="I121" s="26" t="s">
        <v>20</v>
      </c>
      <c r="J121" s="52" t="str">
        <f>IF(J14="","",J14)</f>
        <v>21. 10. 2019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6" t="s">
        <v>22</v>
      </c>
      <c r="D123" s="29"/>
      <c r="E123" s="29"/>
      <c r="F123" s="24" t="str">
        <f>E17</f>
        <v>Město Bohumín, Masarykova 158, Bohumín</v>
      </c>
      <c r="G123" s="29"/>
      <c r="H123" s="29"/>
      <c r="I123" s="26" t="s">
        <v>27</v>
      </c>
      <c r="J123" s="27" t="str">
        <f>E23</f>
        <v>S WHG s.r.o.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2" customHeight="1">
      <c r="A124" s="29"/>
      <c r="B124" s="30"/>
      <c r="C124" s="26" t="s">
        <v>26</v>
      </c>
      <c r="D124" s="29"/>
      <c r="E124" s="29"/>
      <c r="F124" s="24" t="str">
        <f>IF(E20="","",E20)</f>
        <v xml:space="preserve"> </v>
      </c>
      <c r="G124" s="29"/>
      <c r="H124" s="29"/>
      <c r="I124" s="26" t="s">
        <v>32</v>
      </c>
      <c r="J124" s="27" t="str">
        <f>E26</f>
        <v xml:space="preserve"> 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119</v>
      </c>
      <c r="D126" s="126" t="s">
        <v>59</v>
      </c>
      <c r="E126" s="126" t="s">
        <v>55</v>
      </c>
      <c r="F126" s="126" t="s">
        <v>56</v>
      </c>
      <c r="G126" s="126" t="s">
        <v>120</v>
      </c>
      <c r="H126" s="126" t="s">
        <v>121</v>
      </c>
      <c r="I126" s="126" t="s">
        <v>122</v>
      </c>
      <c r="J126" s="126" t="s">
        <v>108</v>
      </c>
      <c r="K126" s="127" t="s">
        <v>123</v>
      </c>
      <c r="L126" s="128"/>
      <c r="M126" s="59" t="s">
        <v>1</v>
      </c>
      <c r="N126" s="60" t="s">
        <v>38</v>
      </c>
      <c r="O126" s="60" t="s">
        <v>124</v>
      </c>
      <c r="P126" s="60" t="s">
        <v>125</v>
      </c>
      <c r="Q126" s="60" t="s">
        <v>126</v>
      </c>
      <c r="R126" s="60" t="s">
        <v>127</v>
      </c>
      <c r="S126" s="60" t="s">
        <v>128</v>
      </c>
      <c r="T126" s="61" t="s">
        <v>129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9" customHeight="1">
      <c r="A127" s="29"/>
      <c r="B127" s="30"/>
      <c r="C127" s="66" t="s">
        <v>130</v>
      </c>
      <c r="D127" s="29"/>
      <c r="E127" s="29"/>
      <c r="F127" s="29"/>
      <c r="G127" s="29"/>
      <c r="H127" s="29"/>
      <c r="I127" s="29"/>
      <c r="J127" s="129">
        <f>BK127</f>
        <v>0</v>
      </c>
      <c r="K127" s="29"/>
      <c r="L127" s="30"/>
      <c r="M127" s="62"/>
      <c r="N127" s="53"/>
      <c r="O127" s="63"/>
      <c r="P127" s="130">
        <f>P128+P186</f>
        <v>53.553633000000005</v>
      </c>
      <c r="Q127" s="63"/>
      <c r="R127" s="130">
        <f>R128+R186</f>
        <v>4.3657199999999996</v>
      </c>
      <c r="S127" s="63"/>
      <c r="T127" s="131">
        <f>T128+T186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73</v>
      </c>
      <c r="AU127" s="17" t="s">
        <v>110</v>
      </c>
      <c r="BK127" s="132">
        <f>BK128+BK186</f>
        <v>0</v>
      </c>
    </row>
    <row r="128" spans="1:63" s="12" customFormat="1" ht="25.9" customHeight="1">
      <c r="B128" s="133"/>
      <c r="D128" s="134" t="s">
        <v>73</v>
      </c>
      <c r="E128" s="135" t="s">
        <v>131</v>
      </c>
      <c r="F128" s="135" t="s">
        <v>132</v>
      </c>
      <c r="J128" s="136">
        <f>BK128</f>
        <v>0</v>
      </c>
      <c r="L128" s="133"/>
      <c r="M128" s="137"/>
      <c r="N128" s="138"/>
      <c r="O128" s="138"/>
      <c r="P128" s="139">
        <f>P129+P157+P160+P184</f>
        <v>53.553633000000005</v>
      </c>
      <c r="Q128" s="138"/>
      <c r="R128" s="139">
        <f>R129+R157+R160+R184</f>
        <v>4.3657199999999996</v>
      </c>
      <c r="S128" s="138"/>
      <c r="T128" s="140">
        <f>T129+T157+T160+T184</f>
        <v>0</v>
      </c>
      <c r="AR128" s="134" t="s">
        <v>81</v>
      </c>
      <c r="AT128" s="141" t="s">
        <v>73</v>
      </c>
      <c r="AU128" s="141" t="s">
        <v>74</v>
      </c>
      <c r="AY128" s="134" t="s">
        <v>133</v>
      </c>
      <c r="BK128" s="142">
        <f>BK129+BK157+BK160+BK184</f>
        <v>0</v>
      </c>
    </row>
    <row r="129" spans="1:65" s="12" customFormat="1" ht="22.9" customHeight="1">
      <c r="B129" s="133"/>
      <c r="D129" s="134" t="s">
        <v>73</v>
      </c>
      <c r="E129" s="143" t="s">
        <v>81</v>
      </c>
      <c r="F129" s="143" t="s">
        <v>134</v>
      </c>
      <c r="J129" s="144">
        <f>BK129</f>
        <v>0</v>
      </c>
      <c r="L129" s="133"/>
      <c r="M129" s="137"/>
      <c r="N129" s="138"/>
      <c r="O129" s="138"/>
      <c r="P129" s="139">
        <f>SUM(P130:P156)</f>
        <v>36.042873</v>
      </c>
      <c r="Q129" s="138"/>
      <c r="R129" s="139">
        <f>SUM(R130:R156)</f>
        <v>3.0361600000000002</v>
      </c>
      <c r="S129" s="138"/>
      <c r="T129" s="140">
        <f>SUM(T130:T156)</f>
        <v>0</v>
      </c>
      <c r="AR129" s="134" t="s">
        <v>81</v>
      </c>
      <c r="AT129" s="141" t="s">
        <v>73</v>
      </c>
      <c r="AU129" s="141" t="s">
        <v>81</v>
      </c>
      <c r="AY129" s="134" t="s">
        <v>133</v>
      </c>
      <c r="BK129" s="142">
        <f>SUM(BK130:BK156)</f>
        <v>0</v>
      </c>
    </row>
    <row r="130" spans="1:65" s="2" customFormat="1" ht="21.75" customHeight="1">
      <c r="A130" s="29"/>
      <c r="B130" s="145"/>
      <c r="C130" s="146" t="s">
        <v>81</v>
      </c>
      <c r="D130" s="146" t="s">
        <v>135</v>
      </c>
      <c r="E130" s="147" t="s">
        <v>136</v>
      </c>
      <c r="F130" s="148" t="s">
        <v>137</v>
      </c>
      <c r="G130" s="149" t="s">
        <v>138</v>
      </c>
      <c r="H130" s="150">
        <v>11.04</v>
      </c>
      <c r="I130" s="151"/>
      <c r="J130" s="151">
        <f>ROUND(I130*H130,2)</f>
        <v>0</v>
      </c>
      <c r="K130" s="148" t="s">
        <v>139</v>
      </c>
      <c r="L130" s="30"/>
      <c r="M130" s="152" t="s">
        <v>1</v>
      </c>
      <c r="N130" s="153" t="s">
        <v>39</v>
      </c>
      <c r="O130" s="154">
        <v>1.43</v>
      </c>
      <c r="P130" s="154">
        <f>O130*H130</f>
        <v>15.787199999999999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140</v>
      </c>
      <c r="AT130" s="156" t="s">
        <v>135</v>
      </c>
      <c r="AU130" s="156" t="s">
        <v>83</v>
      </c>
      <c r="AY130" s="17" t="s">
        <v>133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81</v>
      </c>
      <c r="BK130" s="157">
        <f>ROUND(I130*H130,2)</f>
        <v>0</v>
      </c>
      <c r="BL130" s="17" t="s">
        <v>140</v>
      </c>
      <c r="BM130" s="156" t="s">
        <v>414</v>
      </c>
    </row>
    <row r="131" spans="1:65" s="13" customFormat="1">
      <c r="B131" s="158"/>
      <c r="D131" s="159" t="s">
        <v>142</v>
      </c>
      <c r="E131" s="160" t="s">
        <v>1</v>
      </c>
      <c r="F131" s="161" t="s">
        <v>143</v>
      </c>
      <c r="H131" s="160" t="s">
        <v>1</v>
      </c>
      <c r="L131" s="158"/>
      <c r="M131" s="162"/>
      <c r="N131" s="163"/>
      <c r="O131" s="163"/>
      <c r="P131" s="163"/>
      <c r="Q131" s="163"/>
      <c r="R131" s="163"/>
      <c r="S131" s="163"/>
      <c r="T131" s="164"/>
      <c r="AT131" s="160" t="s">
        <v>142</v>
      </c>
      <c r="AU131" s="160" t="s">
        <v>83</v>
      </c>
      <c r="AV131" s="13" t="s">
        <v>81</v>
      </c>
      <c r="AW131" s="13" t="s">
        <v>31</v>
      </c>
      <c r="AX131" s="13" t="s">
        <v>74</v>
      </c>
      <c r="AY131" s="160" t="s">
        <v>133</v>
      </c>
    </row>
    <row r="132" spans="1:65" s="14" customFormat="1">
      <c r="B132" s="165"/>
      <c r="D132" s="159" t="s">
        <v>142</v>
      </c>
      <c r="E132" s="166" t="s">
        <v>1</v>
      </c>
      <c r="F132" s="167" t="s">
        <v>144</v>
      </c>
      <c r="H132" s="168">
        <v>3.84</v>
      </c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142</v>
      </c>
      <c r="AU132" s="166" t="s">
        <v>83</v>
      </c>
      <c r="AV132" s="14" t="s">
        <v>83</v>
      </c>
      <c r="AW132" s="14" t="s">
        <v>31</v>
      </c>
      <c r="AX132" s="14" t="s">
        <v>74</v>
      </c>
      <c r="AY132" s="166" t="s">
        <v>133</v>
      </c>
    </row>
    <row r="133" spans="1:65" s="13" customFormat="1">
      <c r="B133" s="158"/>
      <c r="D133" s="159" t="s">
        <v>142</v>
      </c>
      <c r="E133" s="160" t="s">
        <v>1</v>
      </c>
      <c r="F133" s="161" t="s">
        <v>145</v>
      </c>
      <c r="H133" s="160" t="s">
        <v>1</v>
      </c>
      <c r="L133" s="158"/>
      <c r="M133" s="162"/>
      <c r="N133" s="163"/>
      <c r="O133" s="163"/>
      <c r="P133" s="163"/>
      <c r="Q133" s="163"/>
      <c r="R133" s="163"/>
      <c r="S133" s="163"/>
      <c r="T133" s="164"/>
      <c r="AT133" s="160" t="s">
        <v>142</v>
      </c>
      <c r="AU133" s="160" t="s">
        <v>83</v>
      </c>
      <c r="AV133" s="13" t="s">
        <v>81</v>
      </c>
      <c r="AW133" s="13" t="s">
        <v>31</v>
      </c>
      <c r="AX133" s="13" t="s">
        <v>74</v>
      </c>
      <c r="AY133" s="160" t="s">
        <v>133</v>
      </c>
    </row>
    <row r="134" spans="1:65" s="14" customFormat="1">
      <c r="B134" s="165"/>
      <c r="D134" s="159" t="s">
        <v>142</v>
      </c>
      <c r="E134" s="166" t="s">
        <v>1</v>
      </c>
      <c r="F134" s="167" t="s">
        <v>146</v>
      </c>
      <c r="H134" s="168">
        <v>7.2</v>
      </c>
      <c r="L134" s="165"/>
      <c r="M134" s="169"/>
      <c r="N134" s="170"/>
      <c r="O134" s="170"/>
      <c r="P134" s="170"/>
      <c r="Q134" s="170"/>
      <c r="R134" s="170"/>
      <c r="S134" s="170"/>
      <c r="T134" s="171"/>
      <c r="AT134" s="166" t="s">
        <v>142</v>
      </c>
      <c r="AU134" s="166" t="s">
        <v>83</v>
      </c>
      <c r="AV134" s="14" t="s">
        <v>83</v>
      </c>
      <c r="AW134" s="14" t="s">
        <v>31</v>
      </c>
      <c r="AX134" s="14" t="s">
        <v>74</v>
      </c>
      <c r="AY134" s="166" t="s">
        <v>133</v>
      </c>
    </row>
    <row r="135" spans="1:65" s="15" customFormat="1">
      <c r="B135" s="172"/>
      <c r="D135" s="159" t="s">
        <v>142</v>
      </c>
      <c r="E135" s="173" t="s">
        <v>1</v>
      </c>
      <c r="F135" s="174" t="s">
        <v>147</v>
      </c>
      <c r="H135" s="175">
        <v>11.04</v>
      </c>
      <c r="L135" s="172"/>
      <c r="M135" s="176"/>
      <c r="N135" s="177"/>
      <c r="O135" s="177"/>
      <c r="P135" s="177"/>
      <c r="Q135" s="177"/>
      <c r="R135" s="177"/>
      <c r="S135" s="177"/>
      <c r="T135" s="178"/>
      <c r="AT135" s="173" t="s">
        <v>142</v>
      </c>
      <c r="AU135" s="173" t="s">
        <v>83</v>
      </c>
      <c r="AV135" s="15" t="s">
        <v>140</v>
      </c>
      <c r="AW135" s="15" t="s">
        <v>31</v>
      </c>
      <c r="AX135" s="15" t="s">
        <v>81</v>
      </c>
      <c r="AY135" s="173" t="s">
        <v>133</v>
      </c>
    </row>
    <row r="136" spans="1:65" s="2" customFormat="1" ht="21.75" customHeight="1">
      <c r="A136" s="29"/>
      <c r="B136" s="145"/>
      <c r="C136" s="146" t="s">
        <v>83</v>
      </c>
      <c r="D136" s="146" t="s">
        <v>135</v>
      </c>
      <c r="E136" s="147" t="s">
        <v>148</v>
      </c>
      <c r="F136" s="148" t="s">
        <v>149</v>
      </c>
      <c r="G136" s="149" t="s">
        <v>138</v>
      </c>
      <c r="H136" s="150">
        <v>11.04</v>
      </c>
      <c r="I136" s="151"/>
      <c r="J136" s="151">
        <f>ROUND(I136*H136,2)</f>
        <v>0</v>
      </c>
      <c r="K136" s="148" t="s">
        <v>139</v>
      </c>
      <c r="L136" s="30"/>
      <c r="M136" s="152" t="s">
        <v>1</v>
      </c>
      <c r="N136" s="153" t="s">
        <v>39</v>
      </c>
      <c r="O136" s="154">
        <v>0.1</v>
      </c>
      <c r="P136" s="154">
        <f>O136*H136</f>
        <v>1.1039999999999999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140</v>
      </c>
      <c r="AT136" s="156" t="s">
        <v>135</v>
      </c>
      <c r="AU136" s="156" t="s">
        <v>83</v>
      </c>
      <c r="AY136" s="17" t="s">
        <v>133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81</v>
      </c>
      <c r="BK136" s="157">
        <f>ROUND(I136*H136,2)</f>
        <v>0</v>
      </c>
      <c r="BL136" s="17" t="s">
        <v>140</v>
      </c>
      <c r="BM136" s="156" t="s">
        <v>415</v>
      </c>
    </row>
    <row r="137" spans="1:65" s="2" customFormat="1" ht="16.5" customHeight="1">
      <c r="A137" s="29"/>
      <c r="B137" s="145"/>
      <c r="C137" s="146" t="s">
        <v>92</v>
      </c>
      <c r="D137" s="146" t="s">
        <v>135</v>
      </c>
      <c r="E137" s="147" t="s">
        <v>151</v>
      </c>
      <c r="F137" s="148" t="s">
        <v>152</v>
      </c>
      <c r="G137" s="149" t="s">
        <v>153</v>
      </c>
      <c r="H137" s="150">
        <v>24</v>
      </c>
      <c r="I137" s="151"/>
      <c r="J137" s="151">
        <f>ROUND(I137*H137,2)</f>
        <v>0</v>
      </c>
      <c r="K137" s="148" t="s">
        <v>139</v>
      </c>
      <c r="L137" s="30"/>
      <c r="M137" s="152" t="s">
        <v>1</v>
      </c>
      <c r="N137" s="153" t="s">
        <v>39</v>
      </c>
      <c r="O137" s="154">
        <v>0.23599999999999999</v>
      </c>
      <c r="P137" s="154">
        <f>O137*H137</f>
        <v>5.6639999999999997</v>
      </c>
      <c r="Q137" s="154">
        <v>8.4000000000000003E-4</v>
      </c>
      <c r="R137" s="154">
        <f>Q137*H137</f>
        <v>2.0160000000000001E-2</v>
      </c>
      <c r="S137" s="154">
        <v>0</v>
      </c>
      <c r="T137" s="15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6" t="s">
        <v>140</v>
      </c>
      <c r="AT137" s="156" t="s">
        <v>135</v>
      </c>
      <c r="AU137" s="156" t="s">
        <v>83</v>
      </c>
      <c r="AY137" s="17" t="s">
        <v>133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81</v>
      </c>
      <c r="BK137" s="157">
        <f>ROUND(I137*H137,2)</f>
        <v>0</v>
      </c>
      <c r="BL137" s="17" t="s">
        <v>140</v>
      </c>
      <c r="BM137" s="156" t="s">
        <v>416</v>
      </c>
    </row>
    <row r="138" spans="1:65" s="14" customFormat="1">
      <c r="B138" s="165"/>
      <c r="D138" s="159" t="s">
        <v>142</v>
      </c>
      <c r="E138" s="166" t="s">
        <v>1</v>
      </c>
      <c r="F138" s="167" t="s">
        <v>155</v>
      </c>
      <c r="H138" s="168">
        <v>9.6</v>
      </c>
      <c r="L138" s="165"/>
      <c r="M138" s="169"/>
      <c r="N138" s="170"/>
      <c r="O138" s="170"/>
      <c r="P138" s="170"/>
      <c r="Q138" s="170"/>
      <c r="R138" s="170"/>
      <c r="S138" s="170"/>
      <c r="T138" s="171"/>
      <c r="AT138" s="166" t="s">
        <v>142</v>
      </c>
      <c r="AU138" s="166" t="s">
        <v>83</v>
      </c>
      <c r="AV138" s="14" t="s">
        <v>83</v>
      </c>
      <c r="AW138" s="14" t="s">
        <v>31</v>
      </c>
      <c r="AX138" s="14" t="s">
        <v>74</v>
      </c>
      <c r="AY138" s="166" t="s">
        <v>133</v>
      </c>
    </row>
    <row r="139" spans="1:65" s="14" customFormat="1">
      <c r="B139" s="165"/>
      <c r="D139" s="159" t="s">
        <v>142</v>
      </c>
      <c r="E139" s="166" t="s">
        <v>1</v>
      </c>
      <c r="F139" s="167" t="s">
        <v>156</v>
      </c>
      <c r="H139" s="168">
        <v>14.4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31</v>
      </c>
      <c r="AX139" s="14" t="s">
        <v>74</v>
      </c>
      <c r="AY139" s="166" t="s">
        <v>133</v>
      </c>
    </row>
    <row r="140" spans="1:65" s="15" customFormat="1">
      <c r="B140" s="172"/>
      <c r="D140" s="159" t="s">
        <v>142</v>
      </c>
      <c r="E140" s="173" t="s">
        <v>1</v>
      </c>
      <c r="F140" s="174" t="s">
        <v>147</v>
      </c>
      <c r="H140" s="175">
        <v>24</v>
      </c>
      <c r="L140" s="172"/>
      <c r="M140" s="176"/>
      <c r="N140" s="177"/>
      <c r="O140" s="177"/>
      <c r="P140" s="177"/>
      <c r="Q140" s="177"/>
      <c r="R140" s="177"/>
      <c r="S140" s="177"/>
      <c r="T140" s="178"/>
      <c r="AT140" s="173" t="s">
        <v>142</v>
      </c>
      <c r="AU140" s="173" t="s">
        <v>83</v>
      </c>
      <c r="AV140" s="15" t="s">
        <v>140</v>
      </c>
      <c r="AW140" s="15" t="s">
        <v>31</v>
      </c>
      <c r="AX140" s="15" t="s">
        <v>81</v>
      </c>
      <c r="AY140" s="173" t="s">
        <v>133</v>
      </c>
    </row>
    <row r="141" spans="1:65" s="2" customFormat="1" ht="21.75" customHeight="1">
      <c r="A141" s="29"/>
      <c r="B141" s="145"/>
      <c r="C141" s="146" t="s">
        <v>140</v>
      </c>
      <c r="D141" s="146" t="s">
        <v>135</v>
      </c>
      <c r="E141" s="147" t="s">
        <v>157</v>
      </c>
      <c r="F141" s="148" t="s">
        <v>158</v>
      </c>
      <c r="G141" s="149" t="s">
        <v>153</v>
      </c>
      <c r="H141" s="150">
        <v>24</v>
      </c>
      <c r="I141" s="151"/>
      <c r="J141" s="151">
        <f>ROUND(I141*H141,2)</f>
        <v>0</v>
      </c>
      <c r="K141" s="148" t="s">
        <v>139</v>
      </c>
      <c r="L141" s="30"/>
      <c r="M141" s="152" t="s">
        <v>1</v>
      </c>
      <c r="N141" s="153" t="s">
        <v>39</v>
      </c>
      <c r="O141" s="154">
        <v>0.216</v>
      </c>
      <c r="P141" s="154">
        <f>O141*H141</f>
        <v>5.1840000000000002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6" t="s">
        <v>140</v>
      </c>
      <c r="AT141" s="156" t="s">
        <v>135</v>
      </c>
      <c r="AU141" s="156" t="s">
        <v>83</v>
      </c>
      <c r="AY141" s="17" t="s">
        <v>133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81</v>
      </c>
      <c r="BK141" s="157">
        <f>ROUND(I141*H141,2)</f>
        <v>0</v>
      </c>
      <c r="BL141" s="17" t="s">
        <v>140</v>
      </c>
      <c r="BM141" s="156" t="s">
        <v>417</v>
      </c>
    </row>
    <row r="142" spans="1:65" s="2" customFormat="1" ht="21.75" customHeight="1">
      <c r="A142" s="29"/>
      <c r="B142" s="145"/>
      <c r="C142" s="146" t="s">
        <v>160</v>
      </c>
      <c r="D142" s="146" t="s">
        <v>135</v>
      </c>
      <c r="E142" s="147" t="s">
        <v>161</v>
      </c>
      <c r="F142" s="148" t="s">
        <v>162</v>
      </c>
      <c r="G142" s="149" t="s">
        <v>138</v>
      </c>
      <c r="H142" s="150">
        <v>11.04</v>
      </c>
      <c r="I142" s="151"/>
      <c r="J142" s="151">
        <f>ROUND(I142*H142,2)</f>
        <v>0</v>
      </c>
      <c r="K142" s="148" t="s">
        <v>139</v>
      </c>
      <c r="L142" s="30"/>
      <c r="M142" s="152" t="s">
        <v>1</v>
      </c>
      <c r="N142" s="153" t="s">
        <v>39</v>
      </c>
      <c r="O142" s="154">
        <v>0.34499999999999997</v>
      </c>
      <c r="P142" s="154">
        <f>O142*H142</f>
        <v>3.8087999999999993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418</v>
      </c>
    </row>
    <row r="143" spans="1:65" s="2" customFormat="1" ht="21.75" customHeight="1">
      <c r="A143" s="29"/>
      <c r="B143" s="145"/>
      <c r="C143" s="146" t="s">
        <v>164</v>
      </c>
      <c r="D143" s="146" t="s">
        <v>135</v>
      </c>
      <c r="E143" s="147" t="s">
        <v>165</v>
      </c>
      <c r="F143" s="148" t="s">
        <v>166</v>
      </c>
      <c r="G143" s="149" t="s">
        <v>138</v>
      </c>
      <c r="H143" s="150">
        <v>2.8410000000000002</v>
      </c>
      <c r="I143" s="151"/>
      <c r="J143" s="151">
        <f>ROUND(I143*H143,2)</f>
        <v>0</v>
      </c>
      <c r="K143" s="148" t="s">
        <v>139</v>
      </c>
      <c r="L143" s="30"/>
      <c r="M143" s="152" t="s">
        <v>1</v>
      </c>
      <c r="N143" s="153" t="s">
        <v>39</v>
      </c>
      <c r="O143" s="154">
        <v>8.3000000000000004E-2</v>
      </c>
      <c r="P143" s="154">
        <f>O143*H143</f>
        <v>0.23580300000000004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140</v>
      </c>
      <c r="AT143" s="156" t="s">
        <v>135</v>
      </c>
      <c r="AU143" s="156" t="s">
        <v>83</v>
      </c>
      <c r="AY143" s="17" t="s">
        <v>133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140</v>
      </c>
      <c r="BM143" s="156" t="s">
        <v>419</v>
      </c>
    </row>
    <row r="144" spans="1:65" s="14" customFormat="1">
      <c r="B144" s="165"/>
      <c r="D144" s="159" t="s">
        <v>142</v>
      </c>
      <c r="E144" s="166" t="s">
        <v>1</v>
      </c>
      <c r="F144" s="167" t="s">
        <v>168</v>
      </c>
      <c r="H144" s="168">
        <v>1.032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142</v>
      </c>
      <c r="AU144" s="166" t="s">
        <v>83</v>
      </c>
      <c r="AV144" s="14" t="s">
        <v>83</v>
      </c>
      <c r="AW144" s="14" t="s">
        <v>31</v>
      </c>
      <c r="AX144" s="14" t="s">
        <v>74</v>
      </c>
      <c r="AY144" s="166" t="s">
        <v>133</v>
      </c>
    </row>
    <row r="145" spans="1:65" s="14" customFormat="1">
      <c r="B145" s="165"/>
      <c r="D145" s="159" t="s">
        <v>142</v>
      </c>
      <c r="E145" s="166" t="s">
        <v>1</v>
      </c>
      <c r="F145" s="167" t="s">
        <v>169</v>
      </c>
      <c r="H145" s="168">
        <v>1.8089999999999999</v>
      </c>
      <c r="L145" s="165"/>
      <c r="M145" s="169"/>
      <c r="N145" s="170"/>
      <c r="O145" s="170"/>
      <c r="P145" s="170"/>
      <c r="Q145" s="170"/>
      <c r="R145" s="170"/>
      <c r="S145" s="170"/>
      <c r="T145" s="171"/>
      <c r="AT145" s="166" t="s">
        <v>142</v>
      </c>
      <c r="AU145" s="166" t="s">
        <v>83</v>
      </c>
      <c r="AV145" s="14" t="s">
        <v>83</v>
      </c>
      <c r="AW145" s="14" t="s">
        <v>31</v>
      </c>
      <c r="AX145" s="14" t="s">
        <v>74</v>
      </c>
      <c r="AY145" s="166" t="s">
        <v>133</v>
      </c>
    </row>
    <row r="146" spans="1:65" s="15" customFormat="1">
      <c r="B146" s="172"/>
      <c r="D146" s="159" t="s">
        <v>142</v>
      </c>
      <c r="E146" s="173" t="s">
        <v>1</v>
      </c>
      <c r="F146" s="174" t="s">
        <v>147</v>
      </c>
      <c r="H146" s="175">
        <v>2.8410000000000002</v>
      </c>
      <c r="L146" s="172"/>
      <c r="M146" s="176"/>
      <c r="N146" s="177"/>
      <c r="O146" s="177"/>
      <c r="P146" s="177"/>
      <c r="Q146" s="177"/>
      <c r="R146" s="177"/>
      <c r="S146" s="177"/>
      <c r="T146" s="178"/>
      <c r="AT146" s="173" t="s">
        <v>142</v>
      </c>
      <c r="AU146" s="173" t="s">
        <v>83</v>
      </c>
      <c r="AV146" s="15" t="s">
        <v>140</v>
      </c>
      <c r="AW146" s="15" t="s">
        <v>31</v>
      </c>
      <c r="AX146" s="15" t="s">
        <v>81</v>
      </c>
      <c r="AY146" s="173" t="s">
        <v>133</v>
      </c>
    </row>
    <row r="147" spans="1:65" s="2" customFormat="1" ht="16.5" customHeight="1">
      <c r="A147" s="29"/>
      <c r="B147" s="145"/>
      <c r="C147" s="146" t="s">
        <v>170</v>
      </c>
      <c r="D147" s="146" t="s">
        <v>135</v>
      </c>
      <c r="E147" s="147" t="s">
        <v>171</v>
      </c>
      <c r="F147" s="148" t="s">
        <v>172</v>
      </c>
      <c r="G147" s="149" t="s">
        <v>138</v>
      </c>
      <c r="H147" s="150">
        <v>2.8410000000000002</v>
      </c>
      <c r="I147" s="151"/>
      <c r="J147" s="151">
        <f>ROUND(I147*H147,2)</f>
        <v>0</v>
      </c>
      <c r="K147" s="148" t="s">
        <v>139</v>
      </c>
      <c r="L147" s="30"/>
      <c r="M147" s="152" t="s">
        <v>1</v>
      </c>
      <c r="N147" s="153" t="s">
        <v>39</v>
      </c>
      <c r="O147" s="154">
        <v>8.9999999999999993E-3</v>
      </c>
      <c r="P147" s="154">
        <f>O147*H147</f>
        <v>2.5569000000000001E-2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6" t="s">
        <v>140</v>
      </c>
      <c r="AT147" s="156" t="s">
        <v>135</v>
      </c>
      <c r="AU147" s="156" t="s">
        <v>83</v>
      </c>
      <c r="AY147" s="17" t="s">
        <v>133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81</v>
      </c>
      <c r="BK147" s="157">
        <f>ROUND(I147*H147,2)</f>
        <v>0</v>
      </c>
      <c r="BL147" s="17" t="s">
        <v>140</v>
      </c>
      <c r="BM147" s="156" t="s">
        <v>420</v>
      </c>
    </row>
    <row r="148" spans="1:65" s="14" customFormat="1">
      <c r="B148" s="165"/>
      <c r="D148" s="159" t="s">
        <v>142</v>
      </c>
      <c r="E148" s="166" t="s">
        <v>1</v>
      </c>
      <c r="F148" s="167" t="s">
        <v>174</v>
      </c>
      <c r="H148" s="168">
        <v>2.8410000000000002</v>
      </c>
      <c r="L148" s="165"/>
      <c r="M148" s="169"/>
      <c r="N148" s="170"/>
      <c r="O148" s="170"/>
      <c r="P148" s="170"/>
      <c r="Q148" s="170"/>
      <c r="R148" s="170"/>
      <c r="S148" s="170"/>
      <c r="T148" s="171"/>
      <c r="AT148" s="166" t="s">
        <v>142</v>
      </c>
      <c r="AU148" s="166" t="s">
        <v>83</v>
      </c>
      <c r="AV148" s="14" t="s">
        <v>83</v>
      </c>
      <c r="AW148" s="14" t="s">
        <v>31</v>
      </c>
      <c r="AX148" s="14" t="s">
        <v>81</v>
      </c>
      <c r="AY148" s="166" t="s">
        <v>133</v>
      </c>
    </row>
    <row r="149" spans="1:65" s="2" customFormat="1" ht="21.75" customHeight="1">
      <c r="A149" s="29"/>
      <c r="B149" s="145"/>
      <c r="C149" s="146" t="s">
        <v>175</v>
      </c>
      <c r="D149" s="146" t="s">
        <v>135</v>
      </c>
      <c r="E149" s="147" t="s">
        <v>176</v>
      </c>
      <c r="F149" s="148" t="s">
        <v>177</v>
      </c>
      <c r="G149" s="149" t="s">
        <v>178</v>
      </c>
      <c r="H149" s="150">
        <v>4.83</v>
      </c>
      <c r="I149" s="151"/>
      <c r="J149" s="151">
        <f>ROUND(I149*H149,2)</f>
        <v>0</v>
      </c>
      <c r="K149" s="148" t="s">
        <v>139</v>
      </c>
      <c r="L149" s="30"/>
      <c r="M149" s="152" t="s">
        <v>1</v>
      </c>
      <c r="N149" s="153" t="s">
        <v>39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140</v>
      </c>
      <c r="AT149" s="156" t="s">
        <v>135</v>
      </c>
      <c r="AU149" s="156" t="s">
        <v>83</v>
      </c>
      <c r="AY149" s="17" t="s">
        <v>133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140</v>
      </c>
      <c r="BM149" s="156" t="s">
        <v>421</v>
      </c>
    </row>
    <row r="150" spans="1:65" s="14" customFormat="1">
      <c r="B150" s="165"/>
      <c r="D150" s="159" t="s">
        <v>142</v>
      </c>
      <c r="E150" s="166" t="s">
        <v>1</v>
      </c>
      <c r="F150" s="167" t="s">
        <v>180</v>
      </c>
      <c r="H150" s="168">
        <v>4.83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142</v>
      </c>
      <c r="AU150" s="166" t="s">
        <v>83</v>
      </c>
      <c r="AV150" s="14" t="s">
        <v>83</v>
      </c>
      <c r="AW150" s="14" t="s">
        <v>31</v>
      </c>
      <c r="AX150" s="14" t="s">
        <v>81</v>
      </c>
      <c r="AY150" s="166" t="s">
        <v>133</v>
      </c>
    </row>
    <row r="151" spans="1:65" s="2" customFormat="1" ht="21.75" customHeight="1">
      <c r="A151" s="29"/>
      <c r="B151" s="145"/>
      <c r="C151" s="146" t="s">
        <v>181</v>
      </c>
      <c r="D151" s="146" t="s">
        <v>135</v>
      </c>
      <c r="E151" s="147" t="s">
        <v>182</v>
      </c>
      <c r="F151" s="148" t="s">
        <v>183</v>
      </c>
      <c r="G151" s="149" t="s">
        <v>138</v>
      </c>
      <c r="H151" s="150">
        <v>8.1989999999999998</v>
      </c>
      <c r="I151" s="151"/>
      <c r="J151" s="151">
        <f>ROUND(I151*H151,2)</f>
        <v>0</v>
      </c>
      <c r="K151" s="148" t="s">
        <v>139</v>
      </c>
      <c r="L151" s="30"/>
      <c r="M151" s="152" t="s">
        <v>1</v>
      </c>
      <c r="N151" s="153" t="s">
        <v>39</v>
      </c>
      <c r="O151" s="154">
        <v>0.29899999999999999</v>
      </c>
      <c r="P151" s="154">
        <f>O151*H151</f>
        <v>2.4515009999999999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6" t="s">
        <v>140</v>
      </c>
      <c r="AT151" s="156" t="s">
        <v>135</v>
      </c>
      <c r="AU151" s="156" t="s">
        <v>83</v>
      </c>
      <c r="AY151" s="17" t="s">
        <v>133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81</v>
      </c>
      <c r="BK151" s="157">
        <f>ROUND(I151*H151,2)</f>
        <v>0</v>
      </c>
      <c r="BL151" s="17" t="s">
        <v>140</v>
      </c>
      <c r="BM151" s="156" t="s">
        <v>422</v>
      </c>
    </row>
    <row r="152" spans="1:65" s="14" customFormat="1">
      <c r="B152" s="165"/>
      <c r="D152" s="159" t="s">
        <v>142</v>
      </c>
      <c r="E152" s="166" t="s">
        <v>1</v>
      </c>
      <c r="F152" s="167" t="s">
        <v>185</v>
      </c>
      <c r="H152" s="168">
        <v>8.1989999999999998</v>
      </c>
      <c r="L152" s="165"/>
      <c r="M152" s="169"/>
      <c r="N152" s="170"/>
      <c r="O152" s="170"/>
      <c r="P152" s="170"/>
      <c r="Q152" s="170"/>
      <c r="R152" s="170"/>
      <c r="S152" s="170"/>
      <c r="T152" s="171"/>
      <c r="AT152" s="166" t="s">
        <v>142</v>
      </c>
      <c r="AU152" s="166" t="s">
        <v>83</v>
      </c>
      <c r="AV152" s="14" t="s">
        <v>83</v>
      </c>
      <c r="AW152" s="14" t="s">
        <v>31</v>
      </c>
      <c r="AX152" s="14" t="s">
        <v>81</v>
      </c>
      <c r="AY152" s="166" t="s">
        <v>133</v>
      </c>
    </row>
    <row r="153" spans="1:65" s="2" customFormat="1" ht="21.75" customHeight="1">
      <c r="A153" s="29"/>
      <c r="B153" s="145"/>
      <c r="C153" s="146" t="s">
        <v>186</v>
      </c>
      <c r="D153" s="146" t="s">
        <v>135</v>
      </c>
      <c r="E153" s="147" t="s">
        <v>187</v>
      </c>
      <c r="F153" s="148" t="s">
        <v>188</v>
      </c>
      <c r="G153" s="149" t="s">
        <v>138</v>
      </c>
      <c r="H153" s="150">
        <v>1.1879999999999999</v>
      </c>
      <c r="I153" s="151"/>
      <c r="J153" s="151">
        <f>ROUND(I153*H153,2)</f>
        <v>0</v>
      </c>
      <c r="K153" s="148" t="s">
        <v>139</v>
      </c>
      <c r="L153" s="30"/>
      <c r="M153" s="152" t="s">
        <v>1</v>
      </c>
      <c r="N153" s="153" t="s">
        <v>39</v>
      </c>
      <c r="O153" s="154">
        <v>1.5</v>
      </c>
      <c r="P153" s="154">
        <f>O153*H153</f>
        <v>1.782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140</v>
      </c>
      <c r="AT153" s="156" t="s">
        <v>135</v>
      </c>
      <c r="AU153" s="156" t="s">
        <v>83</v>
      </c>
      <c r="AY153" s="17" t="s">
        <v>133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81</v>
      </c>
      <c r="BK153" s="157">
        <f>ROUND(I153*H153,2)</f>
        <v>0</v>
      </c>
      <c r="BL153" s="17" t="s">
        <v>140</v>
      </c>
      <c r="BM153" s="156" t="s">
        <v>423</v>
      </c>
    </row>
    <row r="154" spans="1:65" s="14" customFormat="1">
      <c r="B154" s="165"/>
      <c r="D154" s="159" t="s">
        <v>142</v>
      </c>
      <c r="E154" s="166" t="s">
        <v>1</v>
      </c>
      <c r="F154" s="167" t="s">
        <v>190</v>
      </c>
      <c r="H154" s="168">
        <v>1.1879999999999999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142</v>
      </c>
      <c r="AU154" s="166" t="s">
        <v>83</v>
      </c>
      <c r="AV154" s="14" t="s">
        <v>83</v>
      </c>
      <c r="AW154" s="14" t="s">
        <v>31</v>
      </c>
      <c r="AX154" s="14" t="s">
        <v>81</v>
      </c>
      <c r="AY154" s="166" t="s">
        <v>133</v>
      </c>
    </row>
    <row r="155" spans="1:65" s="2" customFormat="1" ht="16.5" customHeight="1">
      <c r="A155" s="29"/>
      <c r="B155" s="145"/>
      <c r="C155" s="179" t="s">
        <v>191</v>
      </c>
      <c r="D155" s="179" t="s">
        <v>192</v>
      </c>
      <c r="E155" s="180" t="s">
        <v>193</v>
      </c>
      <c r="F155" s="181" t="s">
        <v>194</v>
      </c>
      <c r="G155" s="182" t="s">
        <v>178</v>
      </c>
      <c r="H155" s="183">
        <v>3.016</v>
      </c>
      <c r="I155" s="184"/>
      <c r="J155" s="184">
        <f>ROUND(I155*H155,2)</f>
        <v>0</v>
      </c>
      <c r="K155" s="181" t="s">
        <v>139</v>
      </c>
      <c r="L155" s="185"/>
      <c r="M155" s="186" t="s">
        <v>1</v>
      </c>
      <c r="N155" s="187" t="s">
        <v>39</v>
      </c>
      <c r="O155" s="154">
        <v>0</v>
      </c>
      <c r="P155" s="154">
        <f>O155*H155</f>
        <v>0</v>
      </c>
      <c r="Q155" s="154">
        <v>1</v>
      </c>
      <c r="R155" s="154">
        <f>Q155*H155</f>
        <v>3.016</v>
      </c>
      <c r="S155" s="154">
        <v>0</v>
      </c>
      <c r="T155" s="15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6" t="s">
        <v>175</v>
      </c>
      <c r="AT155" s="156" t="s">
        <v>192</v>
      </c>
      <c r="AU155" s="156" t="s">
        <v>83</v>
      </c>
      <c r="AY155" s="17" t="s">
        <v>133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7" t="s">
        <v>81</v>
      </c>
      <c r="BK155" s="157">
        <f>ROUND(I155*H155,2)</f>
        <v>0</v>
      </c>
      <c r="BL155" s="17" t="s">
        <v>140</v>
      </c>
      <c r="BM155" s="156" t="s">
        <v>424</v>
      </c>
    </row>
    <row r="156" spans="1:65" s="14" customFormat="1">
      <c r="B156" s="165"/>
      <c r="D156" s="159" t="s">
        <v>142</v>
      </c>
      <c r="E156" s="166" t="s">
        <v>1</v>
      </c>
      <c r="F156" s="167" t="s">
        <v>196</v>
      </c>
      <c r="H156" s="168">
        <v>3.016</v>
      </c>
      <c r="L156" s="165"/>
      <c r="M156" s="169"/>
      <c r="N156" s="170"/>
      <c r="O156" s="170"/>
      <c r="P156" s="170"/>
      <c r="Q156" s="170"/>
      <c r="R156" s="170"/>
      <c r="S156" s="170"/>
      <c r="T156" s="171"/>
      <c r="AT156" s="166" t="s">
        <v>142</v>
      </c>
      <c r="AU156" s="166" t="s">
        <v>83</v>
      </c>
      <c r="AV156" s="14" t="s">
        <v>83</v>
      </c>
      <c r="AW156" s="14" t="s">
        <v>31</v>
      </c>
      <c r="AX156" s="14" t="s">
        <v>81</v>
      </c>
      <c r="AY156" s="166" t="s">
        <v>133</v>
      </c>
    </row>
    <row r="157" spans="1:65" s="12" customFormat="1" ht="22.9" customHeight="1">
      <c r="B157" s="133"/>
      <c r="D157" s="134" t="s">
        <v>73</v>
      </c>
      <c r="E157" s="143" t="s">
        <v>140</v>
      </c>
      <c r="F157" s="143" t="s">
        <v>197</v>
      </c>
      <c r="J157" s="144">
        <f>BK157</f>
        <v>0</v>
      </c>
      <c r="L157" s="133"/>
      <c r="M157" s="137"/>
      <c r="N157" s="138"/>
      <c r="O157" s="138"/>
      <c r="P157" s="139">
        <f>SUM(P158:P159)</f>
        <v>0.31607999999999997</v>
      </c>
      <c r="Q157" s="138"/>
      <c r="R157" s="139">
        <f>SUM(R158:R159)</f>
        <v>0.45378479999999999</v>
      </c>
      <c r="S157" s="138"/>
      <c r="T157" s="140">
        <f>SUM(T158:T159)</f>
        <v>0</v>
      </c>
      <c r="AR157" s="134" t="s">
        <v>81</v>
      </c>
      <c r="AT157" s="141" t="s">
        <v>73</v>
      </c>
      <c r="AU157" s="141" t="s">
        <v>81</v>
      </c>
      <c r="AY157" s="134" t="s">
        <v>133</v>
      </c>
      <c r="BK157" s="142">
        <f>SUM(BK158:BK159)</f>
        <v>0</v>
      </c>
    </row>
    <row r="158" spans="1:65" s="2" customFormat="1" ht="16.5" customHeight="1">
      <c r="A158" s="29"/>
      <c r="B158" s="145"/>
      <c r="C158" s="146" t="s">
        <v>198</v>
      </c>
      <c r="D158" s="146" t="s">
        <v>135</v>
      </c>
      <c r="E158" s="147" t="s">
        <v>199</v>
      </c>
      <c r="F158" s="148" t="s">
        <v>200</v>
      </c>
      <c r="G158" s="149" t="s">
        <v>138</v>
      </c>
      <c r="H158" s="150">
        <v>0.24</v>
      </c>
      <c r="I158" s="151"/>
      <c r="J158" s="151">
        <f>ROUND(I158*H158,2)</f>
        <v>0</v>
      </c>
      <c r="K158" s="148" t="s">
        <v>139</v>
      </c>
      <c r="L158" s="30"/>
      <c r="M158" s="152" t="s">
        <v>1</v>
      </c>
      <c r="N158" s="153" t="s">
        <v>39</v>
      </c>
      <c r="O158" s="154">
        <v>1.3169999999999999</v>
      </c>
      <c r="P158" s="154">
        <f>O158*H158</f>
        <v>0.31607999999999997</v>
      </c>
      <c r="Q158" s="154">
        <v>1.8907700000000001</v>
      </c>
      <c r="R158" s="154">
        <f>Q158*H158</f>
        <v>0.45378479999999999</v>
      </c>
      <c r="S158" s="154">
        <v>0</v>
      </c>
      <c r="T158" s="15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6" t="s">
        <v>140</v>
      </c>
      <c r="AT158" s="156" t="s">
        <v>135</v>
      </c>
      <c r="AU158" s="156" t="s">
        <v>83</v>
      </c>
      <c r="AY158" s="17" t="s">
        <v>133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81</v>
      </c>
      <c r="BK158" s="157">
        <f>ROUND(I158*H158,2)</f>
        <v>0</v>
      </c>
      <c r="BL158" s="17" t="s">
        <v>140</v>
      </c>
      <c r="BM158" s="156" t="s">
        <v>425</v>
      </c>
    </row>
    <row r="159" spans="1:65" s="14" customFormat="1">
      <c r="B159" s="165"/>
      <c r="D159" s="159" t="s">
        <v>142</v>
      </c>
      <c r="E159" s="166" t="s">
        <v>1</v>
      </c>
      <c r="F159" s="167" t="s">
        <v>202</v>
      </c>
      <c r="H159" s="168">
        <v>0.24</v>
      </c>
      <c r="L159" s="165"/>
      <c r="M159" s="169"/>
      <c r="N159" s="170"/>
      <c r="O159" s="170"/>
      <c r="P159" s="170"/>
      <c r="Q159" s="170"/>
      <c r="R159" s="170"/>
      <c r="S159" s="170"/>
      <c r="T159" s="171"/>
      <c r="AT159" s="166" t="s">
        <v>142</v>
      </c>
      <c r="AU159" s="166" t="s">
        <v>83</v>
      </c>
      <c r="AV159" s="14" t="s">
        <v>83</v>
      </c>
      <c r="AW159" s="14" t="s">
        <v>31</v>
      </c>
      <c r="AX159" s="14" t="s">
        <v>81</v>
      </c>
      <c r="AY159" s="166" t="s">
        <v>133</v>
      </c>
    </row>
    <row r="160" spans="1:65" s="12" customFormat="1" ht="22.9" customHeight="1">
      <c r="B160" s="133"/>
      <c r="D160" s="134" t="s">
        <v>73</v>
      </c>
      <c r="E160" s="143" t="s">
        <v>175</v>
      </c>
      <c r="F160" s="143" t="s">
        <v>203</v>
      </c>
      <c r="J160" s="144">
        <f>BK160</f>
        <v>0</v>
      </c>
      <c r="L160" s="133"/>
      <c r="M160" s="137"/>
      <c r="N160" s="138"/>
      <c r="O160" s="138"/>
      <c r="P160" s="139">
        <f>SUM(P161:P183)</f>
        <v>10.733000000000001</v>
      </c>
      <c r="Q160" s="138"/>
      <c r="R160" s="139">
        <f>SUM(R161:R183)</f>
        <v>0.87577520000000009</v>
      </c>
      <c r="S160" s="138"/>
      <c r="T160" s="140">
        <f>SUM(T161:T183)</f>
        <v>0</v>
      </c>
      <c r="AR160" s="134" t="s">
        <v>81</v>
      </c>
      <c r="AT160" s="141" t="s">
        <v>73</v>
      </c>
      <c r="AU160" s="141" t="s">
        <v>81</v>
      </c>
      <c r="AY160" s="134" t="s">
        <v>133</v>
      </c>
      <c r="BK160" s="142">
        <f>SUM(BK161:BK183)</f>
        <v>0</v>
      </c>
    </row>
    <row r="161" spans="1:65" s="2" customFormat="1" ht="21.75" customHeight="1">
      <c r="A161" s="29"/>
      <c r="B161" s="145"/>
      <c r="C161" s="146" t="s">
        <v>204</v>
      </c>
      <c r="D161" s="146" t="s">
        <v>135</v>
      </c>
      <c r="E161" s="147" t="s">
        <v>205</v>
      </c>
      <c r="F161" s="148" t="s">
        <v>206</v>
      </c>
      <c r="G161" s="149" t="s">
        <v>207</v>
      </c>
      <c r="H161" s="150">
        <v>3</v>
      </c>
      <c r="I161" s="151"/>
      <c r="J161" s="151">
        <f>ROUND(I161*H161,2)</f>
        <v>0</v>
      </c>
      <c r="K161" s="148" t="s">
        <v>139</v>
      </c>
      <c r="L161" s="30"/>
      <c r="M161" s="152" t="s">
        <v>1</v>
      </c>
      <c r="N161" s="153" t="s">
        <v>39</v>
      </c>
      <c r="O161" s="154">
        <v>0.17100000000000001</v>
      </c>
      <c r="P161" s="154">
        <f>O161*H161</f>
        <v>0.51300000000000001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140</v>
      </c>
      <c r="AT161" s="156" t="s">
        <v>135</v>
      </c>
      <c r="AU161" s="156" t="s">
        <v>83</v>
      </c>
      <c r="AY161" s="17" t="s">
        <v>133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140</v>
      </c>
      <c r="BM161" s="156" t="s">
        <v>426</v>
      </c>
    </row>
    <row r="162" spans="1:65" s="2" customFormat="1" ht="16.5" customHeight="1">
      <c r="A162" s="29"/>
      <c r="B162" s="145"/>
      <c r="C162" s="179" t="s">
        <v>209</v>
      </c>
      <c r="D162" s="179" t="s">
        <v>192</v>
      </c>
      <c r="E162" s="180" t="s">
        <v>210</v>
      </c>
      <c r="F162" s="181" t="s">
        <v>211</v>
      </c>
      <c r="G162" s="182" t="s">
        <v>207</v>
      </c>
      <c r="H162" s="183">
        <v>3.09</v>
      </c>
      <c r="I162" s="184"/>
      <c r="J162" s="184">
        <f>ROUND(I162*H162,2)</f>
        <v>0</v>
      </c>
      <c r="K162" s="181" t="s">
        <v>139</v>
      </c>
      <c r="L162" s="185"/>
      <c r="M162" s="186" t="s">
        <v>1</v>
      </c>
      <c r="N162" s="187" t="s">
        <v>39</v>
      </c>
      <c r="O162" s="154">
        <v>0</v>
      </c>
      <c r="P162" s="154">
        <f>O162*H162</f>
        <v>0</v>
      </c>
      <c r="Q162" s="154">
        <v>2.7999999999999998E-4</v>
      </c>
      <c r="R162" s="154">
        <f>Q162*H162</f>
        <v>8.6519999999999989E-4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175</v>
      </c>
      <c r="AT162" s="156" t="s">
        <v>192</v>
      </c>
      <c r="AU162" s="156" t="s">
        <v>83</v>
      </c>
      <c r="AY162" s="17" t="s">
        <v>133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140</v>
      </c>
      <c r="BM162" s="156" t="s">
        <v>427</v>
      </c>
    </row>
    <row r="163" spans="1:65" s="14" customFormat="1">
      <c r="B163" s="165"/>
      <c r="D163" s="159" t="s">
        <v>142</v>
      </c>
      <c r="F163" s="167" t="s">
        <v>213</v>
      </c>
      <c r="H163" s="168">
        <v>3.09</v>
      </c>
      <c r="L163" s="165"/>
      <c r="M163" s="169"/>
      <c r="N163" s="170"/>
      <c r="O163" s="170"/>
      <c r="P163" s="170"/>
      <c r="Q163" s="170"/>
      <c r="R163" s="170"/>
      <c r="S163" s="170"/>
      <c r="T163" s="171"/>
      <c r="AT163" s="166" t="s">
        <v>142</v>
      </c>
      <c r="AU163" s="166" t="s">
        <v>83</v>
      </c>
      <c r="AV163" s="14" t="s">
        <v>83</v>
      </c>
      <c r="AW163" s="14" t="s">
        <v>3</v>
      </c>
      <c r="AX163" s="14" t="s">
        <v>81</v>
      </c>
      <c r="AY163" s="166" t="s">
        <v>133</v>
      </c>
    </row>
    <row r="164" spans="1:65" s="2" customFormat="1" ht="16.5" customHeight="1">
      <c r="A164" s="29"/>
      <c r="B164" s="145"/>
      <c r="C164" s="146" t="s">
        <v>8</v>
      </c>
      <c r="D164" s="146" t="s">
        <v>135</v>
      </c>
      <c r="E164" s="147" t="s">
        <v>214</v>
      </c>
      <c r="F164" s="148" t="s">
        <v>215</v>
      </c>
      <c r="G164" s="149" t="s">
        <v>216</v>
      </c>
      <c r="H164" s="150">
        <v>1</v>
      </c>
      <c r="I164" s="151"/>
      <c r="J164" s="151">
        <f t="shared" ref="J164:J183" si="0">ROUND(I164*H164,2)</f>
        <v>0</v>
      </c>
      <c r="K164" s="148" t="s">
        <v>139</v>
      </c>
      <c r="L164" s="30"/>
      <c r="M164" s="152" t="s">
        <v>1</v>
      </c>
      <c r="N164" s="153" t="s">
        <v>39</v>
      </c>
      <c r="O164" s="154">
        <v>0.54200000000000004</v>
      </c>
      <c r="P164" s="154">
        <f t="shared" ref="P164:P183" si="1">O164*H164</f>
        <v>0.54200000000000004</v>
      </c>
      <c r="Q164" s="154">
        <v>6.8999999999999997E-4</v>
      </c>
      <c r="R164" s="154">
        <f t="shared" ref="R164:R183" si="2">Q164*H164</f>
        <v>6.8999999999999997E-4</v>
      </c>
      <c r="S164" s="154">
        <v>0</v>
      </c>
      <c r="T164" s="155">
        <f t="shared" ref="T164:T183" si="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6" t="s">
        <v>140</v>
      </c>
      <c r="AT164" s="156" t="s">
        <v>135</v>
      </c>
      <c r="AU164" s="156" t="s">
        <v>83</v>
      </c>
      <c r="AY164" s="17" t="s">
        <v>133</v>
      </c>
      <c r="BE164" s="157">
        <f t="shared" ref="BE164:BE183" si="4">IF(N164="základní",J164,0)</f>
        <v>0</v>
      </c>
      <c r="BF164" s="157">
        <f t="shared" ref="BF164:BF183" si="5">IF(N164="snížená",J164,0)</f>
        <v>0</v>
      </c>
      <c r="BG164" s="157">
        <f t="shared" ref="BG164:BG183" si="6">IF(N164="zákl. přenesená",J164,0)</f>
        <v>0</v>
      </c>
      <c r="BH164" s="157">
        <f t="shared" ref="BH164:BH183" si="7">IF(N164="sníž. přenesená",J164,0)</f>
        <v>0</v>
      </c>
      <c r="BI164" s="157">
        <f t="shared" ref="BI164:BI183" si="8">IF(N164="nulová",J164,0)</f>
        <v>0</v>
      </c>
      <c r="BJ164" s="17" t="s">
        <v>81</v>
      </c>
      <c r="BK164" s="157">
        <f t="shared" ref="BK164:BK183" si="9">ROUND(I164*H164,2)</f>
        <v>0</v>
      </c>
      <c r="BL164" s="17" t="s">
        <v>140</v>
      </c>
      <c r="BM164" s="156" t="s">
        <v>428</v>
      </c>
    </row>
    <row r="165" spans="1:65" s="2" customFormat="1" ht="16.5" customHeight="1">
      <c r="A165" s="29"/>
      <c r="B165" s="145"/>
      <c r="C165" s="179" t="s">
        <v>218</v>
      </c>
      <c r="D165" s="179" t="s">
        <v>192</v>
      </c>
      <c r="E165" s="180" t="s">
        <v>219</v>
      </c>
      <c r="F165" s="181" t="s">
        <v>220</v>
      </c>
      <c r="G165" s="182" t="s">
        <v>216</v>
      </c>
      <c r="H165" s="183">
        <v>1</v>
      </c>
      <c r="I165" s="184"/>
      <c r="J165" s="184">
        <f t="shared" si="0"/>
        <v>0</v>
      </c>
      <c r="K165" s="181" t="s">
        <v>139</v>
      </c>
      <c r="L165" s="185"/>
      <c r="M165" s="186" t="s">
        <v>1</v>
      </c>
      <c r="N165" s="187" t="s">
        <v>39</v>
      </c>
      <c r="O165" s="154">
        <v>0</v>
      </c>
      <c r="P165" s="154">
        <f t="shared" si="1"/>
        <v>0</v>
      </c>
      <c r="Q165" s="154">
        <v>3.5000000000000001E-3</v>
      </c>
      <c r="R165" s="154">
        <f t="shared" si="2"/>
        <v>3.5000000000000001E-3</v>
      </c>
      <c r="S165" s="154">
        <v>0</v>
      </c>
      <c r="T165" s="155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175</v>
      </c>
      <c r="AT165" s="156" t="s">
        <v>192</v>
      </c>
      <c r="AU165" s="156" t="s">
        <v>83</v>
      </c>
      <c r="AY165" s="17" t="s">
        <v>133</v>
      </c>
      <c r="BE165" s="157">
        <f t="shared" si="4"/>
        <v>0</v>
      </c>
      <c r="BF165" s="157">
        <f t="shared" si="5"/>
        <v>0</v>
      </c>
      <c r="BG165" s="157">
        <f t="shared" si="6"/>
        <v>0</v>
      </c>
      <c r="BH165" s="157">
        <f t="shared" si="7"/>
        <v>0</v>
      </c>
      <c r="BI165" s="157">
        <f t="shared" si="8"/>
        <v>0</v>
      </c>
      <c r="BJ165" s="17" t="s">
        <v>81</v>
      </c>
      <c r="BK165" s="157">
        <f t="shared" si="9"/>
        <v>0</v>
      </c>
      <c r="BL165" s="17" t="s">
        <v>140</v>
      </c>
      <c r="BM165" s="156" t="s">
        <v>429</v>
      </c>
    </row>
    <row r="166" spans="1:65" s="2" customFormat="1" ht="21.75" customHeight="1">
      <c r="A166" s="29"/>
      <c r="B166" s="145"/>
      <c r="C166" s="146" t="s">
        <v>222</v>
      </c>
      <c r="D166" s="146" t="s">
        <v>135</v>
      </c>
      <c r="E166" s="147" t="s">
        <v>223</v>
      </c>
      <c r="F166" s="148" t="s">
        <v>224</v>
      </c>
      <c r="G166" s="149" t="s">
        <v>216</v>
      </c>
      <c r="H166" s="150">
        <v>5</v>
      </c>
      <c r="I166" s="151"/>
      <c r="J166" s="151">
        <f t="shared" si="0"/>
        <v>0</v>
      </c>
      <c r="K166" s="148" t="s">
        <v>139</v>
      </c>
      <c r="L166" s="30"/>
      <c r="M166" s="152" t="s">
        <v>1</v>
      </c>
      <c r="N166" s="153" t="s">
        <v>39</v>
      </c>
      <c r="O166" s="154">
        <v>0.38400000000000001</v>
      </c>
      <c r="P166" s="154">
        <f t="shared" si="1"/>
        <v>1.92</v>
      </c>
      <c r="Q166" s="154">
        <v>2.0000000000000002E-5</v>
      </c>
      <c r="R166" s="154">
        <f t="shared" si="2"/>
        <v>1E-4</v>
      </c>
      <c r="S166" s="154">
        <v>0</v>
      </c>
      <c r="T166" s="155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6" t="s">
        <v>140</v>
      </c>
      <c r="AT166" s="156" t="s">
        <v>135</v>
      </c>
      <c r="AU166" s="156" t="s">
        <v>83</v>
      </c>
      <c r="AY166" s="17" t="s">
        <v>133</v>
      </c>
      <c r="BE166" s="157">
        <f t="shared" si="4"/>
        <v>0</v>
      </c>
      <c r="BF166" s="157">
        <f t="shared" si="5"/>
        <v>0</v>
      </c>
      <c r="BG166" s="157">
        <f t="shared" si="6"/>
        <v>0</v>
      </c>
      <c r="BH166" s="157">
        <f t="shared" si="7"/>
        <v>0</v>
      </c>
      <c r="BI166" s="157">
        <f t="shared" si="8"/>
        <v>0</v>
      </c>
      <c r="BJ166" s="17" t="s">
        <v>81</v>
      </c>
      <c r="BK166" s="157">
        <f t="shared" si="9"/>
        <v>0</v>
      </c>
      <c r="BL166" s="17" t="s">
        <v>140</v>
      </c>
      <c r="BM166" s="156" t="s">
        <v>430</v>
      </c>
    </row>
    <row r="167" spans="1:65" s="2" customFormat="1" ht="21.75" customHeight="1">
      <c r="A167" s="29"/>
      <c r="B167" s="145"/>
      <c r="C167" s="179" t="s">
        <v>226</v>
      </c>
      <c r="D167" s="179" t="s">
        <v>192</v>
      </c>
      <c r="E167" s="180" t="s">
        <v>227</v>
      </c>
      <c r="F167" s="181" t="s">
        <v>228</v>
      </c>
      <c r="G167" s="182" t="s">
        <v>216</v>
      </c>
      <c r="H167" s="183">
        <v>1</v>
      </c>
      <c r="I167" s="184"/>
      <c r="J167" s="184">
        <f t="shared" si="0"/>
        <v>0</v>
      </c>
      <c r="K167" s="181" t="s">
        <v>139</v>
      </c>
      <c r="L167" s="185"/>
      <c r="M167" s="186" t="s">
        <v>1</v>
      </c>
      <c r="N167" s="187" t="s">
        <v>39</v>
      </c>
      <c r="O167" s="154">
        <v>0</v>
      </c>
      <c r="P167" s="154">
        <f t="shared" si="1"/>
        <v>0</v>
      </c>
      <c r="Q167" s="154">
        <v>5.0000000000000001E-4</v>
      </c>
      <c r="R167" s="154">
        <f t="shared" si="2"/>
        <v>5.0000000000000001E-4</v>
      </c>
      <c r="S167" s="154">
        <v>0</v>
      </c>
      <c r="T167" s="155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6" t="s">
        <v>175</v>
      </c>
      <c r="AT167" s="156" t="s">
        <v>192</v>
      </c>
      <c r="AU167" s="156" t="s">
        <v>83</v>
      </c>
      <c r="AY167" s="17" t="s">
        <v>133</v>
      </c>
      <c r="BE167" s="157">
        <f t="shared" si="4"/>
        <v>0</v>
      </c>
      <c r="BF167" s="157">
        <f t="shared" si="5"/>
        <v>0</v>
      </c>
      <c r="BG167" s="157">
        <f t="shared" si="6"/>
        <v>0</v>
      </c>
      <c r="BH167" s="157">
        <f t="shared" si="7"/>
        <v>0</v>
      </c>
      <c r="BI167" s="157">
        <f t="shared" si="8"/>
        <v>0</v>
      </c>
      <c r="BJ167" s="17" t="s">
        <v>81</v>
      </c>
      <c r="BK167" s="157">
        <f t="shared" si="9"/>
        <v>0</v>
      </c>
      <c r="BL167" s="17" t="s">
        <v>140</v>
      </c>
      <c r="BM167" s="156" t="s">
        <v>431</v>
      </c>
    </row>
    <row r="168" spans="1:65" s="2" customFormat="1" ht="21.75" customHeight="1">
      <c r="A168" s="29"/>
      <c r="B168" s="145"/>
      <c r="C168" s="179" t="s">
        <v>230</v>
      </c>
      <c r="D168" s="179" t="s">
        <v>192</v>
      </c>
      <c r="E168" s="180" t="s">
        <v>231</v>
      </c>
      <c r="F168" s="181" t="s">
        <v>232</v>
      </c>
      <c r="G168" s="182" t="s">
        <v>216</v>
      </c>
      <c r="H168" s="183">
        <v>2</v>
      </c>
      <c r="I168" s="184"/>
      <c r="J168" s="184">
        <f t="shared" si="0"/>
        <v>0</v>
      </c>
      <c r="K168" s="181" t="s">
        <v>139</v>
      </c>
      <c r="L168" s="185"/>
      <c r="M168" s="186" t="s">
        <v>1</v>
      </c>
      <c r="N168" s="187" t="s">
        <v>39</v>
      </c>
      <c r="O168" s="154">
        <v>0</v>
      </c>
      <c r="P168" s="154">
        <f t="shared" si="1"/>
        <v>0</v>
      </c>
      <c r="Q168" s="154">
        <v>5.5000000000000003E-4</v>
      </c>
      <c r="R168" s="154">
        <f t="shared" si="2"/>
        <v>1.1000000000000001E-3</v>
      </c>
      <c r="S168" s="154">
        <v>0</v>
      </c>
      <c r="T168" s="155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175</v>
      </c>
      <c r="AT168" s="156" t="s">
        <v>192</v>
      </c>
      <c r="AU168" s="156" t="s">
        <v>83</v>
      </c>
      <c r="AY168" s="17" t="s">
        <v>133</v>
      </c>
      <c r="BE168" s="157">
        <f t="shared" si="4"/>
        <v>0</v>
      </c>
      <c r="BF168" s="157">
        <f t="shared" si="5"/>
        <v>0</v>
      </c>
      <c r="BG168" s="157">
        <f t="shared" si="6"/>
        <v>0</v>
      </c>
      <c r="BH168" s="157">
        <f t="shared" si="7"/>
        <v>0</v>
      </c>
      <c r="BI168" s="157">
        <f t="shared" si="8"/>
        <v>0</v>
      </c>
      <c r="BJ168" s="17" t="s">
        <v>81</v>
      </c>
      <c r="BK168" s="157">
        <f t="shared" si="9"/>
        <v>0</v>
      </c>
      <c r="BL168" s="17" t="s">
        <v>140</v>
      </c>
      <c r="BM168" s="156" t="s">
        <v>432</v>
      </c>
    </row>
    <row r="169" spans="1:65" s="2" customFormat="1" ht="16.5" customHeight="1">
      <c r="A169" s="29"/>
      <c r="B169" s="145"/>
      <c r="C169" s="179" t="s">
        <v>234</v>
      </c>
      <c r="D169" s="179" t="s">
        <v>192</v>
      </c>
      <c r="E169" s="180" t="s">
        <v>235</v>
      </c>
      <c r="F169" s="181" t="s">
        <v>236</v>
      </c>
      <c r="G169" s="182" t="s">
        <v>216</v>
      </c>
      <c r="H169" s="183">
        <v>1</v>
      </c>
      <c r="I169" s="184"/>
      <c r="J169" s="184">
        <f t="shared" si="0"/>
        <v>0</v>
      </c>
      <c r="K169" s="181" t="s">
        <v>139</v>
      </c>
      <c r="L169" s="185"/>
      <c r="M169" s="186" t="s">
        <v>1</v>
      </c>
      <c r="N169" s="187" t="s">
        <v>39</v>
      </c>
      <c r="O169" s="154">
        <v>0</v>
      </c>
      <c r="P169" s="154">
        <f t="shared" si="1"/>
        <v>0</v>
      </c>
      <c r="Q169" s="154">
        <v>2.2000000000000001E-4</v>
      </c>
      <c r="R169" s="154">
        <f t="shared" si="2"/>
        <v>2.2000000000000001E-4</v>
      </c>
      <c r="S169" s="154">
        <v>0</v>
      </c>
      <c r="T169" s="155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175</v>
      </c>
      <c r="AT169" s="156" t="s">
        <v>192</v>
      </c>
      <c r="AU169" s="156" t="s">
        <v>83</v>
      </c>
      <c r="AY169" s="17" t="s">
        <v>133</v>
      </c>
      <c r="BE169" s="157">
        <f t="shared" si="4"/>
        <v>0</v>
      </c>
      <c r="BF169" s="157">
        <f t="shared" si="5"/>
        <v>0</v>
      </c>
      <c r="BG169" s="157">
        <f t="shared" si="6"/>
        <v>0</v>
      </c>
      <c r="BH169" s="157">
        <f t="shared" si="7"/>
        <v>0</v>
      </c>
      <c r="BI169" s="157">
        <f t="shared" si="8"/>
        <v>0</v>
      </c>
      <c r="BJ169" s="17" t="s">
        <v>81</v>
      </c>
      <c r="BK169" s="157">
        <f t="shared" si="9"/>
        <v>0</v>
      </c>
      <c r="BL169" s="17" t="s">
        <v>140</v>
      </c>
      <c r="BM169" s="156" t="s">
        <v>433</v>
      </c>
    </row>
    <row r="170" spans="1:65" s="2" customFormat="1" ht="16.5" customHeight="1">
      <c r="A170" s="29"/>
      <c r="B170" s="145"/>
      <c r="C170" s="179" t="s">
        <v>7</v>
      </c>
      <c r="D170" s="179" t="s">
        <v>192</v>
      </c>
      <c r="E170" s="180" t="s">
        <v>238</v>
      </c>
      <c r="F170" s="181" t="s">
        <v>239</v>
      </c>
      <c r="G170" s="182" t="s">
        <v>216</v>
      </c>
      <c r="H170" s="183">
        <v>1</v>
      </c>
      <c r="I170" s="184"/>
      <c r="J170" s="184">
        <f t="shared" si="0"/>
        <v>0</v>
      </c>
      <c r="K170" s="181" t="s">
        <v>139</v>
      </c>
      <c r="L170" s="185"/>
      <c r="M170" s="186" t="s">
        <v>1</v>
      </c>
      <c r="N170" s="187" t="s">
        <v>39</v>
      </c>
      <c r="O170" s="154">
        <v>0</v>
      </c>
      <c r="P170" s="154">
        <f t="shared" si="1"/>
        <v>0</v>
      </c>
      <c r="Q170" s="154">
        <v>5.4000000000000001E-4</v>
      </c>
      <c r="R170" s="154">
        <f t="shared" si="2"/>
        <v>5.4000000000000001E-4</v>
      </c>
      <c r="S170" s="154">
        <v>0</v>
      </c>
      <c r="T170" s="155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175</v>
      </c>
      <c r="AT170" s="156" t="s">
        <v>192</v>
      </c>
      <c r="AU170" s="156" t="s">
        <v>83</v>
      </c>
      <c r="AY170" s="17" t="s">
        <v>133</v>
      </c>
      <c r="BE170" s="157">
        <f t="shared" si="4"/>
        <v>0</v>
      </c>
      <c r="BF170" s="157">
        <f t="shared" si="5"/>
        <v>0</v>
      </c>
      <c r="BG170" s="157">
        <f t="shared" si="6"/>
        <v>0</v>
      </c>
      <c r="BH170" s="157">
        <f t="shared" si="7"/>
        <v>0</v>
      </c>
      <c r="BI170" s="157">
        <f t="shared" si="8"/>
        <v>0</v>
      </c>
      <c r="BJ170" s="17" t="s">
        <v>81</v>
      </c>
      <c r="BK170" s="157">
        <f t="shared" si="9"/>
        <v>0</v>
      </c>
      <c r="BL170" s="17" t="s">
        <v>140</v>
      </c>
      <c r="BM170" s="156" t="s">
        <v>434</v>
      </c>
    </row>
    <row r="171" spans="1:65" s="2" customFormat="1" ht="21.75" customHeight="1">
      <c r="A171" s="29"/>
      <c r="B171" s="145"/>
      <c r="C171" s="146" t="s">
        <v>241</v>
      </c>
      <c r="D171" s="146" t="s">
        <v>135</v>
      </c>
      <c r="E171" s="147" t="s">
        <v>242</v>
      </c>
      <c r="F171" s="148" t="s">
        <v>243</v>
      </c>
      <c r="G171" s="149" t="s">
        <v>216</v>
      </c>
      <c r="H171" s="150">
        <v>1</v>
      </c>
      <c r="I171" s="151"/>
      <c r="J171" s="151">
        <f t="shared" si="0"/>
        <v>0</v>
      </c>
      <c r="K171" s="148" t="s">
        <v>139</v>
      </c>
      <c r="L171" s="30"/>
      <c r="M171" s="152" t="s">
        <v>1</v>
      </c>
      <c r="N171" s="153" t="s">
        <v>39</v>
      </c>
      <c r="O171" s="154">
        <v>3.5920000000000001</v>
      </c>
      <c r="P171" s="154">
        <f t="shared" si="1"/>
        <v>3.5920000000000001</v>
      </c>
      <c r="Q171" s="154">
        <v>0</v>
      </c>
      <c r="R171" s="154">
        <f t="shared" si="2"/>
        <v>0</v>
      </c>
      <c r="S171" s="154">
        <v>0</v>
      </c>
      <c r="T171" s="155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140</v>
      </c>
      <c r="AT171" s="156" t="s">
        <v>135</v>
      </c>
      <c r="AU171" s="156" t="s">
        <v>83</v>
      </c>
      <c r="AY171" s="17" t="s">
        <v>133</v>
      </c>
      <c r="BE171" s="157">
        <f t="shared" si="4"/>
        <v>0</v>
      </c>
      <c r="BF171" s="157">
        <f t="shared" si="5"/>
        <v>0</v>
      </c>
      <c r="BG171" s="157">
        <f t="shared" si="6"/>
        <v>0</v>
      </c>
      <c r="BH171" s="157">
        <f t="shared" si="7"/>
        <v>0</v>
      </c>
      <c r="BI171" s="157">
        <f t="shared" si="8"/>
        <v>0</v>
      </c>
      <c r="BJ171" s="17" t="s">
        <v>81</v>
      </c>
      <c r="BK171" s="157">
        <f t="shared" si="9"/>
        <v>0</v>
      </c>
      <c r="BL171" s="17" t="s">
        <v>140</v>
      </c>
      <c r="BM171" s="156" t="s">
        <v>435</v>
      </c>
    </row>
    <row r="172" spans="1:65" s="2" customFormat="1" ht="16.5" customHeight="1">
      <c r="A172" s="29"/>
      <c r="B172" s="145"/>
      <c r="C172" s="179" t="s">
        <v>245</v>
      </c>
      <c r="D172" s="179" t="s">
        <v>192</v>
      </c>
      <c r="E172" s="180" t="s">
        <v>246</v>
      </c>
      <c r="F172" s="181" t="s">
        <v>247</v>
      </c>
      <c r="G172" s="182" t="s">
        <v>216</v>
      </c>
      <c r="H172" s="183">
        <v>1</v>
      </c>
      <c r="I172" s="184"/>
      <c r="J172" s="184">
        <f t="shared" si="0"/>
        <v>0</v>
      </c>
      <c r="K172" s="181" t="s">
        <v>1</v>
      </c>
      <c r="L172" s="185"/>
      <c r="M172" s="186" t="s">
        <v>1</v>
      </c>
      <c r="N172" s="187" t="s">
        <v>39</v>
      </c>
      <c r="O172" s="154">
        <v>0</v>
      </c>
      <c r="P172" s="154">
        <f t="shared" si="1"/>
        <v>0</v>
      </c>
      <c r="Q172" s="154">
        <v>3.5000000000000001E-3</v>
      </c>
      <c r="R172" s="154">
        <f t="shared" si="2"/>
        <v>3.5000000000000001E-3</v>
      </c>
      <c r="S172" s="154">
        <v>0</v>
      </c>
      <c r="T172" s="155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175</v>
      </c>
      <c r="AT172" s="156" t="s">
        <v>192</v>
      </c>
      <c r="AU172" s="156" t="s">
        <v>83</v>
      </c>
      <c r="AY172" s="17" t="s">
        <v>133</v>
      </c>
      <c r="BE172" s="157">
        <f t="shared" si="4"/>
        <v>0</v>
      </c>
      <c r="BF172" s="157">
        <f t="shared" si="5"/>
        <v>0</v>
      </c>
      <c r="BG172" s="157">
        <f t="shared" si="6"/>
        <v>0</v>
      </c>
      <c r="BH172" s="157">
        <f t="shared" si="7"/>
        <v>0</v>
      </c>
      <c r="BI172" s="157">
        <f t="shared" si="8"/>
        <v>0</v>
      </c>
      <c r="BJ172" s="17" t="s">
        <v>81</v>
      </c>
      <c r="BK172" s="157">
        <f t="shared" si="9"/>
        <v>0</v>
      </c>
      <c r="BL172" s="17" t="s">
        <v>140</v>
      </c>
      <c r="BM172" s="156" t="s">
        <v>436</v>
      </c>
    </row>
    <row r="173" spans="1:65" s="2" customFormat="1" ht="21.75" customHeight="1">
      <c r="A173" s="29"/>
      <c r="B173" s="145"/>
      <c r="C173" s="179" t="s">
        <v>249</v>
      </c>
      <c r="D173" s="179" t="s">
        <v>192</v>
      </c>
      <c r="E173" s="180" t="s">
        <v>250</v>
      </c>
      <c r="F173" s="181" t="s">
        <v>251</v>
      </c>
      <c r="G173" s="182" t="s">
        <v>216</v>
      </c>
      <c r="H173" s="183">
        <v>1</v>
      </c>
      <c r="I173" s="184"/>
      <c r="J173" s="184">
        <f t="shared" si="0"/>
        <v>0</v>
      </c>
      <c r="K173" s="181" t="s">
        <v>139</v>
      </c>
      <c r="L173" s="185"/>
      <c r="M173" s="186" t="s">
        <v>1</v>
      </c>
      <c r="N173" s="187" t="s">
        <v>39</v>
      </c>
      <c r="O173" s="154">
        <v>0</v>
      </c>
      <c r="P173" s="154">
        <f t="shared" si="1"/>
        <v>0</v>
      </c>
      <c r="Q173" s="154">
        <v>3.5000000000000001E-3</v>
      </c>
      <c r="R173" s="154">
        <f t="shared" si="2"/>
        <v>3.5000000000000001E-3</v>
      </c>
      <c r="S173" s="154">
        <v>0</v>
      </c>
      <c r="T173" s="155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6" t="s">
        <v>175</v>
      </c>
      <c r="AT173" s="156" t="s">
        <v>192</v>
      </c>
      <c r="AU173" s="156" t="s">
        <v>83</v>
      </c>
      <c r="AY173" s="17" t="s">
        <v>133</v>
      </c>
      <c r="BE173" s="157">
        <f t="shared" si="4"/>
        <v>0</v>
      </c>
      <c r="BF173" s="157">
        <f t="shared" si="5"/>
        <v>0</v>
      </c>
      <c r="BG173" s="157">
        <f t="shared" si="6"/>
        <v>0</v>
      </c>
      <c r="BH173" s="157">
        <f t="shared" si="7"/>
        <v>0</v>
      </c>
      <c r="BI173" s="157">
        <f t="shared" si="8"/>
        <v>0</v>
      </c>
      <c r="BJ173" s="17" t="s">
        <v>81</v>
      </c>
      <c r="BK173" s="157">
        <f t="shared" si="9"/>
        <v>0</v>
      </c>
      <c r="BL173" s="17" t="s">
        <v>140</v>
      </c>
      <c r="BM173" s="156" t="s">
        <v>437</v>
      </c>
    </row>
    <row r="174" spans="1:65" s="2" customFormat="1" ht="21.75" customHeight="1">
      <c r="A174" s="29"/>
      <c r="B174" s="145"/>
      <c r="C174" s="146" t="s">
        <v>253</v>
      </c>
      <c r="D174" s="146" t="s">
        <v>135</v>
      </c>
      <c r="E174" s="147" t="s">
        <v>254</v>
      </c>
      <c r="F174" s="148" t="s">
        <v>255</v>
      </c>
      <c r="G174" s="149" t="s">
        <v>207</v>
      </c>
      <c r="H174" s="150">
        <v>3</v>
      </c>
      <c r="I174" s="151"/>
      <c r="J174" s="151">
        <f t="shared" si="0"/>
        <v>0</v>
      </c>
      <c r="K174" s="148" t="s">
        <v>139</v>
      </c>
      <c r="L174" s="30"/>
      <c r="M174" s="152" t="s">
        <v>1</v>
      </c>
      <c r="N174" s="153" t="s">
        <v>39</v>
      </c>
      <c r="O174" s="154">
        <v>6.2E-2</v>
      </c>
      <c r="P174" s="154">
        <f t="shared" si="1"/>
        <v>0.186</v>
      </c>
      <c r="Q174" s="154">
        <v>0</v>
      </c>
      <c r="R174" s="154">
        <f t="shared" si="2"/>
        <v>0</v>
      </c>
      <c r="S174" s="154">
        <v>0</v>
      </c>
      <c r="T174" s="155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6" t="s">
        <v>140</v>
      </c>
      <c r="AT174" s="156" t="s">
        <v>135</v>
      </c>
      <c r="AU174" s="156" t="s">
        <v>83</v>
      </c>
      <c r="AY174" s="17" t="s">
        <v>133</v>
      </c>
      <c r="BE174" s="157">
        <f t="shared" si="4"/>
        <v>0</v>
      </c>
      <c r="BF174" s="157">
        <f t="shared" si="5"/>
        <v>0</v>
      </c>
      <c r="BG174" s="157">
        <f t="shared" si="6"/>
        <v>0</v>
      </c>
      <c r="BH174" s="157">
        <f t="shared" si="7"/>
        <v>0</v>
      </c>
      <c r="BI174" s="157">
        <f t="shared" si="8"/>
        <v>0</v>
      </c>
      <c r="BJ174" s="17" t="s">
        <v>81</v>
      </c>
      <c r="BK174" s="157">
        <f t="shared" si="9"/>
        <v>0</v>
      </c>
      <c r="BL174" s="17" t="s">
        <v>140</v>
      </c>
      <c r="BM174" s="156" t="s">
        <v>438</v>
      </c>
    </row>
    <row r="175" spans="1:65" s="2" customFormat="1" ht="16.5" customHeight="1">
      <c r="A175" s="29"/>
      <c r="B175" s="145"/>
      <c r="C175" s="146" t="s">
        <v>257</v>
      </c>
      <c r="D175" s="146" t="s">
        <v>135</v>
      </c>
      <c r="E175" s="147" t="s">
        <v>258</v>
      </c>
      <c r="F175" s="148" t="s">
        <v>259</v>
      </c>
      <c r="G175" s="149" t="s">
        <v>207</v>
      </c>
      <c r="H175" s="150">
        <v>3</v>
      </c>
      <c r="I175" s="151"/>
      <c r="J175" s="151">
        <f t="shared" si="0"/>
        <v>0</v>
      </c>
      <c r="K175" s="148" t="s">
        <v>139</v>
      </c>
      <c r="L175" s="30"/>
      <c r="M175" s="152" t="s">
        <v>1</v>
      </c>
      <c r="N175" s="153" t="s">
        <v>39</v>
      </c>
      <c r="O175" s="154">
        <v>4.3999999999999997E-2</v>
      </c>
      <c r="P175" s="154">
        <f t="shared" si="1"/>
        <v>0.13200000000000001</v>
      </c>
      <c r="Q175" s="154">
        <v>0</v>
      </c>
      <c r="R175" s="154">
        <f t="shared" si="2"/>
        <v>0</v>
      </c>
      <c r="S175" s="154">
        <v>0</v>
      </c>
      <c r="T175" s="155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140</v>
      </c>
      <c r="AT175" s="156" t="s">
        <v>135</v>
      </c>
      <c r="AU175" s="156" t="s">
        <v>83</v>
      </c>
      <c r="AY175" s="17" t="s">
        <v>133</v>
      </c>
      <c r="BE175" s="157">
        <f t="shared" si="4"/>
        <v>0</v>
      </c>
      <c r="BF175" s="157">
        <f t="shared" si="5"/>
        <v>0</v>
      </c>
      <c r="BG175" s="157">
        <f t="shared" si="6"/>
        <v>0</v>
      </c>
      <c r="BH175" s="157">
        <f t="shared" si="7"/>
        <v>0</v>
      </c>
      <c r="BI175" s="157">
        <f t="shared" si="8"/>
        <v>0</v>
      </c>
      <c r="BJ175" s="17" t="s">
        <v>81</v>
      </c>
      <c r="BK175" s="157">
        <f t="shared" si="9"/>
        <v>0</v>
      </c>
      <c r="BL175" s="17" t="s">
        <v>140</v>
      </c>
      <c r="BM175" s="156" t="s">
        <v>439</v>
      </c>
    </row>
    <row r="176" spans="1:65" s="2" customFormat="1" ht="21.75" customHeight="1">
      <c r="A176" s="29"/>
      <c r="B176" s="145"/>
      <c r="C176" s="146" t="s">
        <v>261</v>
      </c>
      <c r="D176" s="146" t="s">
        <v>135</v>
      </c>
      <c r="E176" s="147" t="s">
        <v>262</v>
      </c>
      <c r="F176" s="148" t="s">
        <v>263</v>
      </c>
      <c r="G176" s="149" t="s">
        <v>216</v>
      </c>
      <c r="H176" s="150">
        <v>1</v>
      </c>
      <c r="I176" s="151"/>
      <c r="J176" s="151">
        <f t="shared" si="0"/>
        <v>0</v>
      </c>
      <c r="K176" s="148" t="s">
        <v>139</v>
      </c>
      <c r="L176" s="30"/>
      <c r="M176" s="152" t="s">
        <v>1</v>
      </c>
      <c r="N176" s="153" t="s">
        <v>39</v>
      </c>
      <c r="O176" s="154">
        <v>1.5</v>
      </c>
      <c r="P176" s="154">
        <f t="shared" si="1"/>
        <v>1.5</v>
      </c>
      <c r="Q176" s="154">
        <v>0.43786000000000003</v>
      </c>
      <c r="R176" s="154">
        <f t="shared" si="2"/>
        <v>0.43786000000000003</v>
      </c>
      <c r="S176" s="154">
        <v>0</v>
      </c>
      <c r="T176" s="155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140</v>
      </c>
      <c r="AT176" s="156" t="s">
        <v>135</v>
      </c>
      <c r="AU176" s="156" t="s">
        <v>83</v>
      </c>
      <c r="AY176" s="17" t="s">
        <v>133</v>
      </c>
      <c r="BE176" s="157">
        <f t="shared" si="4"/>
        <v>0</v>
      </c>
      <c r="BF176" s="157">
        <f t="shared" si="5"/>
        <v>0</v>
      </c>
      <c r="BG176" s="157">
        <f t="shared" si="6"/>
        <v>0</v>
      </c>
      <c r="BH176" s="157">
        <f t="shared" si="7"/>
        <v>0</v>
      </c>
      <c r="BI176" s="157">
        <f t="shared" si="8"/>
        <v>0</v>
      </c>
      <c r="BJ176" s="17" t="s">
        <v>81</v>
      </c>
      <c r="BK176" s="157">
        <f t="shared" si="9"/>
        <v>0</v>
      </c>
      <c r="BL176" s="17" t="s">
        <v>140</v>
      </c>
      <c r="BM176" s="156" t="s">
        <v>440</v>
      </c>
    </row>
    <row r="177" spans="1:65" s="2" customFormat="1" ht="21.75" customHeight="1">
      <c r="A177" s="29"/>
      <c r="B177" s="145"/>
      <c r="C177" s="179" t="s">
        <v>265</v>
      </c>
      <c r="D177" s="179" t="s">
        <v>192</v>
      </c>
      <c r="E177" s="180" t="s">
        <v>266</v>
      </c>
      <c r="F177" s="181" t="s">
        <v>267</v>
      </c>
      <c r="G177" s="182" t="s">
        <v>216</v>
      </c>
      <c r="H177" s="183">
        <v>1</v>
      </c>
      <c r="I177" s="184"/>
      <c r="J177" s="184">
        <f t="shared" si="0"/>
        <v>0</v>
      </c>
      <c r="K177" s="181" t="s">
        <v>139</v>
      </c>
      <c r="L177" s="185"/>
      <c r="M177" s="186" t="s">
        <v>1</v>
      </c>
      <c r="N177" s="187" t="s">
        <v>39</v>
      </c>
      <c r="O177" s="154">
        <v>0</v>
      </c>
      <c r="P177" s="154">
        <f t="shared" si="1"/>
        <v>0</v>
      </c>
      <c r="Q177" s="154">
        <v>8.4000000000000005E-2</v>
      </c>
      <c r="R177" s="154">
        <f t="shared" si="2"/>
        <v>8.4000000000000005E-2</v>
      </c>
      <c r="S177" s="154">
        <v>0</v>
      </c>
      <c r="T177" s="155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6" t="s">
        <v>175</v>
      </c>
      <c r="AT177" s="156" t="s">
        <v>192</v>
      </c>
      <c r="AU177" s="156" t="s">
        <v>83</v>
      </c>
      <c r="AY177" s="17" t="s">
        <v>133</v>
      </c>
      <c r="BE177" s="157">
        <f t="shared" si="4"/>
        <v>0</v>
      </c>
      <c r="BF177" s="157">
        <f t="shared" si="5"/>
        <v>0</v>
      </c>
      <c r="BG177" s="157">
        <f t="shared" si="6"/>
        <v>0</v>
      </c>
      <c r="BH177" s="157">
        <f t="shared" si="7"/>
        <v>0</v>
      </c>
      <c r="BI177" s="157">
        <f t="shared" si="8"/>
        <v>0</v>
      </c>
      <c r="BJ177" s="17" t="s">
        <v>81</v>
      </c>
      <c r="BK177" s="157">
        <f t="shared" si="9"/>
        <v>0</v>
      </c>
      <c r="BL177" s="17" t="s">
        <v>140</v>
      </c>
      <c r="BM177" s="156" t="s">
        <v>441</v>
      </c>
    </row>
    <row r="178" spans="1:65" s="2" customFormat="1" ht="21.75" customHeight="1">
      <c r="A178" s="29"/>
      <c r="B178" s="145"/>
      <c r="C178" s="146" t="s">
        <v>269</v>
      </c>
      <c r="D178" s="146" t="s">
        <v>135</v>
      </c>
      <c r="E178" s="147" t="s">
        <v>270</v>
      </c>
      <c r="F178" s="148" t="s">
        <v>271</v>
      </c>
      <c r="G178" s="149" t="s">
        <v>216</v>
      </c>
      <c r="H178" s="150">
        <v>1</v>
      </c>
      <c r="I178" s="151"/>
      <c r="J178" s="151">
        <f t="shared" si="0"/>
        <v>0</v>
      </c>
      <c r="K178" s="148" t="s">
        <v>139</v>
      </c>
      <c r="L178" s="30"/>
      <c r="M178" s="152" t="s">
        <v>1</v>
      </c>
      <c r="N178" s="153" t="s">
        <v>39</v>
      </c>
      <c r="O178" s="154">
        <v>1.3140000000000001</v>
      </c>
      <c r="P178" s="154">
        <f t="shared" si="1"/>
        <v>1.3140000000000001</v>
      </c>
      <c r="Q178" s="154">
        <v>0.21734000000000001</v>
      </c>
      <c r="R178" s="154">
        <f t="shared" si="2"/>
        <v>0.21734000000000001</v>
      </c>
      <c r="S178" s="154">
        <v>0</v>
      </c>
      <c r="T178" s="155">
        <f t="shared" si="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6" t="s">
        <v>140</v>
      </c>
      <c r="AT178" s="156" t="s">
        <v>135</v>
      </c>
      <c r="AU178" s="156" t="s">
        <v>83</v>
      </c>
      <c r="AY178" s="17" t="s">
        <v>133</v>
      </c>
      <c r="BE178" s="157">
        <f t="shared" si="4"/>
        <v>0</v>
      </c>
      <c r="BF178" s="157">
        <f t="shared" si="5"/>
        <v>0</v>
      </c>
      <c r="BG178" s="157">
        <f t="shared" si="6"/>
        <v>0</v>
      </c>
      <c r="BH178" s="157">
        <f t="shared" si="7"/>
        <v>0</v>
      </c>
      <c r="BI178" s="157">
        <f t="shared" si="8"/>
        <v>0</v>
      </c>
      <c r="BJ178" s="17" t="s">
        <v>81</v>
      </c>
      <c r="BK178" s="157">
        <f t="shared" si="9"/>
        <v>0</v>
      </c>
      <c r="BL178" s="17" t="s">
        <v>140</v>
      </c>
      <c r="BM178" s="156" t="s">
        <v>442</v>
      </c>
    </row>
    <row r="179" spans="1:65" s="2" customFormat="1" ht="16.5" customHeight="1">
      <c r="A179" s="29"/>
      <c r="B179" s="145"/>
      <c r="C179" s="179" t="s">
        <v>273</v>
      </c>
      <c r="D179" s="179" t="s">
        <v>192</v>
      </c>
      <c r="E179" s="180" t="s">
        <v>274</v>
      </c>
      <c r="F179" s="181" t="s">
        <v>275</v>
      </c>
      <c r="G179" s="182" t="s">
        <v>216</v>
      </c>
      <c r="H179" s="183">
        <v>1</v>
      </c>
      <c r="I179" s="184"/>
      <c r="J179" s="184">
        <f t="shared" si="0"/>
        <v>0</v>
      </c>
      <c r="K179" s="181" t="s">
        <v>1</v>
      </c>
      <c r="L179" s="185"/>
      <c r="M179" s="186" t="s">
        <v>1</v>
      </c>
      <c r="N179" s="187" t="s">
        <v>39</v>
      </c>
      <c r="O179" s="154">
        <v>0</v>
      </c>
      <c r="P179" s="154">
        <f t="shared" si="1"/>
        <v>0</v>
      </c>
      <c r="Q179" s="154">
        <v>0.05</v>
      </c>
      <c r="R179" s="154">
        <f t="shared" si="2"/>
        <v>0.05</v>
      </c>
      <c r="S179" s="154">
        <v>0</v>
      </c>
      <c r="T179" s="155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6" t="s">
        <v>175</v>
      </c>
      <c r="AT179" s="156" t="s">
        <v>192</v>
      </c>
      <c r="AU179" s="156" t="s">
        <v>83</v>
      </c>
      <c r="AY179" s="17" t="s">
        <v>133</v>
      </c>
      <c r="BE179" s="157">
        <f t="shared" si="4"/>
        <v>0</v>
      </c>
      <c r="BF179" s="157">
        <f t="shared" si="5"/>
        <v>0</v>
      </c>
      <c r="BG179" s="157">
        <f t="shared" si="6"/>
        <v>0</v>
      </c>
      <c r="BH179" s="157">
        <f t="shared" si="7"/>
        <v>0</v>
      </c>
      <c r="BI179" s="157">
        <f t="shared" si="8"/>
        <v>0</v>
      </c>
      <c r="BJ179" s="17" t="s">
        <v>81</v>
      </c>
      <c r="BK179" s="157">
        <f t="shared" si="9"/>
        <v>0</v>
      </c>
      <c r="BL179" s="17" t="s">
        <v>140</v>
      </c>
      <c r="BM179" s="156" t="s">
        <v>443</v>
      </c>
    </row>
    <row r="180" spans="1:65" s="2" customFormat="1" ht="16.5" customHeight="1">
      <c r="A180" s="29"/>
      <c r="B180" s="145"/>
      <c r="C180" s="146" t="s">
        <v>277</v>
      </c>
      <c r="D180" s="146" t="s">
        <v>135</v>
      </c>
      <c r="E180" s="147" t="s">
        <v>278</v>
      </c>
      <c r="F180" s="148" t="s">
        <v>279</v>
      </c>
      <c r="G180" s="149" t="s">
        <v>216</v>
      </c>
      <c r="H180" s="150">
        <v>1</v>
      </c>
      <c r="I180" s="151"/>
      <c r="J180" s="151">
        <f t="shared" si="0"/>
        <v>0</v>
      </c>
      <c r="K180" s="148" t="s">
        <v>139</v>
      </c>
      <c r="L180" s="30"/>
      <c r="M180" s="152" t="s">
        <v>1</v>
      </c>
      <c r="N180" s="153" t="s">
        <v>39</v>
      </c>
      <c r="O180" s="154">
        <v>0.77200000000000002</v>
      </c>
      <c r="P180" s="154">
        <f t="shared" si="1"/>
        <v>0.77200000000000002</v>
      </c>
      <c r="Q180" s="154">
        <v>6.3829999999999998E-2</v>
      </c>
      <c r="R180" s="154">
        <f t="shared" si="2"/>
        <v>6.3829999999999998E-2</v>
      </c>
      <c r="S180" s="154">
        <v>0</v>
      </c>
      <c r="T180" s="155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6" t="s">
        <v>140</v>
      </c>
      <c r="AT180" s="156" t="s">
        <v>135</v>
      </c>
      <c r="AU180" s="156" t="s">
        <v>83</v>
      </c>
      <c r="AY180" s="17" t="s">
        <v>133</v>
      </c>
      <c r="BE180" s="157">
        <f t="shared" si="4"/>
        <v>0</v>
      </c>
      <c r="BF180" s="157">
        <f t="shared" si="5"/>
        <v>0</v>
      </c>
      <c r="BG180" s="157">
        <f t="shared" si="6"/>
        <v>0</v>
      </c>
      <c r="BH180" s="157">
        <f t="shared" si="7"/>
        <v>0</v>
      </c>
      <c r="BI180" s="157">
        <f t="shared" si="8"/>
        <v>0</v>
      </c>
      <c r="BJ180" s="17" t="s">
        <v>81</v>
      </c>
      <c r="BK180" s="157">
        <f t="shared" si="9"/>
        <v>0</v>
      </c>
      <c r="BL180" s="17" t="s">
        <v>140</v>
      </c>
      <c r="BM180" s="156" t="s">
        <v>444</v>
      </c>
    </row>
    <row r="181" spans="1:65" s="2" customFormat="1" ht="16.5" customHeight="1">
      <c r="A181" s="29"/>
      <c r="B181" s="145"/>
      <c r="C181" s="179" t="s">
        <v>281</v>
      </c>
      <c r="D181" s="179" t="s">
        <v>192</v>
      </c>
      <c r="E181" s="180" t="s">
        <v>282</v>
      </c>
      <c r="F181" s="181" t="s">
        <v>283</v>
      </c>
      <c r="G181" s="182" t="s">
        <v>216</v>
      </c>
      <c r="H181" s="183">
        <v>1</v>
      </c>
      <c r="I181" s="184"/>
      <c r="J181" s="184">
        <f t="shared" si="0"/>
        <v>0</v>
      </c>
      <c r="K181" s="181" t="s">
        <v>139</v>
      </c>
      <c r="L181" s="185"/>
      <c r="M181" s="186" t="s">
        <v>1</v>
      </c>
      <c r="N181" s="187" t="s">
        <v>39</v>
      </c>
      <c r="O181" s="154">
        <v>0</v>
      </c>
      <c r="P181" s="154">
        <f t="shared" si="1"/>
        <v>0</v>
      </c>
      <c r="Q181" s="154">
        <v>7.3000000000000001E-3</v>
      </c>
      <c r="R181" s="154">
        <f t="shared" si="2"/>
        <v>7.3000000000000001E-3</v>
      </c>
      <c r="S181" s="154">
        <v>0</v>
      </c>
      <c r="T181" s="155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6" t="s">
        <v>175</v>
      </c>
      <c r="AT181" s="156" t="s">
        <v>192</v>
      </c>
      <c r="AU181" s="156" t="s">
        <v>83</v>
      </c>
      <c r="AY181" s="17" t="s">
        <v>133</v>
      </c>
      <c r="BE181" s="157">
        <f t="shared" si="4"/>
        <v>0</v>
      </c>
      <c r="BF181" s="157">
        <f t="shared" si="5"/>
        <v>0</v>
      </c>
      <c r="BG181" s="157">
        <f t="shared" si="6"/>
        <v>0</v>
      </c>
      <c r="BH181" s="157">
        <f t="shared" si="7"/>
        <v>0</v>
      </c>
      <c r="BI181" s="157">
        <f t="shared" si="8"/>
        <v>0</v>
      </c>
      <c r="BJ181" s="17" t="s">
        <v>81</v>
      </c>
      <c r="BK181" s="157">
        <f t="shared" si="9"/>
        <v>0</v>
      </c>
      <c r="BL181" s="17" t="s">
        <v>140</v>
      </c>
      <c r="BM181" s="156" t="s">
        <v>445</v>
      </c>
    </row>
    <row r="182" spans="1:65" s="2" customFormat="1" ht="16.5" customHeight="1">
      <c r="A182" s="29"/>
      <c r="B182" s="145"/>
      <c r="C182" s="146" t="s">
        <v>285</v>
      </c>
      <c r="D182" s="146" t="s">
        <v>135</v>
      </c>
      <c r="E182" s="147" t="s">
        <v>286</v>
      </c>
      <c r="F182" s="148" t="s">
        <v>287</v>
      </c>
      <c r="G182" s="149" t="s">
        <v>207</v>
      </c>
      <c r="H182" s="150">
        <v>3</v>
      </c>
      <c r="I182" s="151"/>
      <c r="J182" s="151">
        <f t="shared" si="0"/>
        <v>0</v>
      </c>
      <c r="K182" s="148" t="s">
        <v>139</v>
      </c>
      <c r="L182" s="30"/>
      <c r="M182" s="152" t="s">
        <v>1</v>
      </c>
      <c r="N182" s="153" t="s">
        <v>39</v>
      </c>
      <c r="O182" s="154">
        <v>5.3999999999999999E-2</v>
      </c>
      <c r="P182" s="154">
        <f t="shared" si="1"/>
        <v>0.16200000000000001</v>
      </c>
      <c r="Q182" s="154">
        <v>1.9000000000000001E-4</v>
      </c>
      <c r="R182" s="154">
        <f t="shared" si="2"/>
        <v>5.6999999999999998E-4</v>
      </c>
      <c r="S182" s="154">
        <v>0</v>
      </c>
      <c r="T182" s="155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6" t="s">
        <v>140</v>
      </c>
      <c r="AT182" s="156" t="s">
        <v>135</v>
      </c>
      <c r="AU182" s="156" t="s">
        <v>83</v>
      </c>
      <c r="AY182" s="17" t="s">
        <v>133</v>
      </c>
      <c r="BE182" s="157">
        <f t="shared" si="4"/>
        <v>0</v>
      </c>
      <c r="BF182" s="157">
        <f t="shared" si="5"/>
        <v>0</v>
      </c>
      <c r="BG182" s="157">
        <f t="shared" si="6"/>
        <v>0</v>
      </c>
      <c r="BH182" s="157">
        <f t="shared" si="7"/>
        <v>0</v>
      </c>
      <c r="BI182" s="157">
        <f t="shared" si="8"/>
        <v>0</v>
      </c>
      <c r="BJ182" s="17" t="s">
        <v>81</v>
      </c>
      <c r="BK182" s="157">
        <f t="shared" si="9"/>
        <v>0</v>
      </c>
      <c r="BL182" s="17" t="s">
        <v>140</v>
      </c>
      <c r="BM182" s="156" t="s">
        <v>446</v>
      </c>
    </row>
    <row r="183" spans="1:65" s="2" customFormat="1" ht="16.5" customHeight="1">
      <c r="A183" s="29"/>
      <c r="B183" s="145"/>
      <c r="C183" s="146" t="s">
        <v>289</v>
      </c>
      <c r="D183" s="146" t="s">
        <v>135</v>
      </c>
      <c r="E183" s="147" t="s">
        <v>290</v>
      </c>
      <c r="F183" s="148" t="s">
        <v>291</v>
      </c>
      <c r="G183" s="149" t="s">
        <v>207</v>
      </c>
      <c r="H183" s="150">
        <v>4</v>
      </c>
      <c r="I183" s="151"/>
      <c r="J183" s="151">
        <f t="shared" si="0"/>
        <v>0</v>
      </c>
      <c r="K183" s="148" t="s">
        <v>139</v>
      </c>
      <c r="L183" s="30"/>
      <c r="M183" s="152" t="s">
        <v>1</v>
      </c>
      <c r="N183" s="153" t="s">
        <v>39</v>
      </c>
      <c r="O183" s="154">
        <v>2.5000000000000001E-2</v>
      </c>
      <c r="P183" s="154">
        <f t="shared" si="1"/>
        <v>0.1</v>
      </c>
      <c r="Q183" s="154">
        <v>9.0000000000000006E-5</v>
      </c>
      <c r="R183" s="154">
        <f t="shared" si="2"/>
        <v>3.6000000000000002E-4</v>
      </c>
      <c r="S183" s="154">
        <v>0</v>
      </c>
      <c r="T183" s="155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6" t="s">
        <v>140</v>
      </c>
      <c r="AT183" s="156" t="s">
        <v>135</v>
      </c>
      <c r="AU183" s="156" t="s">
        <v>83</v>
      </c>
      <c r="AY183" s="17" t="s">
        <v>133</v>
      </c>
      <c r="BE183" s="157">
        <f t="shared" si="4"/>
        <v>0</v>
      </c>
      <c r="BF183" s="157">
        <f t="shared" si="5"/>
        <v>0</v>
      </c>
      <c r="BG183" s="157">
        <f t="shared" si="6"/>
        <v>0</v>
      </c>
      <c r="BH183" s="157">
        <f t="shared" si="7"/>
        <v>0</v>
      </c>
      <c r="BI183" s="157">
        <f t="shared" si="8"/>
        <v>0</v>
      </c>
      <c r="BJ183" s="17" t="s">
        <v>81</v>
      </c>
      <c r="BK183" s="157">
        <f t="shared" si="9"/>
        <v>0</v>
      </c>
      <c r="BL183" s="17" t="s">
        <v>140</v>
      </c>
      <c r="BM183" s="156" t="s">
        <v>447</v>
      </c>
    </row>
    <row r="184" spans="1:65" s="12" customFormat="1" ht="22.9" customHeight="1">
      <c r="B184" s="133"/>
      <c r="D184" s="134" t="s">
        <v>73</v>
      </c>
      <c r="E184" s="143" t="s">
        <v>293</v>
      </c>
      <c r="F184" s="143" t="s">
        <v>294</v>
      </c>
      <c r="J184" s="144">
        <f>BK184</f>
        <v>0</v>
      </c>
      <c r="L184" s="133"/>
      <c r="M184" s="137"/>
      <c r="N184" s="138"/>
      <c r="O184" s="138"/>
      <c r="P184" s="139">
        <f>P185</f>
        <v>6.4616799999999994</v>
      </c>
      <c r="Q184" s="138"/>
      <c r="R184" s="139">
        <f>R185</f>
        <v>0</v>
      </c>
      <c r="S184" s="138"/>
      <c r="T184" s="140">
        <f>T185</f>
        <v>0</v>
      </c>
      <c r="AR184" s="134" t="s">
        <v>81</v>
      </c>
      <c r="AT184" s="141" t="s">
        <v>73</v>
      </c>
      <c r="AU184" s="141" t="s">
        <v>81</v>
      </c>
      <c r="AY184" s="134" t="s">
        <v>133</v>
      </c>
      <c r="BK184" s="142">
        <f>BK185</f>
        <v>0</v>
      </c>
    </row>
    <row r="185" spans="1:65" s="2" customFormat="1" ht="21.75" customHeight="1">
      <c r="A185" s="29"/>
      <c r="B185" s="145"/>
      <c r="C185" s="146" t="s">
        <v>295</v>
      </c>
      <c r="D185" s="146" t="s">
        <v>135</v>
      </c>
      <c r="E185" s="147" t="s">
        <v>296</v>
      </c>
      <c r="F185" s="148" t="s">
        <v>297</v>
      </c>
      <c r="G185" s="149" t="s">
        <v>178</v>
      </c>
      <c r="H185" s="150">
        <v>4.3659999999999997</v>
      </c>
      <c r="I185" s="151"/>
      <c r="J185" s="151">
        <f>ROUND(I185*H185,2)</f>
        <v>0</v>
      </c>
      <c r="K185" s="148" t="s">
        <v>139</v>
      </c>
      <c r="L185" s="30"/>
      <c r="M185" s="152" t="s">
        <v>1</v>
      </c>
      <c r="N185" s="153" t="s">
        <v>39</v>
      </c>
      <c r="O185" s="154">
        <v>1.48</v>
      </c>
      <c r="P185" s="154">
        <f>O185*H185</f>
        <v>6.4616799999999994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6" t="s">
        <v>140</v>
      </c>
      <c r="AT185" s="156" t="s">
        <v>135</v>
      </c>
      <c r="AU185" s="156" t="s">
        <v>83</v>
      </c>
      <c r="AY185" s="17" t="s">
        <v>133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81</v>
      </c>
      <c r="BK185" s="157">
        <f>ROUND(I185*H185,2)</f>
        <v>0</v>
      </c>
      <c r="BL185" s="17" t="s">
        <v>140</v>
      </c>
      <c r="BM185" s="156" t="s">
        <v>448</v>
      </c>
    </row>
    <row r="186" spans="1:65" s="12" customFormat="1" ht="25.9" customHeight="1">
      <c r="B186" s="133"/>
      <c r="D186" s="134" t="s">
        <v>73</v>
      </c>
      <c r="E186" s="135" t="s">
        <v>299</v>
      </c>
      <c r="F186" s="135" t="s">
        <v>300</v>
      </c>
      <c r="J186" s="136">
        <f>BK186</f>
        <v>0</v>
      </c>
      <c r="L186" s="133"/>
      <c r="M186" s="137"/>
      <c r="N186" s="138"/>
      <c r="O186" s="138"/>
      <c r="P186" s="139">
        <f>P187</f>
        <v>0</v>
      </c>
      <c r="Q186" s="138"/>
      <c r="R186" s="139">
        <f>R187</f>
        <v>0</v>
      </c>
      <c r="S186" s="138"/>
      <c r="T186" s="140">
        <f>T187</f>
        <v>0</v>
      </c>
      <c r="AR186" s="134" t="s">
        <v>160</v>
      </c>
      <c r="AT186" s="141" t="s">
        <v>73</v>
      </c>
      <c r="AU186" s="141" t="s">
        <v>74</v>
      </c>
      <c r="AY186" s="134" t="s">
        <v>133</v>
      </c>
      <c r="BK186" s="142">
        <f>BK187</f>
        <v>0</v>
      </c>
    </row>
    <row r="187" spans="1:65" s="12" customFormat="1" ht="22.9" customHeight="1">
      <c r="B187" s="133"/>
      <c r="D187" s="134" t="s">
        <v>73</v>
      </c>
      <c r="E187" s="143" t="s">
        <v>301</v>
      </c>
      <c r="F187" s="143" t="s">
        <v>302</v>
      </c>
      <c r="J187" s="144">
        <f>BK187</f>
        <v>0</v>
      </c>
      <c r="L187" s="133"/>
      <c r="M187" s="137"/>
      <c r="N187" s="138"/>
      <c r="O187" s="138"/>
      <c r="P187" s="139">
        <f>SUM(P188:P189)</f>
        <v>0</v>
      </c>
      <c r="Q187" s="138"/>
      <c r="R187" s="139">
        <f>SUM(R188:R189)</f>
        <v>0</v>
      </c>
      <c r="S187" s="138"/>
      <c r="T187" s="140">
        <f>SUM(T188:T189)</f>
        <v>0</v>
      </c>
      <c r="AR187" s="134" t="s">
        <v>160</v>
      </c>
      <c r="AT187" s="141" t="s">
        <v>73</v>
      </c>
      <c r="AU187" s="141" t="s">
        <v>81</v>
      </c>
      <c r="AY187" s="134" t="s">
        <v>133</v>
      </c>
      <c r="BK187" s="142">
        <f>SUM(BK188:BK189)</f>
        <v>0</v>
      </c>
    </row>
    <row r="188" spans="1:65" s="2" customFormat="1" ht="16.5" customHeight="1">
      <c r="A188" s="29"/>
      <c r="B188" s="145"/>
      <c r="C188" s="146" t="s">
        <v>303</v>
      </c>
      <c r="D188" s="146" t="s">
        <v>135</v>
      </c>
      <c r="E188" s="147" t="s">
        <v>304</v>
      </c>
      <c r="F188" s="148" t="s">
        <v>305</v>
      </c>
      <c r="G188" s="149" t="s">
        <v>216</v>
      </c>
      <c r="H188" s="150">
        <v>1</v>
      </c>
      <c r="I188" s="151"/>
      <c r="J188" s="151">
        <f>ROUND(I188*H188,2)</f>
        <v>0</v>
      </c>
      <c r="K188" s="148" t="s">
        <v>139</v>
      </c>
      <c r="L188" s="30"/>
      <c r="M188" s="152" t="s">
        <v>1</v>
      </c>
      <c r="N188" s="153" t="s">
        <v>39</v>
      </c>
      <c r="O188" s="154">
        <v>0</v>
      </c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6" t="s">
        <v>306</v>
      </c>
      <c r="AT188" s="156" t="s">
        <v>135</v>
      </c>
      <c r="AU188" s="156" t="s">
        <v>83</v>
      </c>
      <c r="AY188" s="17" t="s">
        <v>133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81</v>
      </c>
      <c r="BK188" s="157">
        <f>ROUND(I188*H188,2)</f>
        <v>0</v>
      </c>
      <c r="BL188" s="17" t="s">
        <v>306</v>
      </c>
      <c r="BM188" s="156" t="s">
        <v>449</v>
      </c>
    </row>
    <row r="189" spans="1:65" s="2" customFormat="1" ht="16.5" customHeight="1">
      <c r="A189" s="29"/>
      <c r="B189" s="145"/>
      <c r="C189" s="146" t="s">
        <v>308</v>
      </c>
      <c r="D189" s="146" t="s">
        <v>135</v>
      </c>
      <c r="E189" s="147" t="s">
        <v>309</v>
      </c>
      <c r="F189" s="148" t="s">
        <v>310</v>
      </c>
      <c r="G189" s="149" t="s">
        <v>216</v>
      </c>
      <c r="H189" s="150">
        <v>1</v>
      </c>
      <c r="I189" s="151"/>
      <c r="J189" s="151">
        <f>ROUND(I189*H189,2)</f>
        <v>0</v>
      </c>
      <c r="K189" s="148" t="s">
        <v>139</v>
      </c>
      <c r="L189" s="30"/>
      <c r="M189" s="188" t="s">
        <v>1</v>
      </c>
      <c r="N189" s="189" t="s">
        <v>39</v>
      </c>
      <c r="O189" s="190">
        <v>0</v>
      </c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6" t="s">
        <v>306</v>
      </c>
      <c r="AT189" s="156" t="s">
        <v>135</v>
      </c>
      <c r="AU189" s="156" t="s">
        <v>83</v>
      </c>
      <c r="AY189" s="17" t="s">
        <v>133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81</v>
      </c>
      <c r="BK189" s="157">
        <f>ROUND(I189*H189,2)</f>
        <v>0</v>
      </c>
      <c r="BL189" s="17" t="s">
        <v>306</v>
      </c>
      <c r="BM189" s="156" t="s">
        <v>450</v>
      </c>
    </row>
    <row r="190" spans="1:65" s="2" customFormat="1" ht="6.95" customHeight="1">
      <c r="A190" s="29"/>
      <c r="B190" s="44"/>
      <c r="C190" s="45"/>
      <c r="D190" s="45"/>
      <c r="E190" s="45"/>
      <c r="F190" s="45"/>
      <c r="G190" s="45"/>
      <c r="H190" s="45"/>
      <c r="I190" s="45"/>
      <c r="J190" s="45"/>
      <c r="K190" s="45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</sheetData>
  <autoFilter ref="C126:K189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7"/>
  <sheetViews>
    <sheetView showGridLines="0" topLeftCell="A113" workbookViewId="0">
      <selection activeCell="I132" sqref="I132:I17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413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312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ROUND(J129,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ROUND((SUM(BE129:BE176)),  2)</f>
        <v>0</v>
      </c>
      <c r="G35" s="29"/>
      <c r="H35" s="29"/>
      <c r="I35" s="103">
        <v>0.21</v>
      </c>
      <c r="J35" s="102">
        <f>ROUND(((SUM(BE129:BE176))*I35),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ROUND((SUM(BF129:BF176)),  2)</f>
        <v>0</v>
      </c>
      <c r="G36" s="29"/>
      <c r="H36" s="29"/>
      <c r="I36" s="103">
        <v>0.15</v>
      </c>
      <c r="J36" s="102">
        <f>ROUND(((SUM(BF129:BF176))*I36),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ROUND((SUM(BG129:BG176)),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ROUND((SUM(BH129:BH176)),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ROUND((SUM(BI129:BI176)),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413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IO 02 - Přípojka jednotné kanalizace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J129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47" s="10" customFormat="1" ht="19.899999999999999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J155</f>
        <v>0</v>
      </c>
      <c r="L101" s="119"/>
    </row>
    <row r="102" spans="1:47" s="10" customFormat="1" ht="19.899999999999999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J160</f>
        <v>0</v>
      </c>
      <c r="L102" s="119"/>
    </row>
    <row r="103" spans="1:47" s="10" customFormat="1" ht="19.899999999999999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J164</f>
        <v>0</v>
      </c>
      <c r="L103" s="119"/>
    </row>
    <row r="104" spans="1:47" s="9" customFormat="1" ht="24.95" customHeight="1">
      <c r="B104" s="115"/>
      <c r="D104" s="116" t="s">
        <v>313</v>
      </c>
      <c r="E104" s="117"/>
      <c r="F104" s="117"/>
      <c r="G104" s="117"/>
      <c r="H104" s="117"/>
      <c r="I104" s="117"/>
      <c r="J104" s="118">
        <f>J166</f>
        <v>0</v>
      </c>
      <c r="L104" s="115"/>
    </row>
    <row r="105" spans="1:47" s="10" customFormat="1" ht="19.899999999999999" customHeight="1">
      <c r="B105" s="119"/>
      <c r="D105" s="120" t="s">
        <v>314</v>
      </c>
      <c r="E105" s="121"/>
      <c r="F105" s="121"/>
      <c r="G105" s="121"/>
      <c r="H105" s="121"/>
      <c r="I105" s="121"/>
      <c r="J105" s="122">
        <f>J167</f>
        <v>0</v>
      </c>
      <c r="L105" s="119"/>
    </row>
    <row r="106" spans="1:47" s="9" customFormat="1" ht="24.95" customHeight="1">
      <c r="B106" s="115"/>
      <c r="D106" s="116" t="s">
        <v>116</v>
      </c>
      <c r="E106" s="117"/>
      <c r="F106" s="117"/>
      <c r="G106" s="117"/>
      <c r="H106" s="117"/>
      <c r="I106" s="117"/>
      <c r="J106" s="118">
        <f>J173</f>
        <v>0</v>
      </c>
      <c r="L106" s="115"/>
    </row>
    <row r="107" spans="1:47" s="10" customFormat="1" ht="19.899999999999999" customHeight="1">
      <c r="B107" s="119"/>
      <c r="D107" s="120" t="s">
        <v>117</v>
      </c>
      <c r="E107" s="121"/>
      <c r="F107" s="121"/>
      <c r="G107" s="121"/>
      <c r="H107" s="121"/>
      <c r="I107" s="121"/>
      <c r="J107" s="122">
        <f>J174</f>
        <v>0</v>
      </c>
      <c r="L107" s="119"/>
    </row>
    <row r="108" spans="1:47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>
      <c r="A114" s="29"/>
      <c r="B114" s="30"/>
      <c r="C114" s="21" t="s">
        <v>118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>
      <c r="A116" s="29"/>
      <c r="B116" s="30"/>
      <c r="C116" s="26" t="s">
        <v>14</v>
      </c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6.5" customHeight="1">
      <c r="A117" s="29"/>
      <c r="B117" s="30"/>
      <c r="C117" s="29"/>
      <c r="D117" s="29"/>
      <c r="E117" s="231" t="str">
        <f>E7</f>
        <v>Výměníkové stanice Červená kolonie na ulici Okružní v Bohumíně</v>
      </c>
      <c r="F117" s="232"/>
      <c r="G117" s="232"/>
      <c r="H117" s="232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>
      <c r="B118" s="20"/>
      <c r="C118" s="26" t="s">
        <v>102</v>
      </c>
      <c r="L118" s="20"/>
    </row>
    <row r="119" spans="1:31" s="2" customFormat="1" ht="16.5" customHeight="1">
      <c r="A119" s="29"/>
      <c r="B119" s="30"/>
      <c r="C119" s="29"/>
      <c r="D119" s="29"/>
      <c r="E119" s="231" t="s">
        <v>413</v>
      </c>
      <c r="F119" s="230"/>
      <c r="G119" s="230"/>
      <c r="H119" s="230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6" t="s">
        <v>104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21" t="str">
        <f>E11</f>
        <v>IO 02 - Přípojka jednotné kanalizace</v>
      </c>
      <c r="F121" s="230"/>
      <c r="G121" s="230"/>
      <c r="H121" s="230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6" t="s">
        <v>18</v>
      </c>
      <c r="D123" s="29"/>
      <c r="E123" s="29"/>
      <c r="F123" s="24" t="str">
        <f>F14</f>
        <v xml:space="preserve"> </v>
      </c>
      <c r="G123" s="29"/>
      <c r="H123" s="29"/>
      <c r="I123" s="26" t="s">
        <v>20</v>
      </c>
      <c r="J123" s="52" t="str">
        <f>IF(J14="","",J14)</f>
        <v>21. 10. 2019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6" t="s">
        <v>22</v>
      </c>
      <c r="D125" s="29"/>
      <c r="E125" s="29"/>
      <c r="F125" s="24" t="str">
        <f>E17</f>
        <v>Město Bohumín, Masarykova 158, Bohumín</v>
      </c>
      <c r="G125" s="29"/>
      <c r="H125" s="29"/>
      <c r="I125" s="26" t="s">
        <v>27</v>
      </c>
      <c r="J125" s="27" t="str">
        <f>E23</f>
        <v>S WHG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6" t="s">
        <v>26</v>
      </c>
      <c r="D126" s="29"/>
      <c r="E126" s="29"/>
      <c r="F126" s="24" t="str">
        <f>IF(E20="","",E20)</f>
        <v xml:space="preserve"> </v>
      </c>
      <c r="G126" s="29"/>
      <c r="H126" s="29"/>
      <c r="I126" s="26" t="s">
        <v>32</v>
      </c>
      <c r="J126" s="27" t="str">
        <f>E26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119</v>
      </c>
      <c r="D128" s="126" t="s">
        <v>59</v>
      </c>
      <c r="E128" s="126" t="s">
        <v>55</v>
      </c>
      <c r="F128" s="126" t="s">
        <v>56</v>
      </c>
      <c r="G128" s="126" t="s">
        <v>120</v>
      </c>
      <c r="H128" s="126" t="s">
        <v>121</v>
      </c>
      <c r="I128" s="126" t="s">
        <v>122</v>
      </c>
      <c r="J128" s="126" t="s">
        <v>108</v>
      </c>
      <c r="K128" s="127" t="s">
        <v>123</v>
      </c>
      <c r="L128" s="128"/>
      <c r="M128" s="59" t="s">
        <v>1</v>
      </c>
      <c r="N128" s="60" t="s">
        <v>38</v>
      </c>
      <c r="O128" s="60" t="s">
        <v>124</v>
      </c>
      <c r="P128" s="60" t="s">
        <v>125</v>
      </c>
      <c r="Q128" s="60" t="s">
        <v>126</v>
      </c>
      <c r="R128" s="60" t="s">
        <v>127</v>
      </c>
      <c r="S128" s="60" t="s">
        <v>128</v>
      </c>
      <c r="T128" s="61" t="s">
        <v>129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9" customHeight="1">
      <c r="A129" s="29"/>
      <c r="B129" s="30"/>
      <c r="C129" s="66" t="s">
        <v>130</v>
      </c>
      <c r="D129" s="29"/>
      <c r="E129" s="29"/>
      <c r="F129" s="29"/>
      <c r="G129" s="29"/>
      <c r="H129" s="29"/>
      <c r="I129" s="29"/>
      <c r="J129" s="129">
        <f>BK129</f>
        <v>0</v>
      </c>
      <c r="K129" s="29"/>
      <c r="L129" s="30"/>
      <c r="M129" s="62"/>
      <c r="N129" s="53"/>
      <c r="O129" s="63"/>
      <c r="P129" s="130">
        <f>P130+P166+P173</f>
        <v>62.693671999999999</v>
      </c>
      <c r="Q129" s="63"/>
      <c r="R129" s="130">
        <f>R130+R166+R173</f>
        <v>9.0116300000000003</v>
      </c>
      <c r="S129" s="63"/>
      <c r="T129" s="131">
        <f>T130+T166+T173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73</v>
      </c>
      <c r="AU129" s="17" t="s">
        <v>110</v>
      </c>
      <c r="BK129" s="132">
        <f>BK130+BK166+BK173</f>
        <v>0</v>
      </c>
    </row>
    <row r="130" spans="1:65" s="12" customFormat="1" ht="25.9" customHeight="1">
      <c r="B130" s="133"/>
      <c r="D130" s="134" t="s">
        <v>73</v>
      </c>
      <c r="E130" s="135" t="s">
        <v>131</v>
      </c>
      <c r="F130" s="135" t="s">
        <v>132</v>
      </c>
      <c r="J130" s="136">
        <f>BK130</f>
        <v>0</v>
      </c>
      <c r="L130" s="133"/>
      <c r="M130" s="137"/>
      <c r="N130" s="138"/>
      <c r="O130" s="138"/>
      <c r="P130" s="139">
        <f>P131+P155+P160+P164</f>
        <v>57.416671999999998</v>
      </c>
      <c r="Q130" s="138"/>
      <c r="R130" s="139">
        <f>R131+R155+R160+R164</f>
        <v>8.9356000000000009</v>
      </c>
      <c r="S130" s="138"/>
      <c r="T130" s="140">
        <f>T131+T155+T160+T164</f>
        <v>0</v>
      </c>
      <c r="AR130" s="134" t="s">
        <v>81</v>
      </c>
      <c r="AT130" s="141" t="s">
        <v>73</v>
      </c>
      <c r="AU130" s="141" t="s">
        <v>74</v>
      </c>
      <c r="AY130" s="134" t="s">
        <v>133</v>
      </c>
      <c r="BK130" s="142">
        <f>BK131+BK155+BK160+BK164</f>
        <v>0</v>
      </c>
    </row>
    <row r="131" spans="1:65" s="12" customFormat="1" ht="22.9" customHeight="1">
      <c r="B131" s="133"/>
      <c r="D131" s="134" t="s">
        <v>73</v>
      </c>
      <c r="E131" s="143" t="s">
        <v>81</v>
      </c>
      <c r="F131" s="143" t="s">
        <v>134</v>
      </c>
      <c r="J131" s="144">
        <f>BK131</f>
        <v>0</v>
      </c>
      <c r="L131" s="133"/>
      <c r="M131" s="137"/>
      <c r="N131" s="138"/>
      <c r="O131" s="138"/>
      <c r="P131" s="139">
        <f>SUM(P132:P154)</f>
        <v>35.746392</v>
      </c>
      <c r="Q131" s="138"/>
      <c r="R131" s="139">
        <f>SUM(R132:R154)</f>
        <v>8.8800000000000008</v>
      </c>
      <c r="S131" s="138"/>
      <c r="T131" s="140">
        <f>SUM(T132:T154)</f>
        <v>0</v>
      </c>
      <c r="AR131" s="134" t="s">
        <v>81</v>
      </c>
      <c r="AT131" s="141" t="s">
        <v>73</v>
      </c>
      <c r="AU131" s="141" t="s">
        <v>81</v>
      </c>
      <c r="AY131" s="134" t="s">
        <v>133</v>
      </c>
      <c r="BK131" s="142">
        <f>SUM(BK132:BK154)</f>
        <v>0</v>
      </c>
    </row>
    <row r="132" spans="1:65" s="2" customFormat="1" ht="21.75" customHeight="1">
      <c r="A132" s="29"/>
      <c r="B132" s="145"/>
      <c r="C132" s="146" t="s">
        <v>81</v>
      </c>
      <c r="D132" s="146" t="s">
        <v>135</v>
      </c>
      <c r="E132" s="147" t="s">
        <v>136</v>
      </c>
      <c r="F132" s="148" t="s">
        <v>137</v>
      </c>
      <c r="G132" s="149" t="s">
        <v>138</v>
      </c>
      <c r="H132" s="150">
        <v>6.9480000000000004</v>
      </c>
      <c r="I132" s="151"/>
      <c r="J132" s="151">
        <f>ROUND(I132*H132,2)</f>
        <v>0</v>
      </c>
      <c r="K132" s="148" t="s">
        <v>315</v>
      </c>
      <c r="L132" s="30"/>
      <c r="M132" s="152" t="s">
        <v>1</v>
      </c>
      <c r="N132" s="153" t="s">
        <v>39</v>
      </c>
      <c r="O132" s="154">
        <v>1.43</v>
      </c>
      <c r="P132" s="154">
        <f>O132*H132</f>
        <v>9.9356399999999994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6" t="s">
        <v>140</v>
      </c>
      <c r="AT132" s="156" t="s">
        <v>135</v>
      </c>
      <c r="AU132" s="156" t="s">
        <v>83</v>
      </c>
      <c r="AY132" s="17" t="s">
        <v>133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81</v>
      </c>
      <c r="BK132" s="157">
        <f>ROUND(I132*H132,2)</f>
        <v>0</v>
      </c>
      <c r="BL132" s="17" t="s">
        <v>140</v>
      </c>
      <c r="BM132" s="156" t="s">
        <v>451</v>
      </c>
    </row>
    <row r="133" spans="1:65" s="14" customFormat="1">
      <c r="B133" s="165"/>
      <c r="D133" s="159" t="s">
        <v>142</v>
      </c>
      <c r="E133" s="166" t="s">
        <v>1</v>
      </c>
      <c r="F133" s="167" t="s">
        <v>317</v>
      </c>
      <c r="H133" s="168">
        <v>6.9480000000000004</v>
      </c>
      <c r="L133" s="165"/>
      <c r="M133" s="169"/>
      <c r="N133" s="170"/>
      <c r="O133" s="170"/>
      <c r="P133" s="170"/>
      <c r="Q133" s="170"/>
      <c r="R133" s="170"/>
      <c r="S133" s="170"/>
      <c r="T133" s="171"/>
      <c r="AT133" s="166" t="s">
        <v>142</v>
      </c>
      <c r="AU133" s="166" t="s">
        <v>83</v>
      </c>
      <c r="AV133" s="14" t="s">
        <v>83</v>
      </c>
      <c r="AW133" s="14" t="s">
        <v>31</v>
      </c>
      <c r="AX133" s="14" t="s">
        <v>81</v>
      </c>
      <c r="AY133" s="166" t="s">
        <v>133</v>
      </c>
    </row>
    <row r="134" spans="1:65" s="2" customFormat="1" ht="21.75" customHeight="1">
      <c r="A134" s="29"/>
      <c r="B134" s="145"/>
      <c r="C134" s="146" t="s">
        <v>83</v>
      </c>
      <c r="D134" s="146" t="s">
        <v>135</v>
      </c>
      <c r="E134" s="147" t="s">
        <v>148</v>
      </c>
      <c r="F134" s="148" t="s">
        <v>149</v>
      </c>
      <c r="G134" s="149" t="s">
        <v>138</v>
      </c>
      <c r="H134" s="150">
        <v>6.9480000000000004</v>
      </c>
      <c r="I134" s="151"/>
      <c r="J134" s="151">
        <f>ROUND(I134*H134,2)</f>
        <v>0</v>
      </c>
      <c r="K134" s="148" t="s">
        <v>315</v>
      </c>
      <c r="L134" s="30"/>
      <c r="M134" s="152" t="s">
        <v>1</v>
      </c>
      <c r="N134" s="153" t="s">
        <v>39</v>
      </c>
      <c r="O134" s="154">
        <v>0.1</v>
      </c>
      <c r="P134" s="154">
        <f>O134*H134</f>
        <v>0.69480000000000008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140</v>
      </c>
      <c r="AT134" s="156" t="s">
        <v>135</v>
      </c>
      <c r="AU134" s="156" t="s">
        <v>83</v>
      </c>
      <c r="AY134" s="17" t="s">
        <v>133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81</v>
      </c>
      <c r="BK134" s="157">
        <f>ROUND(I134*H134,2)</f>
        <v>0</v>
      </c>
      <c r="BL134" s="17" t="s">
        <v>140</v>
      </c>
      <c r="BM134" s="156" t="s">
        <v>452</v>
      </c>
    </row>
    <row r="135" spans="1:65" s="2" customFormat="1" ht="16.5" customHeight="1">
      <c r="A135" s="29"/>
      <c r="B135" s="145"/>
      <c r="C135" s="146" t="s">
        <v>92</v>
      </c>
      <c r="D135" s="146" t="s">
        <v>135</v>
      </c>
      <c r="E135" s="147" t="s">
        <v>319</v>
      </c>
      <c r="F135" s="148" t="s">
        <v>320</v>
      </c>
      <c r="G135" s="149" t="s">
        <v>138</v>
      </c>
      <c r="H135" s="150">
        <v>2.1</v>
      </c>
      <c r="I135" s="151"/>
      <c r="J135" s="151">
        <f>ROUND(I135*H135,2)</f>
        <v>0</v>
      </c>
      <c r="K135" s="148" t="s">
        <v>315</v>
      </c>
      <c r="L135" s="30"/>
      <c r="M135" s="152" t="s">
        <v>1</v>
      </c>
      <c r="N135" s="153" t="s">
        <v>39</v>
      </c>
      <c r="O135" s="154">
        <v>7.7039999999999997</v>
      </c>
      <c r="P135" s="154">
        <f>O135*H135</f>
        <v>16.1784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6" t="s">
        <v>140</v>
      </c>
      <c r="AT135" s="156" t="s">
        <v>135</v>
      </c>
      <c r="AU135" s="156" t="s">
        <v>83</v>
      </c>
      <c r="AY135" s="17" t="s">
        <v>133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81</v>
      </c>
      <c r="BK135" s="157">
        <f>ROUND(I135*H135,2)</f>
        <v>0</v>
      </c>
      <c r="BL135" s="17" t="s">
        <v>140</v>
      </c>
      <c r="BM135" s="156" t="s">
        <v>453</v>
      </c>
    </row>
    <row r="136" spans="1:65" s="13" customFormat="1">
      <c r="B136" s="158"/>
      <c r="D136" s="159" t="s">
        <v>142</v>
      </c>
      <c r="E136" s="160" t="s">
        <v>1</v>
      </c>
      <c r="F136" s="161" t="s">
        <v>322</v>
      </c>
      <c r="H136" s="160" t="s">
        <v>1</v>
      </c>
      <c r="L136" s="158"/>
      <c r="M136" s="162"/>
      <c r="N136" s="163"/>
      <c r="O136" s="163"/>
      <c r="P136" s="163"/>
      <c r="Q136" s="163"/>
      <c r="R136" s="163"/>
      <c r="S136" s="163"/>
      <c r="T136" s="164"/>
      <c r="AT136" s="160" t="s">
        <v>142</v>
      </c>
      <c r="AU136" s="160" t="s">
        <v>83</v>
      </c>
      <c r="AV136" s="13" t="s">
        <v>81</v>
      </c>
      <c r="AW136" s="13" t="s">
        <v>31</v>
      </c>
      <c r="AX136" s="13" t="s">
        <v>74</v>
      </c>
      <c r="AY136" s="160" t="s">
        <v>133</v>
      </c>
    </row>
    <row r="137" spans="1:65" s="14" customFormat="1">
      <c r="B137" s="165"/>
      <c r="D137" s="159" t="s">
        <v>142</v>
      </c>
      <c r="E137" s="166" t="s">
        <v>1</v>
      </c>
      <c r="F137" s="167" t="s">
        <v>323</v>
      </c>
      <c r="H137" s="168">
        <v>2.1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142</v>
      </c>
      <c r="AU137" s="166" t="s">
        <v>83</v>
      </c>
      <c r="AV137" s="14" t="s">
        <v>83</v>
      </c>
      <c r="AW137" s="14" t="s">
        <v>31</v>
      </c>
      <c r="AX137" s="14" t="s">
        <v>81</v>
      </c>
      <c r="AY137" s="166" t="s">
        <v>133</v>
      </c>
    </row>
    <row r="138" spans="1:65" s="2" customFormat="1" ht="21.75" customHeight="1">
      <c r="A138" s="29"/>
      <c r="B138" s="145"/>
      <c r="C138" s="146" t="s">
        <v>140</v>
      </c>
      <c r="D138" s="146" t="s">
        <v>135</v>
      </c>
      <c r="E138" s="147" t="s">
        <v>161</v>
      </c>
      <c r="F138" s="148" t="s">
        <v>162</v>
      </c>
      <c r="G138" s="149" t="s">
        <v>138</v>
      </c>
      <c r="H138" s="150">
        <v>1.784</v>
      </c>
      <c r="I138" s="151"/>
      <c r="J138" s="151">
        <f>ROUND(I138*H138,2)</f>
        <v>0</v>
      </c>
      <c r="K138" s="148" t="s">
        <v>315</v>
      </c>
      <c r="L138" s="30"/>
      <c r="M138" s="152" t="s">
        <v>1</v>
      </c>
      <c r="N138" s="153" t="s">
        <v>39</v>
      </c>
      <c r="O138" s="154">
        <v>0.34499999999999997</v>
      </c>
      <c r="P138" s="154">
        <f>O138*H138</f>
        <v>0.61547999999999992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140</v>
      </c>
      <c r="AT138" s="156" t="s">
        <v>135</v>
      </c>
      <c r="AU138" s="156" t="s">
        <v>83</v>
      </c>
      <c r="AY138" s="17" t="s">
        <v>133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140</v>
      </c>
      <c r="BM138" s="156" t="s">
        <v>454</v>
      </c>
    </row>
    <row r="139" spans="1:65" s="14" customFormat="1">
      <c r="B139" s="165"/>
      <c r="D139" s="159" t="s">
        <v>142</v>
      </c>
      <c r="E139" s="166" t="s">
        <v>1</v>
      </c>
      <c r="F139" s="167" t="s">
        <v>325</v>
      </c>
      <c r="H139" s="168">
        <v>1.784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31</v>
      </c>
      <c r="AX139" s="14" t="s">
        <v>81</v>
      </c>
      <c r="AY139" s="166" t="s">
        <v>133</v>
      </c>
    </row>
    <row r="140" spans="1:65" s="2" customFormat="1" ht="21.75" customHeight="1">
      <c r="A140" s="29"/>
      <c r="B140" s="145"/>
      <c r="C140" s="146" t="s">
        <v>160</v>
      </c>
      <c r="D140" s="146" t="s">
        <v>135</v>
      </c>
      <c r="E140" s="147" t="s">
        <v>165</v>
      </c>
      <c r="F140" s="148" t="s">
        <v>166</v>
      </c>
      <c r="G140" s="149" t="s">
        <v>138</v>
      </c>
      <c r="H140" s="150">
        <v>5.04</v>
      </c>
      <c r="I140" s="151"/>
      <c r="J140" s="151">
        <f>ROUND(I140*H140,2)</f>
        <v>0</v>
      </c>
      <c r="K140" s="148" t="s">
        <v>315</v>
      </c>
      <c r="L140" s="30"/>
      <c r="M140" s="152" t="s">
        <v>1</v>
      </c>
      <c r="N140" s="153" t="s">
        <v>39</v>
      </c>
      <c r="O140" s="154">
        <v>8.3000000000000004E-2</v>
      </c>
      <c r="P140" s="154">
        <f>O140*H140</f>
        <v>0.41832000000000003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140</v>
      </c>
      <c r="AT140" s="156" t="s">
        <v>135</v>
      </c>
      <c r="AU140" s="156" t="s">
        <v>83</v>
      </c>
      <c r="AY140" s="17" t="s">
        <v>133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81</v>
      </c>
      <c r="BK140" s="157">
        <f>ROUND(I140*H140,2)</f>
        <v>0</v>
      </c>
      <c r="BL140" s="17" t="s">
        <v>140</v>
      </c>
      <c r="BM140" s="156" t="s">
        <v>455</v>
      </c>
    </row>
    <row r="141" spans="1:65" s="14" customFormat="1">
      <c r="B141" s="165"/>
      <c r="D141" s="159" t="s">
        <v>142</v>
      </c>
      <c r="E141" s="166" t="s">
        <v>1</v>
      </c>
      <c r="F141" s="167" t="s">
        <v>327</v>
      </c>
      <c r="H141" s="168">
        <v>5.04</v>
      </c>
      <c r="L141" s="165"/>
      <c r="M141" s="169"/>
      <c r="N141" s="170"/>
      <c r="O141" s="170"/>
      <c r="P141" s="170"/>
      <c r="Q141" s="170"/>
      <c r="R141" s="170"/>
      <c r="S141" s="170"/>
      <c r="T141" s="171"/>
      <c r="AT141" s="166" t="s">
        <v>142</v>
      </c>
      <c r="AU141" s="166" t="s">
        <v>83</v>
      </c>
      <c r="AV141" s="14" t="s">
        <v>83</v>
      </c>
      <c r="AW141" s="14" t="s">
        <v>31</v>
      </c>
      <c r="AX141" s="14" t="s">
        <v>81</v>
      </c>
      <c r="AY141" s="166" t="s">
        <v>133</v>
      </c>
    </row>
    <row r="142" spans="1:65" s="2" customFormat="1" ht="16.5" customHeight="1">
      <c r="A142" s="29"/>
      <c r="B142" s="145"/>
      <c r="C142" s="146" t="s">
        <v>164</v>
      </c>
      <c r="D142" s="146" t="s">
        <v>135</v>
      </c>
      <c r="E142" s="147" t="s">
        <v>171</v>
      </c>
      <c r="F142" s="148" t="s">
        <v>172</v>
      </c>
      <c r="G142" s="149" t="s">
        <v>138</v>
      </c>
      <c r="H142" s="150">
        <v>5.04</v>
      </c>
      <c r="I142" s="151"/>
      <c r="J142" s="151">
        <f>ROUND(I142*H142,2)</f>
        <v>0</v>
      </c>
      <c r="K142" s="148" t="s">
        <v>315</v>
      </c>
      <c r="L142" s="30"/>
      <c r="M142" s="152" t="s">
        <v>1</v>
      </c>
      <c r="N142" s="153" t="s">
        <v>39</v>
      </c>
      <c r="O142" s="154">
        <v>8.9999999999999993E-3</v>
      </c>
      <c r="P142" s="154">
        <f>O142*H142</f>
        <v>4.5359999999999998E-2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456</v>
      </c>
    </row>
    <row r="143" spans="1:65" s="2" customFormat="1" ht="21.75" customHeight="1">
      <c r="A143" s="29"/>
      <c r="B143" s="145"/>
      <c r="C143" s="146" t="s">
        <v>170</v>
      </c>
      <c r="D143" s="146" t="s">
        <v>135</v>
      </c>
      <c r="E143" s="147" t="s">
        <v>176</v>
      </c>
      <c r="F143" s="148" t="s">
        <v>177</v>
      </c>
      <c r="G143" s="149" t="s">
        <v>178</v>
      </c>
      <c r="H143" s="150">
        <v>8.0640000000000001</v>
      </c>
      <c r="I143" s="151"/>
      <c r="J143" s="151">
        <f>ROUND(I143*H143,2)</f>
        <v>0</v>
      </c>
      <c r="K143" s="148" t="s">
        <v>315</v>
      </c>
      <c r="L143" s="30"/>
      <c r="M143" s="152" t="s">
        <v>1</v>
      </c>
      <c r="N143" s="153" t="s">
        <v>39</v>
      </c>
      <c r="O143" s="154">
        <v>0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6" t="s">
        <v>140</v>
      </c>
      <c r="AT143" s="156" t="s">
        <v>135</v>
      </c>
      <c r="AU143" s="156" t="s">
        <v>83</v>
      </c>
      <c r="AY143" s="17" t="s">
        <v>133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140</v>
      </c>
      <c r="BM143" s="156" t="s">
        <v>457</v>
      </c>
    </row>
    <row r="144" spans="1:65" s="14" customFormat="1">
      <c r="B144" s="165"/>
      <c r="D144" s="159" t="s">
        <v>142</v>
      </c>
      <c r="E144" s="166" t="s">
        <v>1</v>
      </c>
      <c r="F144" s="167" t="s">
        <v>330</v>
      </c>
      <c r="H144" s="168">
        <v>8.0640000000000001</v>
      </c>
      <c r="L144" s="165"/>
      <c r="M144" s="169"/>
      <c r="N144" s="170"/>
      <c r="O144" s="170"/>
      <c r="P144" s="170"/>
      <c r="Q144" s="170"/>
      <c r="R144" s="170"/>
      <c r="S144" s="170"/>
      <c r="T144" s="171"/>
      <c r="AT144" s="166" t="s">
        <v>142</v>
      </c>
      <c r="AU144" s="166" t="s">
        <v>83</v>
      </c>
      <c r="AV144" s="14" t="s">
        <v>83</v>
      </c>
      <c r="AW144" s="14" t="s">
        <v>31</v>
      </c>
      <c r="AX144" s="14" t="s">
        <v>81</v>
      </c>
      <c r="AY144" s="166" t="s">
        <v>133</v>
      </c>
    </row>
    <row r="145" spans="1:65" s="2" customFormat="1" ht="21.75" customHeight="1">
      <c r="A145" s="29"/>
      <c r="B145" s="145"/>
      <c r="C145" s="146" t="s">
        <v>175</v>
      </c>
      <c r="D145" s="146" t="s">
        <v>135</v>
      </c>
      <c r="E145" s="147" t="s">
        <v>331</v>
      </c>
      <c r="F145" s="148" t="s">
        <v>332</v>
      </c>
      <c r="G145" s="149" t="s">
        <v>138</v>
      </c>
      <c r="H145" s="150">
        <v>4.008</v>
      </c>
      <c r="I145" s="151"/>
      <c r="J145" s="151">
        <f>ROUND(I145*H145,2)</f>
        <v>0</v>
      </c>
      <c r="K145" s="148" t="s">
        <v>1</v>
      </c>
      <c r="L145" s="30"/>
      <c r="M145" s="152" t="s">
        <v>1</v>
      </c>
      <c r="N145" s="153" t="s">
        <v>39</v>
      </c>
      <c r="O145" s="154">
        <v>0.29899999999999999</v>
      </c>
      <c r="P145" s="154">
        <f>O145*H145</f>
        <v>1.1983919999999999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6" t="s">
        <v>140</v>
      </c>
      <c r="AT145" s="156" t="s">
        <v>135</v>
      </c>
      <c r="AU145" s="156" t="s">
        <v>83</v>
      </c>
      <c r="AY145" s="17" t="s">
        <v>133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81</v>
      </c>
      <c r="BK145" s="157">
        <f>ROUND(I145*H145,2)</f>
        <v>0</v>
      </c>
      <c r="BL145" s="17" t="s">
        <v>140</v>
      </c>
      <c r="BM145" s="156" t="s">
        <v>458</v>
      </c>
    </row>
    <row r="146" spans="1:65" s="14" customFormat="1">
      <c r="B146" s="165"/>
      <c r="D146" s="159" t="s">
        <v>142</v>
      </c>
      <c r="E146" s="166" t="s">
        <v>1</v>
      </c>
      <c r="F146" s="167" t="s">
        <v>334</v>
      </c>
      <c r="H146" s="168">
        <v>9.048</v>
      </c>
      <c r="L146" s="165"/>
      <c r="M146" s="169"/>
      <c r="N146" s="170"/>
      <c r="O146" s="170"/>
      <c r="P146" s="170"/>
      <c r="Q146" s="170"/>
      <c r="R146" s="170"/>
      <c r="S146" s="170"/>
      <c r="T146" s="171"/>
      <c r="AT146" s="166" t="s">
        <v>142</v>
      </c>
      <c r="AU146" s="166" t="s">
        <v>83</v>
      </c>
      <c r="AV146" s="14" t="s">
        <v>83</v>
      </c>
      <c r="AW146" s="14" t="s">
        <v>31</v>
      </c>
      <c r="AX146" s="14" t="s">
        <v>74</v>
      </c>
      <c r="AY146" s="166" t="s">
        <v>133</v>
      </c>
    </row>
    <row r="147" spans="1:65" s="14" customFormat="1">
      <c r="B147" s="165"/>
      <c r="D147" s="159" t="s">
        <v>142</v>
      </c>
      <c r="E147" s="166" t="s">
        <v>1</v>
      </c>
      <c r="F147" s="167" t="s">
        <v>335</v>
      </c>
      <c r="H147" s="168">
        <v>-5.04</v>
      </c>
      <c r="L147" s="165"/>
      <c r="M147" s="169"/>
      <c r="N147" s="170"/>
      <c r="O147" s="170"/>
      <c r="P147" s="170"/>
      <c r="Q147" s="170"/>
      <c r="R147" s="170"/>
      <c r="S147" s="170"/>
      <c r="T147" s="171"/>
      <c r="AT147" s="166" t="s">
        <v>142</v>
      </c>
      <c r="AU147" s="166" t="s">
        <v>83</v>
      </c>
      <c r="AV147" s="14" t="s">
        <v>83</v>
      </c>
      <c r="AW147" s="14" t="s">
        <v>31</v>
      </c>
      <c r="AX147" s="14" t="s">
        <v>74</v>
      </c>
      <c r="AY147" s="166" t="s">
        <v>133</v>
      </c>
    </row>
    <row r="148" spans="1:65" s="15" customFormat="1">
      <c r="B148" s="172"/>
      <c r="D148" s="159" t="s">
        <v>142</v>
      </c>
      <c r="E148" s="173" t="s">
        <v>1</v>
      </c>
      <c r="F148" s="174" t="s">
        <v>147</v>
      </c>
      <c r="H148" s="175">
        <v>4.008</v>
      </c>
      <c r="L148" s="172"/>
      <c r="M148" s="176"/>
      <c r="N148" s="177"/>
      <c r="O148" s="177"/>
      <c r="P148" s="177"/>
      <c r="Q148" s="177"/>
      <c r="R148" s="177"/>
      <c r="S148" s="177"/>
      <c r="T148" s="178"/>
      <c r="AT148" s="173" t="s">
        <v>142</v>
      </c>
      <c r="AU148" s="173" t="s">
        <v>83</v>
      </c>
      <c r="AV148" s="15" t="s">
        <v>140</v>
      </c>
      <c r="AW148" s="15" t="s">
        <v>31</v>
      </c>
      <c r="AX148" s="15" t="s">
        <v>81</v>
      </c>
      <c r="AY148" s="173" t="s">
        <v>133</v>
      </c>
    </row>
    <row r="149" spans="1:65" s="2" customFormat="1" ht="21.75" customHeight="1">
      <c r="A149" s="29"/>
      <c r="B149" s="145"/>
      <c r="C149" s="146" t="s">
        <v>181</v>
      </c>
      <c r="D149" s="146" t="s">
        <v>135</v>
      </c>
      <c r="E149" s="147" t="s">
        <v>187</v>
      </c>
      <c r="F149" s="148" t="s">
        <v>188</v>
      </c>
      <c r="G149" s="149" t="s">
        <v>138</v>
      </c>
      <c r="H149" s="150">
        <v>4.4400000000000004</v>
      </c>
      <c r="I149" s="151"/>
      <c r="J149" s="151">
        <f>ROUND(I149*H149,2)</f>
        <v>0</v>
      </c>
      <c r="K149" s="148" t="s">
        <v>315</v>
      </c>
      <c r="L149" s="30"/>
      <c r="M149" s="152" t="s">
        <v>1</v>
      </c>
      <c r="N149" s="153" t="s">
        <v>39</v>
      </c>
      <c r="O149" s="154">
        <v>1.5</v>
      </c>
      <c r="P149" s="154">
        <f>O149*H149</f>
        <v>6.66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6" t="s">
        <v>140</v>
      </c>
      <c r="AT149" s="156" t="s">
        <v>135</v>
      </c>
      <c r="AU149" s="156" t="s">
        <v>83</v>
      </c>
      <c r="AY149" s="17" t="s">
        <v>133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140</v>
      </c>
      <c r="BM149" s="156" t="s">
        <v>459</v>
      </c>
    </row>
    <row r="150" spans="1:65" s="14" customFormat="1">
      <c r="B150" s="165"/>
      <c r="D150" s="159" t="s">
        <v>142</v>
      </c>
      <c r="E150" s="166" t="s">
        <v>1</v>
      </c>
      <c r="F150" s="167" t="s">
        <v>337</v>
      </c>
      <c r="H150" s="168">
        <v>1.2</v>
      </c>
      <c r="L150" s="165"/>
      <c r="M150" s="169"/>
      <c r="N150" s="170"/>
      <c r="O150" s="170"/>
      <c r="P150" s="170"/>
      <c r="Q150" s="170"/>
      <c r="R150" s="170"/>
      <c r="S150" s="170"/>
      <c r="T150" s="171"/>
      <c r="AT150" s="166" t="s">
        <v>142</v>
      </c>
      <c r="AU150" s="166" t="s">
        <v>83</v>
      </c>
      <c r="AV150" s="14" t="s">
        <v>83</v>
      </c>
      <c r="AW150" s="14" t="s">
        <v>31</v>
      </c>
      <c r="AX150" s="14" t="s">
        <v>74</v>
      </c>
      <c r="AY150" s="166" t="s">
        <v>133</v>
      </c>
    </row>
    <row r="151" spans="1:65" s="14" customFormat="1">
      <c r="B151" s="165"/>
      <c r="D151" s="159" t="s">
        <v>142</v>
      </c>
      <c r="E151" s="166" t="s">
        <v>1</v>
      </c>
      <c r="F151" s="167" t="s">
        <v>338</v>
      </c>
      <c r="H151" s="168">
        <v>3.24</v>
      </c>
      <c r="L151" s="165"/>
      <c r="M151" s="169"/>
      <c r="N151" s="170"/>
      <c r="O151" s="170"/>
      <c r="P151" s="170"/>
      <c r="Q151" s="170"/>
      <c r="R151" s="170"/>
      <c r="S151" s="170"/>
      <c r="T151" s="171"/>
      <c r="AT151" s="166" t="s">
        <v>142</v>
      </c>
      <c r="AU151" s="166" t="s">
        <v>83</v>
      </c>
      <c r="AV151" s="14" t="s">
        <v>83</v>
      </c>
      <c r="AW151" s="14" t="s">
        <v>31</v>
      </c>
      <c r="AX151" s="14" t="s">
        <v>74</v>
      </c>
      <c r="AY151" s="166" t="s">
        <v>133</v>
      </c>
    </row>
    <row r="152" spans="1:65" s="15" customFormat="1">
      <c r="B152" s="172"/>
      <c r="D152" s="159" t="s">
        <v>142</v>
      </c>
      <c r="E152" s="173" t="s">
        <v>1</v>
      </c>
      <c r="F152" s="174" t="s">
        <v>147</v>
      </c>
      <c r="H152" s="175">
        <v>4.4400000000000004</v>
      </c>
      <c r="L152" s="172"/>
      <c r="M152" s="176"/>
      <c r="N152" s="177"/>
      <c r="O152" s="177"/>
      <c r="P152" s="177"/>
      <c r="Q152" s="177"/>
      <c r="R152" s="177"/>
      <c r="S152" s="177"/>
      <c r="T152" s="178"/>
      <c r="AT152" s="173" t="s">
        <v>142</v>
      </c>
      <c r="AU152" s="173" t="s">
        <v>83</v>
      </c>
      <c r="AV152" s="15" t="s">
        <v>140</v>
      </c>
      <c r="AW152" s="15" t="s">
        <v>31</v>
      </c>
      <c r="AX152" s="15" t="s">
        <v>81</v>
      </c>
      <c r="AY152" s="173" t="s">
        <v>133</v>
      </c>
    </row>
    <row r="153" spans="1:65" s="2" customFormat="1" ht="16.5" customHeight="1">
      <c r="A153" s="29"/>
      <c r="B153" s="145"/>
      <c r="C153" s="179" t="s">
        <v>186</v>
      </c>
      <c r="D153" s="179" t="s">
        <v>192</v>
      </c>
      <c r="E153" s="180" t="s">
        <v>339</v>
      </c>
      <c r="F153" s="181" t="s">
        <v>340</v>
      </c>
      <c r="G153" s="182" t="s">
        <v>178</v>
      </c>
      <c r="H153" s="183">
        <v>8.8800000000000008</v>
      </c>
      <c r="I153" s="184"/>
      <c r="J153" s="184">
        <f>ROUND(I153*H153,2)</f>
        <v>0</v>
      </c>
      <c r="K153" s="181" t="s">
        <v>315</v>
      </c>
      <c r="L153" s="185"/>
      <c r="M153" s="186" t="s">
        <v>1</v>
      </c>
      <c r="N153" s="187" t="s">
        <v>39</v>
      </c>
      <c r="O153" s="154">
        <v>0</v>
      </c>
      <c r="P153" s="154">
        <f>O153*H153</f>
        <v>0</v>
      </c>
      <c r="Q153" s="154">
        <v>1</v>
      </c>
      <c r="R153" s="154">
        <f>Q153*H153</f>
        <v>8.8800000000000008</v>
      </c>
      <c r="S153" s="154">
        <v>0</v>
      </c>
      <c r="T153" s="15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6" t="s">
        <v>175</v>
      </c>
      <c r="AT153" s="156" t="s">
        <v>192</v>
      </c>
      <c r="AU153" s="156" t="s">
        <v>83</v>
      </c>
      <c r="AY153" s="17" t="s">
        <v>133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81</v>
      </c>
      <c r="BK153" s="157">
        <f>ROUND(I153*H153,2)</f>
        <v>0</v>
      </c>
      <c r="BL153" s="17" t="s">
        <v>140</v>
      </c>
      <c r="BM153" s="156" t="s">
        <v>460</v>
      </c>
    </row>
    <row r="154" spans="1:65" s="14" customFormat="1">
      <c r="B154" s="165"/>
      <c r="D154" s="159" t="s">
        <v>142</v>
      </c>
      <c r="F154" s="167" t="s">
        <v>342</v>
      </c>
      <c r="H154" s="168">
        <v>8.8800000000000008</v>
      </c>
      <c r="L154" s="165"/>
      <c r="M154" s="169"/>
      <c r="N154" s="170"/>
      <c r="O154" s="170"/>
      <c r="P154" s="170"/>
      <c r="Q154" s="170"/>
      <c r="R154" s="170"/>
      <c r="S154" s="170"/>
      <c r="T154" s="171"/>
      <c r="AT154" s="166" t="s">
        <v>142</v>
      </c>
      <c r="AU154" s="166" t="s">
        <v>83</v>
      </c>
      <c r="AV154" s="14" t="s">
        <v>83</v>
      </c>
      <c r="AW154" s="14" t="s">
        <v>3</v>
      </c>
      <c r="AX154" s="14" t="s">
        <v>81</v>
      </c>
      <c r="AY154" s="166" t="s">
        <v>133</v>
      </c>
    </row>
    <row r="155" spans="1:65" s="12" customFormat="1" ht="22.9" customHeight="1">
      <c r="B155" s="133"/>
      <c r="D155" s="134" t="s">
        <v>73</v>
      </c>
      <c r="E155" s="143" t="s">
        <v>140</v>
      </c>
      <c r="F155" s="143" t="s">
        <v>197</v>
      </c>
      <c r="J155" s="144">
        <f>BK155</f>
        <v>0</v>
      </c>
      <c r="L155" s="133"/>
      <c r="M155" s="137"/>
      <c r="N155" s="138"/>
      <c r="O155" s="138"/>
      <c r="P155" s="139">
        <f>SUM(P156:P159)</f>
        <v>1.0169999999999999</v>
      </c>
      <c r="Q155" s="138"/>
      <c r="R155" s="139">
        <f>SUM(R156:R159)</f>
        <v>0</v>
      </c>
      <c r="S155" s="138"/>
      <c r="T155" s="140">
        <f>SUM(T156:T159)</f>
        <v>0</v>
      </c>
      <c r="AR155" s="134" t="s">
        <v>81</v>
      </c>
      <c r="AT155" s="141" t="s">
        <v>73</v>
      </c>
      <c r="AU155" s="141" t="s">
        <v>81</v>
      </c>
      <c r="AY155" s="134" t="s">
        <v>133</v>
      </c>
      <c r="BK155" s="142">
        <f>SUM(BK156:BK159)</f>
        <v>0</v>
      </c>
    </row>
    <row r="156" spans="1:65" s="2" customFormat="1" ht="21.75" customHeight="1">
      <c r="A156" s="29"/>
      <c r="B156" s="145"/>
      <c r="C156" s="146" t="s">
        <v>191</v>
      </c>
      <c r="D156" s="146" t="s">
        <v>135</v>
      </c>
      <c r="E156" s="147" t="s">
        <v>343</v>
      </c>
      <c r="F156" s="148" t="s">
        <v>344</v>
      </c>
      <c r="G156" s="149" t="s">
        <v>138</v>
      </c>
      <c r="H156" s="150">
        <v>0.6</v>
      </c>
      <c r="I156" s="151"/>
      <c r="J156" s="151">
        <f>ROUND(I156*H156,2)</f>
        <v>0</v>
      </c>
      <c r="K156" s="148" t="s">
        <v>315</v>
      </c>
      <c r="L156" s="30"/>
      <c r="M156" s="152" t="s">
        <v>1</v>
      </c>
      <c r="N156" s="153" t="s">
        <v>39</v>
      </c>
      <c r="O156" s="154">
        <v>1.6950000000000001</v>
      </c>
      <c r="P156" s="154">
        <f>O156*H156</f>
        <v>1.0169999999999999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6" t="s">
        <v>140</v>
      </c>
      <c r="AT156" s="156" t="s">
        <v>135</v>
      </c>
      <c r="AU156" s="156" t="s">
        <v>83</v>
      </c>
      <c r="AY156" s="17" t="s">
        <v>133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81</v>
      </c>
      <c r="BK156" s="157">
        <f>ROUND(I156*H156,2)</f>
        <v>0</v>
      </c>
      <c r="BL156" s="17" t="s">
        <v>140</v>
      </c>
      <c r="BM156" s="156" t="s">
        <v>461</v>
      </c>
    </row>
    <row r="157" spans="1:65" s="14" customFormat="1">
      <c r="B157" s="165"/>
      <c r="D157" s="159" t="s">
        <v>142</v>
      </c>
      <c r="E157" s="166" t="s">
        <v>1</v>
      </c>
      <c r="F157" s="167" t="s">
        <v>346</v>
      </c>
      <c r="H157" s="168">
        <v>0.48</v>
      </c>
      <c r="L157" s="165"/>
      <c r="M157" s="169"/>
      <c r="N157" s="170"/>
      <c r="O157" s="170"/>
      <c r="P157" s="170"/>
      <c r="Q157" s="170"/>
      <c r="R157" s="170"/>
      <c r="S157" s="170"/>
      <c r="T157" s="171"/>
      <c r="AT157" s="166" t="s">
        <v>142</v>
      </c>
      <c r="AU157" s="166" t="s">
        <v>83</v>
      </c>
      <c r="AV157" s="14" t="s">
        <v>83</v>
      </c>
      <c r="AW157" s="14" t="s">
        <v>31</v>
      </c>
      <c r="AX157" s="14" t="s">
        <v>74</v>
      </c>
      <c r="AY157" s="166" t="s">
        <v>133</v>
      </c>
    </row>
    <row r="158" spans="1:65" s="14" customFormat="1">
      <c r="B158" s="165"/>
      <c r="D158" s="159" t="s">
        <v>142</v>
      </c>
      <c r="E158" s="166" t="s">
        <v>1</v>
      </c>
      <c r="F158" s="167" t="s">
        <v>347</v>
      </c>
      <c r="H158" s="168">
        <v>0.12</v>
      </c>
      <c r="L158" s="165"/>
      <c r="M158" s="169"/>
      <c r="N158" s="170"/>
      <c r="O158" s="170"/>
      <c r="P158" s="170"/>
      <c r="Q158" s="170"/>
      <c r="R158" s="170"/>
      <c r="S158" s="170"/>
      <c r="T158" s="171"/>
      <c r="AT158" s="166" t="s">
        <v>142</v>
      </c>
      <c r="AU158" s="166" t="s">
        <v>83</v>
      </c>
      <c r="AV158" s="14" t="s">
        <v>83</v>
      </c>
      <c r="AW158" s="14" t="s">
        <v>31</v>
      </c>
      <c r="AX158" s="14" t="s">
        <v>74</v>
      </c>
      <c r="AY158" s="166" t="s">
        <v>133</v>
      </c>
    </row>
    <row r="159" spans="1:65" s="15" customFormat="1">
      <c r="B159" s="172"/>
      <c r="D159" s="159" t="s">
        <v>142</v>
      </c>
      <c r="E159" s="173" t="s">
        <v>1</v>
      </c>
      <c r="F159" s="174" t="s">
        <v>147</v>
      </c>
      <c r="H159" s="175">
        <v>0.6</v>
      </c>
      <c r="L159" s="172"/>
      <c r="M159" s="176"/>
      <c r="N159" s="177"/>
      <c r="O159" s="177"/>
      <c r="P159" s="177"/>
      <c r="Q159" s="177"/>
      <c r="R159" s="177"/>
      <c r="S159" s="177"/>
      <c r="T159" s="178"/>
      <c r="AT159" s="173" t="s">
        <v>142</v>
      </c>
      <c r="AU159" s="173" t="s">
        <v>83</v>
      </c>
      <c r="AV159" s="15" t="s">
        <v>140</v>
      </c>
      <c r="AW159" s="15" t="s">
        <v>31</v>
      </c>
      <c r="AX159" s="15" t="s">
        <v>81</v>
      </c>
      <c r="AY159" s="173" t="s">
        <v>133</v>
      </c>
    </row>
    <row r="160" spans="1:65" s="12" customFormat="1" ht="22.9" customHeight="1">
      <c r="B160" s="133"/>
      <c r="D160" s="134" t="s">
        <v>73</v>
      </c>
      <c r="E160" s="143" t="s">
        <v>175</v>
      </c>
      <c r="F160" s="143" t="s">
        <v>203</v>
      </c>
      <c r="J160" s="144">
        <f>BK160</f>
        <v>0</v>
      </c>
      <c r="L160" s="133"/>
      <c r="M160" s="137"/>
      <c r="N160" s="138"/>
      <c r="O160" s="138"/>
      <c r="P160" s="139">
        <f>SUM(P161:P163)</f>
        <v>7.4279999999999999</v>
      </c>
      <c r="Q160" s="138"/>
      <c r="R160" s="139">
        <f>SUM(R161:R163)</f>
        <v>5.5599999999999997E-2</v>
      </c>
      <c r="S160" s="138"/>
      <c r="T160" s="140">
        <f>SUM(T161:T163)</f>
        <v>0</v>
      </c>
      <c r="AR160" s="134" t="s">
        <v>81</v>
      </c>
      <c r="AT160" s="141" t="s">
        <v>73</v>
      </c>
      <c r="AU160" s="141" t="s">
        <v>81</v>
      </c>
      <c r="AY160" s="134" t="s">
        <v>133</v>
      </c>
      <c r="BK160" s="142">
        <f>SUM(BK161:BK163)</f>
        <v>0</v>
      </c>
    </row>
    <row r="161" spans="1:65" s="2" customFormat="1" ht="21.75" customHeight="1">
      <c r="A161" s="29"/>
      <c r="B161" s="145"/>
      <c r="C161" s="146" t="s">
        <v>198</v>
      </c>
      <c r="D161" s="146" t="s">
        <v>135</v>
      </c>
      <c r="E161" s="147" t="s">
        <v>348</v>
      </c>
      <c r="F161" s="148" t="s">
        <v>349</v>
      </c>
      <c r="G161" s="149" t="s">
        <v>216</v>
      </c>
      <c r="H161" s="150">
        <v>2</v>
      </c>
      <c r="I161" s="151"/>
      <c r="J161" s="151">
        <f>ROUND(I161*H161,2)</f>
        <v>0</v>
      </c>
      <c r="K161" s="148" t="s">
        <v>1</v>
      </c>
      <c r="L161" s="30"/>
      <c r="M161" s="152" t="s">
        <v>1</v>
      </c>
      <c r="N161" s="153" t="s">
        <v>39</v>
      </c>
      <c r="O161" s="154">
        <v>1.516</v>
      </c>
      <c r="P161" s="154">
        <f>O161*H161</f>
        <v>3.032</v>
      </c>
      <c r="Q161" s="154">
        <v>2.7299999999999998E-3</v>
      </c>
      <c r="R161" s="154">
        <f>Q161*H161</f>
        <v>5.4599999999999996E-3</v>
      </c>
      <c r="S161" s="154">
        <v>0</v>
      </c>
      <c r="T161" s="15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6" t="s">
        <v>140</v>
      </c>
      <c r="AT161" s="156" t="s">
        <v>135</v>
      </c>
      <c r="AU161" s="156" t="s">
        <v>83</v>
      </c>
      <c r="AY161" s="17" t="s">
        <v>133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140</v>
      </c>
      <c r="BM161" s="156" t="s">
        <v>462</v>
      </c>
    </row>
    <row r="162" spans="1:65" s="2" customFormat="1" ht="21.75" customHeight="1">
      <c r="A162" s="29"/>
      <c r="B162" s="145"/>
      <c r="C162" s="146" t="s">
        <v>204</v>
      </c>
      <c r="D162" s="146" t="s">
        <v>135</v>
      </c>
      <c r="E162" s="147" t="s">
        <v>351</v>
      </c>
      <c r="F162" s="148" t="s">
        <v>352</v>
      </c>
      <c r="G162" s="149" t="s">
        <v>207</v>
      </c>
      <c r="H162" s="150">
        <v>6</v>
      </c>
      <c r="I162" s="151"/>
      <c r="J162" s="151">
        <f>ROUND(I162*H162,2)</f>
        <v>0</v>
      </c>
      <c r="K162" s="148" t="s">
        <v>315</v>
      </c>
      <c r="L162" s="30"/>
      <c r="M162" s="152" t="s">
        <v>1</v>
      </c>
      <c r="N162" s="153" t="s">
        <v>39</v>
      </c>
      <c r="O162" s="154">
        <v>0.25800000000000001</v>
      </c>
      <c r="P162" s="154">
        <f>O162*H162</f>
        <v>1.548</v>
      </c>
      <c r="Q162" s="154">
        <v>2.6800000000000001E-3</v>
      </c>
      <c r="R162" s="154">
        <f>Q162*H162</f>
        <v>1.6080000000000001E-2</v>
      </c>
      <c r="S162" s="154">
        <v>0</v>
      </c>
      <c r="T162" s="15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6" t="s">
        <v>140</v>
      </c>
      <c r="AT162" s="156" t="s">
        <v>135</v>
      </c>
      <c r="AU162" s="156" t="s">
        <v>83</v>
      </c>
      <c r="AY162" s="17" t="s">
        <v>133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140</v>
      </c>
      <c r="BM162" s="156" t="s">
        <v>463</v>
      </c>
    </row>
    <row r="163" spans="1:65" s="2" customFormat="1" ht="21.75" customHeight="1">
      <c r="A163" s="29"/>
      <c r="B163" s="145"/>
      <c r="C163" s="146" t="s">
        <v>209</v>
      </c>
      <c r="D163" s="146" t="s">
        <v>135</v>
      </c>
      <c r="E163" s="147" t="s">
        <v>354</v>
      </c>
      <c r="F163" s="148" t="s">
        <v>355</v>
      </c>
      <c r="G163" s="149" t="s">
        <v>216</v>
      </c>
      <c r="H163" s="150">
        <v>1</v>
      </c>
      <c r="I163" s="151"/>
      <c r="J163" s="151">
        <f>ROUND(I163*H163,2)</f>
        <v>0</v>
      </c>
      <c r="K163" s="148" t="s">
        <v>315</v>
      </c>
      <c r="L163" s="30"/>
      <c r="M163" s="152" t="s">
        <v>1</v>
      </c>
      <c r="N163" s="153" t="s">
        <v>39</v>
      </c>
      <c r="O163" s="154">
        <v>2.8479999999999999</v>
      </c>
      <c r="P163" s="154">
        <f>O163*H163</f>
        <v>2.8479999999999999</v>
      </c>
      <c r="Q163" s="154">
        <v>3.406E-2</v>
      </c>
      <c r="R163" s="154">
        <f>Q163*H163</f>
        <v>3.406E-2</v>
      </c>
      <c r="S163" s="154">
        <v>0</v>
      </c>
      <c r="T163" s="15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6" t="s">
        <v>140</v>
      </c>
      <c r="AT163" s="156" t="s">
        <v>135</v>
      </c>
      <c r="AU163" s="156" t="s">
        <v>83</v>
      </c>
      <c r="AY163" s="17" t="s">
        <v>133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81</v>
      </c>
      <c r="BK163" s="157">
        <f>ROUND(I163*H163,2)</f>
        <v>0</v>
      </c>
      <c r="BL163" s="17" t="s">
        <v>140</v>
      </c>
      <c r="BM163" s="156" t="s">
        <v>464</v>
      </c>
    </row>
    <row r="164" spans="1:65" s="12" customFormat="1" ht="22.9" customHeight="1">
      <c r="B164" s="133"/>
      <c r="D164" s="134" t="s">
        <v>73</v>
      </c>
      <c r="E164" s="143" t="s">
        <v>293</v>
      </c>
      <c r="F164" s="143" t="s">
        <v>294</v>
      </c>
      <c r="J164" s="144">
        <f>BK164</f>
        <v>0</v>
      </c>
      <c r="L164" s="133"/>
      <c r="M164" s="137"/>
      <c r="N164" s="138"/>
      <c r="O164" s="138"/>
      <c r="P164" s="139">
        <f>P165</f>
        <v>13.22528</v>
      </c>
      <c r="Q164" s="138"/>
      <c r="R164" s="139">
        <f>R165</f>
        <v>0</v>
      </c>
      <c r="S164" s="138"/>
      <c r="T164" s="140">
        <f>T165</f>
        <v>0</v>
      </c>
      <c r="AR164" s="134" t="s">
        <v>81</v>
      </c>
      <c r="AT164" s="141" t="s">
        <v>73</v>
      </c>
      <c r="AU164" s="141" t="s">
        <v>81</v>
      </c>
      <c r="AY164" s="134" t="s">
        <v>133</v>
      </c>
      <c r="BK164" s="142">
        <f>BK165</f>
        <v>0</v>
      </c>
    </row>
    <row r="165" spans="1:65" s="2" customFormat="1" ht="21.75" customHeight="1">
      <c r="A165" s="29"/>
      <c r="B165" s="145"/>
      <c r="C165" s="146" t="s">
        <v>8</v>
      </c>
      <c r="D165" s="146" t="s">
        <v>135</v>
      </c>
      <c r="E165" s="147" t="s">
        <v>296</v>
      </c>
      <c r="F165" s="148" t="s">
        <v>297</v>
      </c>
      <c r="G165" s="149" t="s">
        <v>178</v>
      </c>
      <c r="H165" s="150">
        <v>8.9359999999999999</v>
      </c>
      <c r="I165" s="151"/>
      <c r="J165" s="151">
        <f>ROUND(I165*H165,2)</f>
        <v>0</v>
      </c>
      <c r="K165" s="148" t="s">
        <v>139</v>
      </c>
      <c r="L165" s="30"/>
      <c r="M165" s="152" t="s">
        <v>1</v>
      </c>
      <c r="N165" s="153" t="s">
        <v>39</v>
      </c>
      <c r="O165" s="154">
        <v>1.48</v>
      </c>
      <c r="P165" s="154">
        <f>O165*H165</f>
        <v>13.22528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6" t="s">
        <v>140</v>
      </c>
      <c r="AT165" s="156" t="s">
        <v>135</v>
      </c>
      <c r="AU165" s="156" t="s">
        <v>83</v>
      </c>
      <c r="AY165" s="17" t="s">
        <v>133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81</v>
      </c>
      <c r="BK165" s="157">
        <f>ROUND(I165*H165,2)</f>
        <v>0</v>
      </c>
      <c r="BL165" s="17" t="s">
        <v>140</v>
      </c>
      <c r="BM165" s="156" t="s">
        <v>465</v>
      </c>
    </row>
    <row r="166" spans="1:65" s="12" customFormat="1" ht="25.9" customHeight="1">
      <c r="B166" s="133"/>
      <c r="D166" s="134" t="s">
        <v>73</v>
      </c>
      <c r="E166" s="135" t="s">
        <v>358</v>
      </c>
      <c r="F166" s="135" t="s">
        <v>359</v>
      </c>
      <c r="J166" s="136">
        <f>BK166</f>
        <v>0</v>
      </c>
      <c r="L166" s="133"/>
      <c r="M166" s="137"/>
      <c r="N166" s="138"/>
      <c r="O166" s="138"/>
      <c r="P166" s="139">
        <f>P167</f>
        <v>5.2770000000000001</v>
      </c>
      <c r="Q166" s="138"/>
      <c r="R166" s="139">
        <f>R167</f>
        <v>7.6030000000000014E-2</v>
      </c>
      <c r="S166" s="138"/>
      <c r="T166" s="140">
        <f>T167</f>
        <v>0</v>
      </c>
      <c r="AR166" s="134" t="s">
        <v>83</v>
      </c>
      <c r="AT166" s="141" t="s">
        <v>73</v>
      </c>
      <c r="AU166" s="141" t="s">
        <v>74</v>
      </c>
      <c r="AY166" s="134" t="s">
        <v>133</v>
      </c>
      <c r="BK166" s="142">
        <f>BK167</f>
        <v>0</v>
      </c>
    </row>
    <row r="167" spans="1:65" s="12" customFormat="1" ht="22.9" customHeight="1">
      <c r="B167" s="133"/>
      <c r="D167" s="134" t="s">
        <v>73</v>
      </c>
      <c r="E167" s="143" t="s">
        <v>360</v>
      </c>
      <c r="F167" s="143" t="s">
        <v>361</v>
      </c>
      <c r="J167" s="144">
        <f>BK167</f>
        <v>0</v>
      </c>
      <c r="L167" s="133"/>
      <c r="M167" s="137"/>
      <c r="N167" s="138"/>
      <c r="O167" s="138"/>
      <c r="P167" s="139">
        <f>SUM(P168:P172)</f>
        <v>5.2770000000000001</v>
      </c>
      <c r="Q167" s="138"/>
      <c r="R167" s="139">
        <f>SUM(R168:R172)</f>
        <v>7.6030000000000014E-2</v>
      </c>
      <c r="S167" s="138"/>
      <c r="T167" s="140">
        <f>SUM(T168:T172)</f>
        <v>0</v>
      </c>
      <c r="AR167" s="134" t="s">
        <v>83</v>
      </c>
      <c r="AT167" s="141" t="s">
        <v>73</v>
      </c>
      <c r="AU167" s="141" t="s">
        <v>81</v>
      </c>
      <c r="AY167" s="134" t="s">
        <v>133</v>
      </c>
      <c r="BK167" s="142">
        <f>SUM(BK168:BK172)</f>
        <v>0</v>
      </c>
    </row>
    <row r="168" spans="1:65" s="2" customFormat="1" ht="21.75" customHeight="1">
      <c r="A168" s="29"/>
      <c r="B168" s="145"/>
      <c r="C168" s="146" t="s">
        <v>218</v>
      </c>
      <c r="D168" s="146" t="s">
        <v>135</v>
      </c>
      <c r="E168" s="147" t="s">
        <v>362</v>
      </c>
      <c r="F168" s="148" t="s">
        <v>363</v>
      </c>
      <c r="G168" s="149" t="s">
        <v>207</v>
      </c>
      <c r="H168" s="150">
        <v>5</v>
      </c>
      <c r="I168" s="151"/>
      <c r="J168" s="151">
        <f>ROUND(I168*H168,2)</f>
        <v>0</v>
      </c>
      <c r="K168" s="148" t="s">
        <v>315</v>
      </c>
      <c r="L168" s="30"/>
      <c r="M168" s="152" t="s">
        <v>1</v>
      </c>
      <c r="N168" s="153" t="s">
        <v>39</v>
      </c>
      <c r="O168" s="154">
        <v>0.504</v>
      </c>
      <c r="P168" s="154">
        <f>O168*H168</f>
        <v>2.52</v>
      </c>
      <c r="Q168" s="154">
        <v>1.355E-2</v>
      </c>
      <c r="R168" s="154">
        <f>Q168*H168</f>
        <v>6.7750000000000005E-2</v>
      </c>
      <c r="S168" s="154">
        <v>0</v>
      </c>
      <c r="T168" s="15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6" t="s">
        <v>218</v>
      </c>
      <c r="AT168" s="156" t="s">
        <v>135</v>
      </c>
      <c r="AU168" s="156" t="s">
        <v>83</v>
      </c>
      <c r="AY168" s="17" t="s">
        <v>133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81</v>
      </c>
      <c r="BK168" s="157">
        <f>ROUND(I168*H168,2)</f>
        <v>0</v>
      </c>
      <c r="BL168" s="17" t="s">
        <v>218</v>
      </c>
      <c r="BM168" s="156" t="s">
        <v>466</v>
      </c>
    </row>
    <row r="169" spans="1:65" s="2" customFormat="1" ht="16.5" customHeight="1">
      <c r="A169" s="29"/>
      <c r="B169" s="145"/>
      <c r="C169" s="146" t="s">
        <v>222</v>
      </c>
      <c r="D169" s="146" t="s">
        <v>135</v>
      </c>
      <c r="E169" s="147" t="s">
        <v>365</v>
      </c>
      <c r="F169" s="148" t="s">
        <v>366</v>
      </c>
      <c r="G169" s="149" t="s">
        <v>207</v>
      </c>
      <c r="H169" s="150">
        <v>3</v>
      </c>
      <c r="I169" s="151"/>
      <c r="J169" s="151">
        <f>ROUND(I169*H169,2)</f>
        <v>0</v>
      </c>
      <c r="K169" s="148" t="s">
        <v>315</v>
      </c>
      <c r="L169" s="30"/>
      <c r="M169" s="152" t="s">
        <v>1</v>
      </c>
      <c r="N169" s="153" t="s">
        <v>39</v>
      </c>
      <c r="O169" s="154">
        <v>0.36299999999999999</v>
      </c>
      <c r="P169" s="154">
        <f>O169*H169</f>
        <v>1.089</v>
      </c>
      <c r="Q169" s="154">
        <v>1.3799999999999999E-3</v>
      </c>
      <c r="R169" s="154">
        <f>Q169*H169</f>
        <v>4.1399999999999996E-3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218</v>
      </c>
      <c r="AT169" s="156" t="s">
        <v>135</v>
      </c>
      <c r="AU169" s="156" t="s">
        <v>83</v>
      </c>
      <c r="AY169" s="17" t="s">
        <v>133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81</v>
      </c>
      <c r="BK169" s="157">
        <f>ROUND(I169*H169,2)</f>
        <v>0</v>
      </c>
      <c r="BL169" s="17" t="s">
        <v>218</v>
      </c>
      <c r="BM169" s="156" t="s">
        <v>467</v>
      </c>
    </row>
    <row r="170" spans="1:65" s="2" customFormat="1" ht="16.5" customHeight="1">
      <c r="A170" s="29"/>
      <c r="B170" s="145"/>
      <c r="C170" s="146" t="s">
        <v>226</v>
      </c>
      <c r="D170" s="146" t="s">
        <v>135</v>
      </c>
      <c r="E170" s="147" t="s">
        <v>368</v>
      </c>
      <c r="F170" s="148" t="s">
        <v>369</v>
      </c>
      <c r="G170" s="149" t="s">
        <v>216</v>
      </c>
      <c r="H170" s="150">
        <v>2</v>
      </c>
      <c r="I170" s="151"/>
      <c r="J170" s="151">
        <f>ROUND(I170*H170,2)</f>
        <v>0</v>
      </c>
      <c r="K170" s="148" t="s">
        <v>1</v>
      </c>
      <c r="L170" s="30"/>
      <c r="M170" s="152" t="s">
        <v>1</v>
      </c>
      <c r="N170" s="153" t="s">
        <v>39</v>
      </c>
      <c r="O170" s="154">
        <v>0.46500000000000002</v>
      </c>
      <c r="P170" s="154">
        <f>O170*H170</f>
        <v>0.93</v>
      </c>
      <c r="Q170" s="154">
        <v>2.0699999999999998E-3</v>
      </c>
      <c r="R170" s="154">
        <f>Q170*H170</f>
        <v>4.1399999999999996E-3</v>
      </c>
      <c r="S170" s="154">
        <v>0</v>
      </c>
      <c r="T170" s="15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6" t="s">
        <v>218</v>
      </c>
      <c r="AT170" s="156" t="s">
        <v>135</v>
      </c>
      <c r="AU170" s="156" t="s">
        <v>83</v>
      </c>
      <c r="AY170" s="17" t="s">
        <v>133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81</v>
      </c>
      <c r="BK170" s="157">
        <f>ROUND(I170*H170,2)</f>
        <v>0</v>
      </c>
      <c r="BL170" s="17" t="s">
        <v>218</v>
      </c>
      <c r="BM170" s="156" t="s">
        <v>468</v>
      </c>
    </row>
    <row r="171" spans="1:65" s="2" customFormat="1" ht="16.5" customHeight="1">
      <c r="A171" s="29"/>
      <c r="B171" s="145"/>
      <c r="C171" s="146" t="s">
        <v>230</v>
      </c>
      <c r="D171" s="146" t="s">
        <v>135</v>
      </c>
      <c r="E171" s="147" t="s">
        <v>371</v>
      </c>
      <c r="F171" s="148" t="s">
        <v>372</v>
      </c>
      <c r="G171" s="149" t="s">
        <v>207</v>
      </c>
      <c r="H171" s="150">
        <v>8</v>
      </c>
      <c r="I171" s="151"/>
      <c r="J171" s="151">
        <f>ROUND(I171*H171,2)</f>
        <v>0</v>
      </c>
      <c r="K171" s="148" t="s">
        <v>315</v>
      </c>
      <c r="L171" s="30"/>
      <c r="M171" s="152" t="s">
        <v>1</v>
      </c>
      <c r="N171" s="153" t="s">
        <v>39</v>
      </c>
      <c r="O171" s="154">
        <v>4.8000000000000001E-2</v>
      </c>
      <c r="P171" s="154">
        <f>O171*H171</f>
        <v>0.38400000000000001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6" t="s">
        <v>218</v>
      </c>
      <c r="AT171" s="156" t="s">
        <v>135</v>
      </c>
      <c r="AU171" s="156" t="s">
        <v>83</v>
      </c>
      <c r="AY171" s="17" t="s">
        <v>133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81</v>
      </c>
      <c r="BK171" s="157">
        <f>ROUND(I171*H171,2)</f>
        <v>0</v>
      </c>
      <c r="BL171" s="17" t="s">
        <v>218</v>
      </c>
      <c r="BM171" s="156" t="s">
        <v>469</v>
      </c>
    </row>
    <row r="172" spans="1:65" s="2" customFormat="1" ht="16.5" customHeight="1">
      <c r="A172" s="29"/>
      <c r="B172" s="145"/>
      <c r="C172" s="146" t="s">
        <v>234</v>
      </c>
      <c r="D172" s="146" t="s">
        <v>135</v>
      </c>
      <c r="E172" s="147" t="s">
        <v>374</v>
      </c>
      <c r="F172" s="148" t="s">
        <v>375</v>
      </c>
      <c r="G172" s="149" t="s">
        <v>207</v>
      </c>
      <c r="H172" s="150">
        <v>6</v>
      </c>
      <c r="I172" s="151"/>
      <c r="J172" s="151">
        <f>ROUND(I172*H172,2)</f>
        <v>0</v>
      </c>
      <c r="K172" s="148" t="s">
        <v>315</v>
      </c>
      <c r="L172" s="30"/>
      <c r="M172" s="152" t="s">
        <v>1</v>
      </c>
      <c r="N172" s="153" t="s">
        <v>39</v>
      </c>
      <c r="O172" s="154">
        <v>5.8999999999999997E-2</v>
      </c>
      <c r="P172" s="154">
        <f>O172*H172</f>
        <v>0.35399999999999998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218</v>
      </c>
      <c r="AT172" s="156" t="s">
        <v>135</v>
      </c>
      <c r="AU172" s="156" t="s">
        <v>83</v>
      </c>
      <c r="AY172" s="17" t="s">
        <v>133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81</v>
      </c>
      <c r="BK172" s="157">
        <f>ROUND(I172*H172,2)</f>
        <v>0</v>
      </c>
      <c r="BL172" s="17" t="s">
        <v>218</v>
      </c>
      <c r="BM172" s="156" t="s">
        <v>470</v>
      </c>
    </row>
    <row r="173" spans="1:65" s="12" customFormat="1" ht="25.9" customHeight="1">
      <c r="B173" s="133"/>
      <c r="D173" s="134" t="s">
        <v>73</v>
      </c>
      <c r="E173" s="135" t="s">
        <v>299</v>
      </c>
      <c r="F173" s="135" t="s">
        <v>300</v>
      </c>
      <c r="J173" s="136">
        <f>BK173</f>
        <v>0</v>
      </c>
      <c r="L173" s="133"/>
      <c r="M173" s="137"/>
      <c r="N173" s="138"/>
      <c r="O173" s="138"/>
      <c r="P173" s="139">
        <f>P174</f>
        <v>0</v>
      </c>
      <c r="Q173" s="138"/>
      <c r="R173" s="139">
        <f>R174</f>
        <v>0</v>
      </c>
      <c r="S173" s="138"/>
      <c r="T173" s="140">
        <f>T174</f>
        <v>0</v>
      </c>
      <c r="AR173" s="134" t="s">
        <v>160</v>
      </c>
      <c r="AT173" s="141" t="s">
        <v>73</v>
      </c>
      <c r="AU173" s="141" t="s">
        <v>74</v>
      </c>
      <c r="AY173" s="134" t="s">
        <v>133</v>
      </c>
      <c r="BK173" s="142">
        <f>BK174</f>
        <v>0</v>
      </c>
    </row>
    <row r="174" spans="1:65" s="12" customFormat="1" ht="22.9" customHeight="1">
      <c r="B174" s="133"/>
      <c r="D174" s="134" t="s">
        <v>73</v>
      </c>
      <c r="E174" s="143" t="s">
        <v>301</v>
      </c>
      <c r="F174" s="143" t="s">
        <v>302</v>
      </c>
      <c r="J174" s="144">
        <f>BK174</f>
        <v>0</v>
      </c>
      <c r="L174" s="133"/>
      <c r="M174" s="137"/>
      <c r="N174" s="138"/>
      <c r="O174" s="138"/>
      <c r="P174" s="139">
        <f>SUM(P175:P176)</f>
        <v>0</v>
      </c>
      <c r="Q174" s="138"/>
      <c r="R174" s="139">
        <f>SUM(R175:R176)</f>
        <v>0</v>
      </c>
      <c r="S174" s="138"/>
      <c r="T174" s="140">
        <f>SUM(T175:T176)</f>
        <v>0</v>
      </c>
      <c r="AR174" s="134" t="s">
        <v>160</v>
      </c>
      <c r="AT174" s="141" t="s">
        <v>73</v>
      </c>
      <c r="AU174" s="141" t="s">
        <v>81</v>
      </c>
      <c r="AY174" s="134" t="s">
        <v>133</v>
      </c>
      <c r="BK174" s="142">
        <f>SUM(BK175:BK176)</f>
        <v>0</v>
      </c>
    </row>
    <row r="175" spans="1:65" s="2" customFormat="1" ht="16.5" customHeight="1">
      <c r="A175" s="29"/>
      <c r="B175" s="145"/>
      <c r="C175" s="146" t="s">
        <v>7</v>
      </c>
      <c r="D175" s="146" t="s">
        <v>135</v>
      </c>
      <c r="E175" s="147" t="s">
        <v>304</v>
      </c>
      <c r="F175" s="148" t="s">
        <v>305</v>
      </c>
      <c r="G175" s="149" t="s">
        <v>216</v>
      </c>
      <c r="H175" s="150">
        <v>1</v>
      </c>
      <c r="I175" s="151"/>
      <c r="J175" s="151">
        <f>ROUND(I175*H175,2)</f>
        <v>0</v>
      </c>
      <c r="K175" s="148" t="s">
        <v>139</v>
      </c>
      <c r="L175" s="30"/>
      <c r="M175" s="152" t="s">
        <v>1</v>
      </c>
      <c r="N175" s="153" t="s">
        <v>39</v>
      </c>
      <c r="O175" s="154">
        <v>0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6" t="s">
        <v>306</v>
      </c>
      <c r="AT175" s="156" t="s">
        <v>135</v>
      </c>
      <c r="AU175" s="156" t="s">
        <v>83</v>
      </c>
      <c r="AY175" s="17" t="s">
        <v>133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7" t="s">
        <v>81</v>
      </c>
      <c r="BK175" s="157">
        <f>ROUND(I175*H175,2)</f>
        <v>0</v>
      </c>
      <c r="BL175" s="17" t="s">
        <v>306</v>
      </c>
      <c r="BM175" s="156" t="s">
        <v>471</v>
      </c>
    </row>
    <row r="176" spans="1:65" s="2" customFormat="1" ht="16.5" customHeight="1">
      <c r="A176" s="29"/>
      <c r="B176" s="145"/>
      <c r="C176" s="146" t="s">
        <v>241</v>
      </c>
      <c r="D176" s="146" t="s">
        <v>135</v>
      </c>
      <c r="E176" s="147" t="s">
        <v>309</v>
      </c>
      <c r="F176" s="148" t="s">
        <v>310</v>
      </c>
      <c r="G176" s="149" t="s">
        <v>216</v>
      </c>
      <c r="H176" s="150">
        <v>1</v>
      </c>
      <c r="I176" s="151"/>
      <c r="J176" s="151">
        <f>ROUND(I176*H176,2)</f>
        <v>0</v>
      </c>
      <c r="K176" s="148" t="s">
        <v>139</v>
      </c>
      <c r="L176" s="30"/>
      <c r="M176" s="188" t="s">
        <v>1</v>
      </c>
      <c r="N176" s="189" t="s">
        <v>39</v>
      </c>
      <c r="O176" s="190">
        <v>0</v>
      </c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6" t="s">
        <v>306</v>
      </c>
      <c r="AT176" s="156" t="s">
        <v>135</v>
      </c>
      <c r="AU176" s="156" t="s">
        <v>83</v>
      </c>
      <c r="AY176" s="17" t="s">
        <v>133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81</v>
      </c>
      <c r="BK176" s="157">
        <f>ROUND(I176*H176,2)</f>
        <v>0</v>
      </c>
      <c r="BL176" s="17" t="s">
        <v>306</v>
      </c>
      <c r="BM176" s="156" t="s">
        <v>472</v>
      </c>
    </row>
    <row r="177" spans="1:31" s="2" customFormat="1" ht="6.95" customHeight="1">
      <c r="A177" s="29"/>
      <c r="B177" s="44"/>
      <c r="C177" s="45"/>
      <c r="D177" s="45"/>
      <c r="E177" s="45"/>
      <c r="F177" s="45"/>
      <c r="G177" s="45"/>
      <c r="H177" s="45"/>
      <c r="I177" s="45"/>
      <c r="J177" s="45"/>
      <c r="K177" s="45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autoFilter ref="C128:K176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43"/>
  <sheetViews>
    <sheetView showGridLines="0" topLeftCell="A112" workbookViewId="0">
      <selection activeCell="I126" sqref="I126:I14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192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100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5" customHeight="1">
      <c r="B4" s="20"/>
      <c r="D4" s="21" t="s">
        <v>101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1" t="str">
        <f>'Rekapitulace stavby'!K6</f>
        <v>Výměníkové stanice Červená kolonie na ulici Okružní v Bohumíně</v>
      </c>
      <c r="F7" s="232"/>
      <c r="G7" s="232"/>
      <c r="H7" s="232"/>
      <c r="L7" s="20"/>
    </row>
    <row r="8" spans="1:46" s="1" customFormat="1" ht="12" customHeight="1">
      <c r="B8" s="20"/>
      <c r="D8" s="26" t="s">
        <v>102</v>
      </c>
      <c r="L8" s="20"/>
    </row>
    <row r="9" spans="1:46" s="2" customFormat="1" ht="16.5" customHeight="1">
      <c r="A9" s="29"/>
      <c r="B9" s="30"/>
      <c r="C9" s="29"/>
      <c r="D9" s="29"/>
      <c r="E9" s="231" t="s">
        <v>413</v>
      </c>
      <c r="F9" s="230"/>
      <c r="G9" s="230"/>
      <c r="H9" s="230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104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21" t="s">
        <v>473</v>
      </c>
      <c r="F11" s="230"/>
      <c r="G11" s="230"/>
      <c r="H11" s="230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21. 10. 2019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24</v>
      </c>
      <c r="F17" s="29"/>
      <c r="G17" s="29"/>
      <c r="H17" s="29"/>
      <c r="I17" s="26" t="s">
        <v>25</v>
      </c>
      <c r="J17" s="24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26</v>
      </c>
      <c r="E19" s="29"/>
      <c r="F19" s="29"/>
      <c r="G19" s="29"/>
      <c r="H19" s="29"/>
      <c r="I19" s="26" t="s">
        <v>23</v>
      </c>
      <c r="J19" s="24" t="str">
        <f>'Rekapitulace stavby'!AN13</f>
        <v/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01" t="str">
        <f>'Rekapitulace stavby'!E14</f>
        <v xml:space="preserve"> </v>
      </c>
      <c r="F20" s="201"/>
      <c r="G20" s="201"/>
      <c r="H20" s="201"/>
      <c r="I20" s="26" t="s">
        <v>25</v>
      </c>
      <c r="J20" s="24" t="str">
        <f>'Rekapitulace stavby'!AN14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27</v>
      </c>
      <c r="E22" s="29"/>
      <c r="F22" s="29"/>
      <c r="G22" s="29"/>
      <c r="H22" s="29"/>
      <c r="I22" s="26" t="s">
        <v>23</v>
      </c>
      <c r="J22" s="24" t="s">
        <v>28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29</v>
      </c>
      <c r="F23" s="29"/>
      <c r="G23" s="29"/>
      <c r="H23" s="29"/>
      <c r="I23" s="26" t="s">
        <v>25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32</v>
      </c>
      <c r="E25" s="29"/>
      <c r="F25" s="29"/>
      <c r="G25" s="29"/>
      <c r="H25" s="29"/>
      <c r="I25" s="26" t="s">
        <v>23</v>
      </c>
      <c r="J25" s="24" t="str">
        <f>IF('Rekapitulace stavby'!AN19="","",'Rekapitulace stavby'!AN19)</f>
        <v/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tr">
        <f>IF('Rekapitulace stavby'!E20="","",'Rekapitulace stavby'!E20)</f>
        <v xml:space="preserve"> </v>
      </c>
      <c r="F26" s="29"/>
      <c r="G26" s="29"/>
      <c r="H26" s="29"/>
      <c r="I26" s="26" t="s">
        <v>25</v>
      </c>
      <c r="J26" s="24" t="str">
        <f>IF('Rekapitulace stavby'!AN20="","",'Rekapitulace stavby'!AN20)</f>
        <v/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33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34</v>
      </c>
      <c r="E32" s="29"/>
      <c r="F32" s="29"/>
      <c r="G32" s="29"/>
      <c r="H32" s="29"/>
      <c r="I32" s="29"/>
      <c r="J32" s="68">
        <f>ROUND(J123,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36</v>
      </c>
      <c r="G34" s="29"/>
      <c r="H34" s="29"/>
      <c r="I34" s="33" t="s">
        <v>35</v>
      </c>
      <c r="J34" s="33" t="s">
        <v>37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38</v>
      </c>
      <c r="E35" s="26" t="s">
        <v>39</v>
      </c>
      <c r="F35" s="102">
        <f>ROUND((SUM(BE123:BE142)),  2)</f>
        <v>0</v>
      </c>
      <c r="G35" s="29"/>
      <c r="H35" s="29"/>
      <c r="I35" s="103">
        <v>0.21</v>
      </c>
      <c r="J35" s="102">
        <f>ROUND(((SUM(BE123:BE142))*I35),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40</v>
      </c>
      <c r="F36" s="102">
        <f>ROUND((SUM(BF123:BF142)),  2)</f>
        <v>0</v>
      </c>
      <c r="G36" s="29"/>
      <c r="H36" s="29"/>
      <c r="I36" s="103">
        <v>0.15</v>
      </c>
      <c r="J36" s="102">
        <f>ROUND(((SUM(BF123:BF142))*I36),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41</v>
      </c>
      <c r="F37" s="102">
        <f>ROUND((SUM(BG123:BG142)),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42</v>
      </c>
      <c r="F38" s="102">
        <f>ROUND((SUM(BH123:BH142)),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43</v>
      </c>
      <c r="F39" s="102">
        <f>ROUND((SUM(BI123:BI142)),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44</v>
      </c>
      <c r="E41" s="57"/>
      <c r="F41" s="57"/>
      <c r="G41" s="106" t="s">
        <v>45</v>
      </c>
      <c r="H41" s="107" t="s">
        <v>46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49</v>
      </c>
      <c r="E61" s="32"/>
      <c r="F61" s="110" t="s">
        <v>50</v>
      </c>
      <c r="G61" s="42" t="s">
        <v>49</v>
      </c>
      <c r="H61" s="32"/>
      <c r="I61" s="32"/>
      <c r="J61" s="111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49</v>
      </c>
      <c r="E76" s="32"/>
      <c r="F76" s="110" t="s">
        <v>50</v>
      </c>
      <c r="G76" s="42" t="s">
        <v>49</v>
      </c>
      <c r="H76" s="32"/>
      <c r="I76" s="32"/>
      <c r="J76" s="111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106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1" t="str">
        <f>E7</f>
        <v>Výměníkové stanice Červená kolonie na ulici Okružní v Bohumíně</v>
      </c>
      <c r="F85" s="232"/>
      <c r="G85" s="232"/>
      <c r="H85" s="232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102</v>
      </c>
      <c r="L86" s="20"/>
    </row>
    <row r="87" spans="1:31" s="2" customFormat="1" ht="16.5" customHeight="1">
      <c r="A87" s="29"/>
      <c r="B87" s="30"/>
      <c r="C87" s="29"/>
      <c r="D87" s="29"/>
      <c r="E87" s="231" t="s">
        <v>413</v>
      </c>
      <c r="F87" s="230"/>
      <c r="G87" s="230"/>
      <c r="H87" s="230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104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21" t="str">
        <f>E11</f>
        <v>03 - Drenáže</v>
      </c>
      <c r="F89" s="230"/>
      <c r="G89" s="230"/>
      <c r="H89" s="230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 xml:space="preserve"> </v>
      </c>
      <c r="G91" s="29"/>
      <c r="H91" s="29"/>
      <c r="I91" s="26" t="s">
        <v>20</v>
      </c>
      <c r="J91" s="52" t="str">
        <f>IF(J14="","",J14)</f>
        <v>21. 10. 2019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Město Bohumín, Masarykova 158, Bohumín</v>
      </c>
      <c r="G93" s="29"/>
      <c r="H93" s="29"/>
      <c r="I93" s="26" t="s">
        <v>27</v>
      </c>
      <c r="J93" s="27" t="str">
        <f>E23</f>
        <v>S WHG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26</v>
      </c>
      <c r="D94" s="29"/>
      <c r="E94" s="29"/>
      <c r="F94" s="24" t="str">
        <f>IF(E20="","",E20)</f>
        <v xml:space="preserve"> </v>
      </c>
      <c r="G94" s="29"/>
      <c r="H94" s="29"/>
      <c r="I94" s="26" t="s">
        <v>32</v>
      </c>
      <c r="J94" s="27" t="str">
        <f>E26</f>
        <v xml:space="preserve"> 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107</v>
      </c>
      <c r="D96" s="104"/>
      <c r="E96" s="104"/>
      <c r="F96" s="104"/>
      <c r="G96" s="104"/>
      <c r="H96" s="104"/>
      <c r="I96" s="104"/>
      <c r="J96" s="113" t="s">
        <v>108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109</v>
      </c>
      <c r="D98" s="29"/>
      <c r="E98" s="29"/>
      <c r="F98" s="29"/>
      <c r="G98" s="29"/>
      <c r="H98" s="29"/>
      <c r="I98" s="29"/>
      <c r="J98" s="68">
        <f>J123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110</v>
      </c>
    </row>
    <row r="99" spans="1:47" s="9" customFormat="1" ht="24.95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J124</f>
        <v>0</v>
      </c>
      <c r="L99" s="115"/>
    </row>
    <row r="100" spans="1:47" s="10" customFormat="1" ht="19.899999999999999" customHeight="1">
      <c r="B100" s="119"/>
      <c r="D100" s="120" t="s">
        <v>112</v>
      </c>
      <c r="E100" s="121"/>
      <c r="F100" s="121"/>
      <c r="G100" s="121"/>
      <c r="H100" s="121"/>
      <c r="I100" s="121"/>
      <c r="J100" s="122">
        <f>J125</f>
        <v>0</v>
      </c>
      <c r="L100" s="119"/>
    </row>
    <row r="101" spans="1:47" s="10" customFormat="1" ht="19.899999999999999" customHeight="1">
      <c r="B101" s="119"/>
      <c r="D101" s="120" t="s">
        <v>380</v>
      </c>
      <c r="E101" s="121"/>
      <c r="F101" s="121"/>
      <c r="G101" s="121"/>
      <c r="H101" s="121"/>
      <c r="I101" s="121"/>
      <c r="J101" s="122">
        <f>J133</f>
        <v>0</v>
      </c>
      <c r="L101" s="119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21" t="s">
        <v>118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6" t="s">
        <v>14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16.5" customHeight="1">
      <c r="A111" s="29"/>
      <c r="B111" s="30"/>
      <c r="C111" s="29"/>
      <c r="D111" s="29"/>
      <c r="E111" s="231" t="str">
        <f>E7</f>
        <v>Výměníkové stanice Červená kolonie na ulici Okružní v Bohumíně</v>
      </c>
      <c r="F111" s="232"/>
      <c r="G111" s="232"/>
      <c r="H111" s="232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20"/>
      <c r="C112" s="26" t="s">
        <v>102</v>
      </c>
      <c r="L112" s="20"/>
    </row>
    <row r="113" spans="1:65" s="2" customFormat="1" ht="16.5" customHeight="1">
      <c r="A113" s="29"/>
      <c r="B113" s="30"/>
      <c r="C113" s="29"/>
      <c r="D113" s="29"/>
      <c r="E113" s="231" t="s">
        <v>413</v>
      </c>
      <c r="F113" s="230"/>
      <c r="G113" s="230"/>
      <c r="H113" s="230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6" t="s">
        <v>104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21" t="str">
        <f>E11</f>
        <v>03 - Drenáže</v>
      </c>
      <c r="F115" s="230"/>
      <c r="G115" s="230"/>
      <c r="H115" s="230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6" t="s">
        <v>18</v>
      </c>
      <c r="D117" s="29"/>
      <c r="E117" s="29"/>
      <c r="F117" s="24" t="str">
        <f>F14</f>
        <v xml:space="preserve"> </v>
      </c>
      <c r="G117" s="29"/>
      <c r="H117" s="29"/>
      <c r="I117" s="26" t="s">
        <v>20</v>
      </c>
      <c r="J117" s="52" t="str">
        <f>IF(J14="","",J14)</f>
        <v>21. 10. 2019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2" customHeight="1">
      <c r="A119" s="29"/>
      <c r="B119" s="30"/>
      <c r="C119" s="26" t="s">
        <v>22</v>
      </c>
      <c r="D119" s="29"/>
      <c r="E119" s="29"/>
      <c r="F119" s="24" t="str">
        <f>E17</f>
        <v>Město Bohumín, Masarykova 158, Bohumín</v>
      </c>
      <c r="G119" s="29"/>
      <c r="H119" s="29"/>
      <c r="I119" s="26" t="s">
        <v>27</v>
      </c>
      <c r="J119" s="27" t="str">
        <f>E23</f>
        <v>S WHG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6" t="s">
        <v>26</v>
      </c>
      <c r="D120" s="29"/>
      <c r="E120" s="29"/>
      <c r="F120" s="24" t="str">
        <f>IF(E20="","",E20)</f>
        <v xml:space="preserve"> </v>
      </c>
      <c r="G120" s="29"/>
      <c r="H120" s="29"/>
      <c r="I120" s="26" t="s">
        <v>32</v>
      </c>
      <c r="J120" s="27" t="str">
        <f>E26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119</v>
      </c>
      <c r="D122" s="126" t="s">
        <v>59</v>
      </c>
      <c r="E122" s="126" t="s">
        <v>55</v>
      </c>
      <c r="F122" s="126" t="s">
        <v>56</v>
      </c>
      <c r="G122" s="126" t="s">
        <v>120</v>
      </c>
      <c r="H122" s="126" t="s">
        <v>121</v>
      </c>
      <c r="I122" s="126" t="s">
        <v>122</v>
      </c>
      <c r="J122" s="126" t="s">
        <v>108</v>
      </c>
      <c r="K122" s="127" t="s">
        <v>123</v>
      </c>
      <c r="L122" s="128"/>
      <c r="M122" s="59" t="s">
        <v>1</v>
      </c>
      <c r="N122" s="60" t="s">
        <v>38</v>
      </c>
      <c r="O122" s="60" t="s">
        <v>124</v>
      </c>
      <c r="P122" s="60" t="s">
        <v>125</v>
      </c>
      <c r="Q122" s="60" t="s">
        <v>126</v>
      </c>
      <c r="R122" s="60" t="s">
        <v>127</v>
      </c>
      <c r="S122" s="60" t="s">
        <v>128</v>
      </c>
      <c r="T122" s="61" t="s">
        <v>129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9" customHeight="1">
      <c r="A123" s="29"/>
      <c r="B123" s="30"/>
      <c r="C123" s="66" t="s">
        <v>130</v>
      </c>
      <c r="D123" s="29"/>
      <c r="E123" s="29"/>
      <c r="F123" s="29"/>
      <c r="G123" s="29"/>
      <c r="H123" s="29"/>
      <c r="I123" s="29"/>
      <c r="J123" s="129">
        <f>BK123</f>
        <v>0</v>
      </c>
      <c r="K123" s="29"/>
      <c r="L123" s="30"/>
      <c r="M123" s="62"/>
      <c r="N123" s="53"/>
      <c r="O123" s="63"/>
      <c r="P123" s="130">
        <f>P124</f>
        <v>37.677639999999997</v>
      </c>
      <c r="Q123" s="63"/>
      <c r="R123" s="130">
        <f>R124</f>
        <v>2.7279999999999999E-2</v>
      </c>
      <c r="S123" s="63"/>
      <c r="T123" s="13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73</v>
      </c>
      <c r="AU123" s="17" t="s">
        <v>110</v>
      </c>
      <c r="BK123" s="132">
        <f>BK124</f>
        <v>0</v>
      </c>
    </row>
    <row r="124" spans="1:65" s="12" customFormat="1" ht="25.9" customHeight="1">
      <c r="B124" s="133"/>
      <c r="D124" s="134" t="s">
        <v>73</v>
      </c>
      <c r="E124" s="135" t="s">
        <v>131</v>
      </c>
      <c r="F124" s="135" t="s">
        <v>132</v>
      </c>
      <c r="J124" s="136">
        <f>BK124</f>
        <v>0</v>
      </c>
      <c r="L124" s="133"/>
      <c r="M124" s="137"/>
      <c r="N124" s="138"/>
      <c r="O124" s="138"/>
      <c r="P124" s="139">
        <f>P125+P133</f>
        <v>37.677639999999997</v>
      </c>
      <c r="Q124" s="138"/>
      <c r="R124" s="139">
        <f>R125+R133</f>
        <v>2.7279999999999999E-2</v>
      </c>
      <c r="S124" s="138"/>
      <c r="T124" s="140">
        <f>T125+T133</f>
        <v>0</v>
      </c>
      <c r="AR124" s="134" t="s">
        <v>81</v>
      </c>
      <c r="AT124" s="141" t="s">
        <v>73</v>
      </c>
      <c r="AU124" s="141" t="s">
        <v>74</v>
      </c>
      <c r="AY124" s="134" t="s">
        <v>133</v>
      </c>
      <c r="BK124" s="142">
        <f>BK125+BK133</f>
        <v>0</v>
      </c>
    </row>
    <row r="125" spans="1:65" s="12" customFormat="1" ht="22.9" customHeight="1">
      <c r="B125" s="133"/>
      <c r="D125" s="134" t="s">
        <v>73</v>
      </c>
      <c r="E125" s="143" t="s">
        <v>81</v>
      </c>
      <c r="F125" s="143" t="s">
        <v>134</v>
      </c>
      <c r="J125" s="144">
        <f>BK125</f>
        <v>0</v>
      </c>
      <c r="L125" s="133"/>
      <c r="M125" s="137"/>
      <c r="N125" s="138"/>
      <c r="O125" s="138"/>
      <c r="P125" s="139">
        <f>SUM(P126:P132)</f>
        <v>26.980799999999999</v>
      </c>
      <c r="Q125" s="138"/>
      <c r="R125" s="139">
        <f>SUM(R126:R132)</f>
        <v>0</v>
      </c>
      <c r="S125" s="138"/>
      <c r="T125" s="140">
        <f>SUM(T126:T132)</f>
        <v>0</v>
      </c>
      <c r="AR125" s="134" t="s">
        <v>81</v>
      </c>
      <c r="AT125" s="141" t="s">
        <v>73</v>
      </c>
      <c r="AU125" s="141" t="s">
        <v>81</v>
      </c>
      <c r="AY125" s="134" t="s">
        <v>133</v>
      </c>
      <c r="BK125" s="142">
        <f>SUM(BK126:BK132)</f>
        <v>0</v>
      </c>
    </row>
    <row r="126" spans="1:65" s="2" customFormat="1" ht="21.75" customHeight="1">
      <c r="A126" s="29"/>
      <c r="B126" s="145"/>
      <c r="C126" s="146" t="s">
        <v>81</v>
      </c>
      <c r="D126" s="146" t="s">
        <v>135</v>
      </c>
      <c r="E126" s="147" t="s">
        <v>381</v>
      </c>
      <c r="F126" s="148" t="s">
        <v>382</v>
      </c>
      <c r="G126" s="149" t="s">
        <v>138</v>
      </c>
      <c r="H126" s="150">
        <v>8.8000000000000007</v>
      </c>
      <c r="I126" s="151"/>
      <c r="J126" s="151">
        <f>ROUND(I126*H126,2)</f>
        <v>0</v>
      </c>
      <c r="K126" s="148" t="s">
        <v>315</v>
      </c>
      <c r="L126" s="30"/>
      <c r="M126" s="152" t="s">
        <v>1</v>
      </c>
      <c r="N126" s="153" t="s">
        <v>39</v>
      </c>
      <c r="O126" s="154">
        <v>2.3199999999999998</v>
      </c>
      <c r="P126" s="154">
        <f>O126*H126</f>
        <v>20.416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6" t="s">
        <v>140</v>
      </c>
      <c r="AT126" s="156" t="s">
        <v>135</v>
      </c>
      <c r="AU126" s="156" t="s">
        <v>83</v>
      </c>
      <c r="AY126" s="17" t="s">
        <v>133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81</v>
      </c>
      <c r="BK126" s="157">
        <f>ROUND(I126*H126,2)</f>
        <v>0</v>
      </c>
      <c r="BL126" s="17" t="s">
        <v>140</v>
      </c>
      <c r="BM126" s="156" t="s">
        <v>474</v>
      </c>
    </row>
    <row r="127" spans="1:65" s="14" customFormat="1">
      <c r="B127" s="165"/>
      <c r="D127" s="159" t="s">
        <v>142</v>
      </c>
      <c r="E127" s="166" t="s">
        <v>1</v>
      </c>
      <c r="F127" s="167" t="s">
        <v>384</v>
      </c>
      <c r="H127" s="168">
        <v>8.8000000000000007</v>
      </c>
      <c r="L127" s="165"/>
      <c r="M127" s="169"/>
      <c r="N127" s="170"/>
      <c r="O127" s="170"/>
      <c r="P127" s="170"/>
      <c r="Q127" s="170"/>
      <c r="R127" s="170"/>
      <c r="S127" s="170"/>
      <c r="T127" s="171"/>
      <c r="AT127" s="166" t="s">
        <v>142</v>
      </c>
      <c r="AU127" s="166" t="s">
        <v>83</v>
      </c>
      <c r="AV127" s="14" t="s">
        <v>83</v>
      </c>
      <c r="AW127" s="14" t="s">
        <v>31</v>
      </c>
      <c r="AX127" s="14" t="s">
        <v>81</v>
      </c>
      <c r="AY127" s="166" t="s">
        <v>133</v>
      </c>
    </row>
    <row r="128" spans="1:65" s="2" customFormat="1" ht="21.75" customHeight="1">
      <c r="A128" s="29"/>
      <c r="B128" s="145"/>
      <c r="C128" s="146" t="s">
        <v>83</v>
      </c>
      <c r="D128" s="146" t="s">
        <v>135</v>
      </c>
      <c r="E128" s="147" t="s">
        <v>385</v>
      </c>
      <c r="F128" s="148" t="s">
        <v>386</v>
      </c>
      <c r="G128" s="149" t="s">
        <v>138</v>
      </c>
      <c r="H128" s="150">
        <v>8.8000000000000007</v>
      </c>
      <c r="I128" s="151"/>
      <c r="J128" s="151">
        <f>ROUND(I128*H128,2)</f>
        <v>0</v>
      </c>
      <c r="K128" s="148" t="s">
        <v>315</v>
      </c>
      <c r="L128" s="30"/>
      <c r="M128" s="152" t="s">
        <v>1</v>
      </c>
      <c r="N128" s="153" t="s">
        <v>39</v>
      </c>
      <c r="O128" s="154">
        <v>0.65400000000000003</v>
      </c>
      <c r="P128" s="154">
        <f>O128*H128</f>
        <v>5.7552000000000003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6" t="s">
        <v>140</v>
      </c>
      <c r="AT128" s="156" t="s">
        <v>135</v>
      </c>
      <c r="AU128" s="156" t="s">
        <v>83</v>
      </c>
      <c r="AY128" s="17" t="s">
        <v>133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81</v>
      </c>
      <c r="BK128" s="157">
        <f>ROUND(I128*H128,2)</f>
        <v>0</v>
      </c>
      <c r="BL128" s="17" t="s">
        <v>140</v>
      </c>
      <c r="BM128" s="156" t="s">
        <v>475</v>
      </c>
    </row>
    <row r="129" spans="1:65" s="2" customFormat="1" ht="21.75" customHeight="1">
      <c r="A129" s="29"/>
      <c r="B129" s="145"/>
      <c r="C129" s="146" t="s">
        <v>92</v>
      </c>
      <c r="D129" s="146" t="s">
        <v>135</v>
      </c>
      <c r="E129" s="147" t="s">
        <v>165</v>
      </c>
      <c r="F129" s="148" t="s">
        <v>388</v>
      </c>
      <c r="G129" s="149" t="s">
        <v>138</v>
      </c>
      <c r="H129" s="150">
        <v>8.8000000000000007</v>
      </c>
      <c r="I129" s="151"/>
      <c r="J129" s="151">
        <f>ROUND(I129*H129,2)</f>
        <v>0</v>
      </c>
      <c r="K129" s="148" t="s">
        <v>315</v>
      </c>
      <c r="L129" s="30"/>
      <c r="M129" s="152" t="s">
        <v>1</v>
      </c>
      <c r="N129" s="153" t="s">
        <v>39</v>
      </c>
      <c r="O129" s="154">
        <v>8.3000000000000004E-2</v>
      </c>
      <c r="P129" s="154">
        <f>O129*H129</f>
        <v>0.73040000000000005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6" t="s">
        <v>140</v>
      </c>
      <c r="AT129" s="156" t="s">
        <v>135</v>
      </c>
      <c r="AU129" s="156" t="s">
        <v>83</v>
      </c>
      <c r="AY129" s="17" t="s">
        <v>133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81</v>
      </c>
      <c r="BK129" s="157">
        <f>ROUND(I129*H129,2)</f>
        <v>0</v>
      </c>
      <c r="BL129" s="17" t="s">
        <v>140</v>
      </c>
      <c r="BM129" s="156" t="s">
        <v>476</v>
      </c>
    </row>
    <row r="130" spans="1:65" s="2" customFormat="1" ht="16.5" customHeight="1">
      <c r="A130" s="29"/>
      <c r="B130" s="145"/>
      <c r="C130" s="146" t="s">
        <v>140</v>
      </c>
      <c r="D130" s="146" t="s">
        <v>135</v>
      </c>
      <c r="E130" s="147" t="s">
        <v>171</v>
      </c>
      <c r="F130" s="148" t="s">
        <v>172</v>
      </c>
      <c r="G130" s="149" t="s">
        <v>138</v>
      </c>
      <c r="H130" s="150">
        <v>8.8000000000000007</v>
      </c>
      <c r="I130" s="151"/>
      <c r="J130" s="151">
        <f>ROUND(I130*H130,2)</f>
        <v>0</v>
      </c>
      <c r="K130" s="148" t="s">
        <v>315</v>
      </c>
      <c r="L130" s="30"/>
      <c r="M130" s="152" t="s">
        <v>1</v>
      </c>
      <c r="N130" s="153" t="s">
        <v>39</v>
      </c>
      <c r="O130" s="154">
        <v>8.9999999999999993E-3</v>
      </c>
      <c r="P130" s="154">
        <f>O130*H130</f>
        <v>7.9200000000000007E-2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6" t="s">
        <v>140</v>
      </c>
      <c r="AT130" s="156" t="s">
        <v>135</v>
      </c>
      <c r="AU130" s="156" t="s">
        <v>83</v>
      </c>
      <c r="AY130" s="17" t="s">
        <v>133</v>
      </c>
      <c r="BE130" s="157">
        <f>IF(N130="základní",J130,0)</f>
        <v>0</v>
      </c>
      <c r="BF130" s="157">
        <f>IF(N130="snížená",J130,0)</f>
        <v>0</v>
      </c>
      <c r="BG130" s="157">
        <f>IF(N130="zákl. přenesená",J130,0)</f>
        <v>0</v>
      </c>
      <c r="BH130" s="157">
        <f>IF(N130="sníž. přenesená",J130,0)</f>
        <v>0</v>
      </c>
      <c r="BI130" s="157">
        <f>IF(N130="nulová",J130,0)</f>
        <v>0</v>
      </c>
      <c r="BJ130" s="17" t="s">
        <v>81</v>
      </c>
      <c r="BK130" s="157">
        <f>ROUND(I130*H130,2)</f>
        <v>0</v>
      </c>
      <c r="BL130" s="17" t="s">
        <v>140</v>
      </c>
      <c r="BM130" s="156" t="s">
        <v>477</v>
      </c>
    </row>
    <row r="131" spans="1:65" s="2" customFormat="1" ht="21.75" customHeight="1">
      <c r="A131" s="29"/>
      <c r="B131" s="145"/>
      <c r="C131" s="146" t="s">
        <v>160</v>
      </c>
      <c r="D131" s="146" t="s">
        <v>135</v>
      </c>
      <c r="E131" s="147" t="s">
        <v>176</v>
      </c>
      <c r="F131" s="148" t="s">
        <v>177</v>
      </c>
      <c r="G131" s="149" t="s">
        <v>178</v>
      </c>
      <c r="H131" s="150">
        <v>14.08</v>
      </c>
      <c r="I131" s="151"/>
      <c r="J131" s="151">
        <f>ROUND(I131*H131,2)</f>
        <v>0</v>
      </c>
      <c r="K131" s="148" t="s">
        <v>315</v>
      </c>
      <c r="L131" s="30"/>
      <c r="M131" s="152" t="s">
        <v>1</v>
      </c>
      <c r="N131" s="153" t="s">
        <v>39</v>
      </c>
      <c r="O131" s="154">
        <v>0</v>
      </c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6" t="s">
        <v>140</v>
      </c>
      <c r="AT131" s="156" t="s">
        <v>135</v>
      </c>
      <c r="AU131" s="156" t="s">
        <v>83</v>
      </c>
      <c r="AY131" s="17" t="s">
        <v>133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81</v>
      </c>
      <c r="BK131" s="157">
        <f>ROUND(I131*H131,2)</f>
        <v>0</v>
      </c>
      <c r="BL131" s="17" t="s">
        <v>140</v>
      </c>
      <c r="BM131" s="156" t="s">
        <v>478</v>
      </c>
    </row>
    <row r="132" spans="1:65" s="14" customFormat="1">
      <c r="B132" s="165"/>
      <c r="D132" s="159" t="s">
        <v>142</v>
      </c>
      <c r="E132" s="166" t="s">
        <v>1</v>
      </c>
      <c r="F132" s="167" t="s">
        <v>392</v>
      </c>
      <c r="H132" s="168">
        <v>14.08</v>
      </c>
      <c r="L132" s="165"/>
      <c r="M132" s="169"/>
      <c r="N132" s="170"/>
      <c r="O132" s="170"/>
      <c r="P132" s="170"/>
      <c r="Q132" s="170"/>
      <c r="R132" s="170"/>
      <c r="S132" s="170"/>
      <c r="T132" s="171"/>
      <c r="AT132" s="166" t="s">
        <v>142</v>
      </c>
      <c r="AU132" s="166" t="s">
        <v>83</v>
      </c>
      <c r="AV132" s="14" t="s">
        <v>83</v>
      </c>
      <c r="AW132" s="14" t="s">
        <v>31</v>
      </c>
      <c r="AX132" s="14" t="s">
        <v>81</v>
      </c>
      <c r="AY132" s="166" t="s">
        <v>133</v>
      </c>
    </row>
    <row r="133" spans="1:65" s="12" customFormat="1" ht="22.9" customHeight="1">
      <c r="B133" s="133"/>
      <c r="D133" s="134" t="s">
        <v>73</v>
      </c>
      <c r="E133" s="143" t="s">
        <v>83</v>
      </c>
      <c r="F133" s="143" t="s">
        <v>393</v>
      </c>
      <c r="J133" s="144">
        <f>BK133</f>
        <v>0</v>
      </c>
      <c r="L133" s="133"/>
      <c r="M133" s="137"/>
      <c r="N133" s="138"/>
      <c r="O133" s="138"/>
      <c r="P133" s="139">
        <f>SUM(P134:P142)</f>
        <v>10.69684</v>
      </c>
      <c r="Q133" s="138"/>
      <c r="R133" s="139">
        <f>SUM(R134:R142)</f>
        <v>2.7279999999999999E-2</v>
      </c>
      <c r="S133" s="138"/>
      <c r="T133" s="140">
        <f>SUM(T134:T142)</f>
        <v>0</v>
      </c>
      <c r="AR133" s="134" t="s">
        <v>81</v>
      </c>
      <c r="AT133" s="141" t="s">
        <v>73</v>
      </c>
      <c r="AU133" s="141" t="s">
        <v>81</v>
      </c>
      <c r="AY133" s="134" t="s">
        <v>133</v>
      </c>
      <c r="BK133" s="142">
        <f>SUM(BK134:BK142)</f>
        <v>0</v>
      </c>
    </row>
    <row r="134" spans="1:65" s="2" customFormat="1" ht="21.75" customHeight="1">
      <c r="A134" s="29"/>
      <c r="B134" s="145"/>
      <c r="C134" s="146" t="s">
        <v>164</v>
      </c>
      <c r="D134" s="146" t="s">
        <v>135</v>
      </c>
      <c r="E134" s="147" t="s">
        <v>394</v>
      </c>
      <c r="F134" s="148" t="s">
        <v>395</v>
      </c>
      <c r="G134" s="149" t="s">
        <v>138</v>
      </c>
      <c r="H134" s="150">
        <v>8.14</v>
      </c>
      <c r="I134" s="151"/>
      <c r="J134" s="151">
        <f>ROUND(I134*H134,2)</f>
        <v>0</v>
      </c>
      <c r="K134" s="148" t="s">
        <v>315</v>
      </c>
      <c r="L134" s="30"/>
      <c r="M134" s="152" t="s">
        <v>1</v>
      </c>
      <c r="N134" s="153" t="s">
        <v>39</v>
      </c>
      <c r="O134" s="154">
        <v>0.76</v>
      </c>
      <c r="P134" s="154">
        <f>O134*H134</f>
        <v>6.1864000000000008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6" t="s">
        <v>140</v>
      </c>
      <c r="AT134" s="156" t="s">
        <v>135</v>
      </c>
      <c r="AU134" s="156" t="s">
        <v>83</v>
      </c>
      <c r="AY134" s="17" t="s">
        <v>133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81</v>
      </c>
      <c r="BK134" s="157">
        <f>ROUND(I134*H134,2)</f>
        <v>0</v>
      </c>
      <c r="BL134" s="17" t="s">
        <v>140</v>
      </c>
      <c r="BM134" s="156" t="s">
        <v>479</v>
      </c>
    </row>
    <row r="135" spans="1:65" s="14" customFormat="1">
      <c r="B135" s="165"/>
      <c r="D135" s="159" t="s">
        <v>142</v>
      </c>
      <c r="E135" s="166" t="s">
        <v>1</v>
      </c>
      <c r="F135" s="167" t="s">
        <v>397</v>
      </c>
      <c r="H135" s="168">
        <v>8.14</v>
      </c>
      <c r="L135" s="165"/>
      <c r="M135" s="169"/>
      <c r="N135" s="170"/>
      <c r="O135" s="170"/>
      <c r="P135" s="170"/>
      <c r="Q135" s="170"/>
      <c r="R135" s="170"/>
      <c r="S135" s="170"/>
      <c r="T135" s="171"/>
      <c r="AT135" s="166" t="s">
        <v>142</v>
      </c>
      <c r="AU135" s="166" t="s">
        <v>83</v>
      </c>
      <c r="AV135" s="14" t="s">
        <v>83</v>
      </c>
      <c r="AW135" s="14" t="s">
        <v>31</v>
      </c>
      <c r="AX135" s="14" t="s">
        <v>81</v>
      </c>
      <c r="AY135" s="166" t="s">
        <v>133</v>
      </c>
    </row>
    <row r="136" spans="1:65" s="2" customFormat="1" ht="21.75" customHeight="1">
      <c r="A136" s="29"/>
      <c r="B136" s="145"/>
      <c r="C136" s="146" t="s">
        <v>170</v>
      </c>
      <c r="D136" s="146" t="s">
        <v>135</v>
      </c>
      <c r="E136" s="147" t="s">
        <v>398</v>
      </c>
      <c r="F136" s="148" t="s">
        <v>399</v>
      </c>
      <c r="G136" s="149" t="s">
        <v>153</v>
      </c>
      <c r="H136" s="150">
        <v>33</v>
      </c>
      <c r="I136" s="151"/>
      <c r="J136" s="151">
        <f>ROUND(I136*H136,2)</f>
        <v>0</v>
      </c>
      <c r="K136" s="148" t="s">
        <v>315</v>
      </c>
      <c r="L136" s="30"/>
      <c r="M136" s="152" t="s">
        <v>1</v>
      </c>
      <c r="N136" s="153" t="s">
        <v>39</v>
      </c>
      <c r="O136" s="154">
        <v>7.4999999999999997E-2</v>
      </c>
      <c r="P136" s="154">
        <f>O136*H136</f>
        <v>2.4750000000000001</v>
      </c>
      <c r="Q136" s="154">
        <v>1.7000000000000001E-4</v>
      </c>
      <c r="R136" s="154">
        <f>Q136*H136</f>
        <v>5.6100000000000004E-3</v>
      </c>
      <c r="S136" s="154">
        <v>0</v>
      </c>
      <c r="T136" s="15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6" t="s">
        <v>140</v>
      </c>
      <c r="AT136" s="156" t="s">
        <v>135</v>
      </c>
      <c r="AU136" s="156" t="s">
        <v>83</v>
      </c>
      <c r="AY136" s="17" t="s">
        <v>133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81</v>
      </c>
      <c r="BK136" s="157">
        <f>ROUND(I136*H136,2)</f>
        <v>0</v>
      </c>
      <c r="BL136" s="17" t="s">
        <v>140</v>
      </c>
      <c r="BM136" s="156" t="s">
        <v>480</v>
      </c>
    </row>
    <row r="137" spans="1:65" s="14" customFormat="1">
      <c r="B137" s="165"/>
      <c r="D137" s="159" t="s">
        <v>142</v>
      </c>
      <c r="E137" s="166" t="s">
        <v>1</v>
      </c>
      <c r="F137" s="167" t="s">
        <v>401</v>
      </c>
      <c r="H137" s="168">
        <v>33</v>
      </c>
      <c r="L137" s="165"/>
      <c r="M137" s="169"/>
      <c r="N137" s="170"/>
      <c r="O137" s="170"/>
      <c r="P137" s="170"/>
      <c r="Q137" s="170"/>
      <c r="R137" s="170"/>
      <c r="S137" s="170"/>
      <c r="T137" s="171"/>
      <c r="AT137" s="166" t="s">
        <v>142</v>
      </c>
      <c r="AU137" s="166" t="s">
        <v>83</v>
      </c>
      <c r="AV137" s="14" t="s">
        <v>83</v>
      </c>
      <c r="AW137" s="14" t="s">
        <v>31</v>
      </c>
      <c r="AX137" s="14" t="s">
        <v>81</v>
      </c>
      <c r="AY137" s="166" t="s">
        <v>133</v>
      </c>
    </row>
    <row r="138" spans="1:65" s="2" customFormat="1" ht="21.75" customHeight="1">
      <c r="A138" s="29"/>
      <c r="B138" s="145"/>
      <c r="C138" s="179" t="s">
        <v>175</v>
      </c>
      <c r="D138" s="179" t="s">
        <v>192</v>
      </c>
      <c r="E138" s="180" t="s">
        <v>402</v>
      </c>
      <c r="F138" s="181" t="s">
        <v>403</v>
      </c>
      <c r="G138" s="182" t="s">
        <v>153</v>
      </c>
      <c r="H138" s="183">
        <v>36.299999999999997</v>
      </c>
      <c r="I138" s="184"/>
      <c r="J138" s="184">
        <f>ROUND(I138*H138,2)</f>
        <v>0</v>
      </c>
      <c r="K138" s="181" t="s">
        <v>315</v>
      </c>
      <c r="L138" s="185"/>
      <c r="M138" s="186" t="s">
        <v>1</v>
      </c>
      <c r="N138" s="187" t="s">
        <v>39</v>
      </c>
      <c r="O138" s="154">
        <v>0</v>
      </c>
      <c r="P138" s="154">
        <f>O138*H138</f>
        <v>0</v>
      </c>
      <c r="Q138" s="154">
        <v>2.9999999999999997E-4</v>
      </c>
      <c r="R138" s="154">
        <f>Q138*H138</f>
        <v>1.0889999999999999E-2</v>
      </c>
      <c r="S138" s="154">
        <v>0</v>
      </c>
      <c r="T138" s="15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6" t="s">
        <v>175</v>
      </c>
      <c r="AT138" s="156" t="s">
        <v>192</v>
      </c>
      <c r="AU138" s="156" t="s">
        <v>83</v>
      </c>
      <c r="AY138" s="17" t="s">
        <v>133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140</v>
      </c>
      <c r="BM138" s="156" t="s">
        <v>481</v>
      </c>
    </row>
    <row r="139" spans="1:65" s="14" customFormat="1">
      <c r="B139" s="165"/>
      <c r="D139" s="159" t="s">
        <v>142</v>
      </c>
      <c r="F139" s="167" t="s">
        <v>405</v>
      </c>
      <c r="H139" s="168">
        <v>36.299999999999997</v>
      </c>
      <c r="L139" s="165"/>
      <c r="M139" s="169"/>
      <c r="N139" s="170"/>
      <c r="O139" s="170"/>
      <c r="P139" s="170"/>
      <c r="Q139" s="170"/>
      <c r="R139" s="170"/>
      <c r="S139" s="170"/>
      <c r="T139" s="171"/>
      <c r="AT139" s="166" t="s">
        <v>142</v>
      </c>
      <c r="AU139" s="166" t="s">
        <v>83</v>
      </c>
      <c r="AV139" s="14" t="s">
        <v>83</v>
      </c>
      <c r="AW139" s="14" t="s">
        <v>3</v>
      </c>
      <c r="AX139" s="14" t="s">
        <v>81</v>
      </c>
      <c r="AY139" s="166" t="s">
        <v>133</v>
      </c>
    </row>
    <row r="140" spans="1:65" s="2" customFormat="1" ht="16.5" customHeight="1">
      <c r="A140" s="29"/>
      <c r="B140" s="145"/>
      <c r="C140" s="146" t="s">
        <v>181</v>
      </c>
      <c r="D140" s="146" t="s">
        <v>135</v>
      </c>
      <c r="E140" s="147" t="s">
        <v>406</v>
      </c>
      <c r="F140" s="148" t="s">
        <v>407</v>
      </c>
      <c r="G140" s="149" t="s">
        <v>138</v>
      </c>
      <c r="H140" s="150">
        <v>0.66</v>
      </c>
      <c r="I140" s="151"/>
      <c r="J140" s="151">
        <f>ROUND(I140*H140,2)</f>
        <v>0</v>
      </c>
      <c r="K140" s="148" t="s">
        <v>315</v>
      </c>
      <c r="L140" s="30"/>
      <c r="M140" s="152" t="s">
        <v>1</v>
      </c>
      <c r="N140" s="153" t="s">
        <v>39</v>
      </c>
      <c r="O140" s="154">
        <v>1.5840000000000001</v>
      </c>
      <c r="P140" s="154">
        <f>O140*H140</f>
        <v>1.0454400000000001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6" t="s">
        <v>140</v>
      </c>
      <c r="AT140" s="156" t="s">
        <v>135</v>
      </c>
      <c r="AU140" s="156" t="s">
        <v>83</v>
      </c>
      <c r="AY140" s="17" t="s">
        <v>133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81</v>
      </c>
      <c r="BK140" s="157">
        <f>ROUND(I140*H140,2)</f>
        <v>0</v>
      </c>
      <c r="BL140" s="17" t="s">
        <v>140</v>
      </c>
      <c r="BM140" s="156" t="s">
        <v>482</v>
      </c>
    </row>
    <row r="141" spans="1:65" s="14" customFormat="1">
      <c r="B141" s="165"/>
      <c r="D141" s="159" t="s">
        <v>142</v>
      </c>
      <c r="E141" s="166" t="s">
        <v>1</v>
      </c>
      <c r="F141" s="167" t="s">
        <v>409</v>
      </c>
      <c r="H141" s="168">
        <v>0.66</v>
      </c>
      <c r="L141" s="165"/>
      <c r="M141" s="169"/>
      <c r="N141" s="170"/>
      <c r="O141" s="170"/>
      <c r="P141" s="170"/>
      <c r="Q141" s="170"/>
      <c r="R141" s="170"/>
      <c r="S141" s="170"/>
      <c r="T141" s="171"/>
      <c r="AT141" s="166" t="s">
        <v>142</v>
      </c>
      <c r="AU141" s="166" t="s">
        <v>83</v>
      </c>
      <c r="AV141" s="14" t="s">
        <v>83</v>
      </c>
      <c r="AW141" s="14" t="s">
        <v>31</v>
      </c>
      <c r="AX141" s="14" t="s">
        <v>81</v>
      </c>
      <c r="AY141" s="166" t="s">
        <v>133</v>
      </c>
    </row>
    <row r="142" spans="1:65" s="2" customFormat="1" ht="21.75" customHeight="1">
      <c r="A142" s="29"/>
      <c r="B142" s="145"/>
      <c r="C142" s="146" t="s">
        <v>186</v>
      </c>
      <c r="D142" s="146" t="s">
        <v>135</v>
      </c>
      <c r="E142" s="147" t="s">
        <v>410</v>
      </c>
      <c r="F142" s="148" t="s">
        <v>411</v>
      </c>
      <c r="G142" s="149" t="s">
        <v>207</v>
      </c>
      <c r="H142" s="150">
        <v>22</v>
      </c>
      <c r="I142" s="151"/>
      <c r="J142" s="151">
        <f>ROUND(I142*H142,2)</f>
        <v>0</v>
      </c>
      <c r="K142" s="148" t="s">
        <v>315</v>
      </c>
      <c r="L142" s="30"/>
      <c r="M142" s="188" t="s">
        <v>1</v>
      </c>
      <c r="N142" s="189" t="s">
        <v>39</v>
      </c>
      <c r="O142" s="190">
        <v>4.4999999999999998E-2</v>
      </c>
      <c r="P142" s="190">
        <f>O142*H142</f>
        <v>0.99</v>
      </c>
      <c r="Q142" s="190">
        <v>4.8999999999999998E-4</v>
      </c>
      <c r="R142" s="190">
        <f>Q142*H142</f>
        <v>1.078E-2</v>
      </c>
      <c r="S142" s="190">
        <v>0</v>
      </c>
      <c r="T142" s="191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6" t="s">
        <v>140</v>
      </c>
      <c r="AT142" s="156" t="s">
        <v>135</v>
      </c>
      <c r="AU142" s="156" t="s">
        <v>83</v>
      </c>
      <c r="AY142" s="17" t="s">
        <v>133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140</v>
      </c>
      <c r="BM142" s="156" t="s">
        <v>483</v>
      </c>
    </row>
    <row r="143" spans="1:65" s="2" customFormat="1" ht="6.95" customHeight="1">
      <c r="A143" s="29"/>
      <c r="B143" s="44"/>
      <c r="C143" s="45"/>
      <c r="D143" s="45"/>
      <c r="E143" s="45"/>
      <c r="F143" s="45"/>
      <c r="G143" s="45"/>
      <c r="H143" s="45"/>
      <c r="I143" s="45"/>
      <c r="J143" s="45"/>
      <c r="K143" s="45"/>
      <c r="L143" s="30"/>
      <c r="M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</sheetData>
  <autoFilter ref="C122:K142" xr:uid="{00000000-0009-0000-0000-000006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IO 01 - Vodovodní přípojka</vt:lpstr>
      <vt:lpstr>IO 02 - Přípojka jednotné...</vt:lpstr>
      <vt:lpstr>3 - Drenáže</vt:lpstr>
      <vt:lpstr>IO 01 - Vodovodní přípojka_01</vt:lpstr>
      <vt:lpstr>IO 02 - Přípojka jednotné..._01</vt:lpstr>
      <vt:lpstr>03 - Drenáže</vt:lpstr>
      <vt:lpstr>'03 - Drenáže'!Názvy_tisku</vt:lpstr>
      <vt:lpstr>'3 - Drenáže'!Názvy_tisku</vt:lpstr>
      <vt:lpstr>'IO 01 - Vodovodní přípojka'!Názvy_tisku</vt:lpstr>
      <vt:lpstr>'IO 01 - Vodovodní přípojka_01'!Názvy_tisku</vt:lpstr>
      <vt:lpstr>'IO 02 - Přípojka jednotné...'!Názvy_tisku</vt:lpstr>
      <vt:lpstr>'IO 02 - Přípojka jednotné..._01'!Názvy_tisku</vt:lpstr>
      <vt:lpstr>'Rekapitulace stavby'!Názvy_tisku</vt:lpstr>
      <vt:lpstr>'03 - Drenáže'!Oblast_tisku</vt:lpstr>
      <vt:lpstr>'3 - Drenáže'!Oblast_tisku</vt:lpstr>
      <vt:lpstr>'IO 01 - Vodovodní přípojka'!Oblast_tisku</vt:lpstr>
      <vt:lpstr>'IO 01 - Vodovodní přípojka_01'!Oblast_tisku</vt:lpstr>
      <vt:lpstr>'IO 02 - Přípojka jednotné...'!Oblast_tisku</vt:lpstr>
      <vt:lpstr>'IO 02 - Přípojka jednotné..._01'!Oblast_tisku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2020-03-08T09:56:08Z</dcterms:created>
  <dcterms:modified xsi:type="dcterms:W3CDTF">2020-08-23T18:12:34Z</dcterms:modified>
</cp:coreProperties>
</file>