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20" yWindow="852" windowWidth="30108" windowHeight="12888"/>
  </bookViews>
  <sheets>
    <sheet name="Rekapitulace stavby" sheetId="1" r:id="rId1"/>
    <sheet name="01 - Založení úpravy" sheetId="2" r:id="rId2"/>
    <sheet name="02 - Rozvojová péče" sheetId="3" r:id="rId3"/>
    <sheet name="01 - Založení úpravy_01" sheetId="4" r:id="rId4"/>
    <sheet name="02 - Rozvojová péče_01" sheetId="5" r:id="rId5"/>
    <sheet name="N01 - Lokalita Polní" sheetId="6" r:id="rId6"/>
    <sheet name="N02 - Lokalita Úvozní" sheetId="7" r:id="rId7"/>
    <sheet name="Pokyny pro vyplnění" sheetId="8" r:id="rId8"/>
  </sheets>
  <definedNames>
    <definedName name="_xlnm._FilterDatabase" localSheetId="1" hidden="1">'01 - Založení úpravy'!$C$93:$K$227</definedName>
    <definedName name="_xlnm._FilterDatabase" localSheetId="3" hidden="1">'01 - Založení úpravy_01'!$C$93:$K$227</definedName>
    <definedName name="_xlnm._FilterDatabase" localSheetId="2" hidden="1">'02 - Rozvojová péče'!$C$88:$K$156</definedName>
    <definedName name="_xlnm._FilterDatabase" localSheetId="4" hidden="1">'02 - Rozvojová péče_01'!$C$88:$K$156</definedName>
    <definedName name="_xlnm._FilterDatabase" localSheetId="5" hidden="1">'N01 - Lokalita Polní'!$C$87:$K$105</definedName>
    <definedName name="_xlnm._FilterDatabase" localSheetId="6" hidden="1">'N02 - Lokalita Úvozní'!$C$87:$K$105</definedName>
    <definedName name="_xlnm.Print_Titles" localSheetId="1">'01 - Založení úpravy'!$93:$93</definedName>
    <definedName name="_xlnm.Print_Titles" localSheetId="3">'01 - Založení úpravy_01'!$93:$93</definedName>
    <definedName name="_xlnm.Print_Titles" localSheetId="2">'02 - Rozvojová péče'!$88:$88</definedName>
    <definedName name="_xlnm.Print_Titles" localSheetId="4">'02 - Rozvojová péče_01'!$88:$88</definedName>
    <definedName name="_xlnm.Print_Titles" localSheetId="5">'N01 - Lokalita Polní'!$87:$87</definedName>
    <definedName name="_xlnm.Print_Titles" localSheetId="6">'N02 - Lokalita Úvozní'!$87:$87</definedName>
    <definedName name="_xlnm.Print_Titles" localSheetId="0">'Rekapitulace stavby'!$52:$52</definedName>
    <definedName name="_xlnm.Print_Area" localSheetId="1">'01 - Založení úpravy'!$C$4:$J$41,'01 - Založení úpravy'!$C$47:$J$73,'01 - Založení úpravy'!$C$79:$K$227</definedName>
    <definedName name="_xlnm.Print_Area" localSheetId="3">'01 - Založení úpravy_01'!$C$4:$J$41,'01 - Založení úpravy_01'!$C$47:$J$73,'01 - Založení úpravy_01'!$C$79:$K$227</definedName>
    <definedName name="_xlnm.Print_Area" localSheetId="2">'02 - Rozvojová péče'!$C$4:$J$41,'02 - Rozvojová péče'!$C$47:$J$68,'02 - Rozvojová péče'!$C$74:$K$156</definedName>
    <definedName name="_xlnm.Print_Area" localSheetId="4">'02 - Rozvojová péče_01'!$C$4:$J$41,'02 - Rozvojová péče_01'!$C$47:$J$68,'02 - Rozvojová péče_01'!$C$74:$K$156</definedName>
    <definedName name="_xlnm.Print_Area" localSheetId="5">'N01 - Lokalita Polní'!$C$4:$J$41,'N01 - Lokalita Polní'!$C$47:$J$67,'N01 - Lokalita Polní'!$C$73:$K$105</definedName>
    <definedName name="_xlnm.Print_Area" localSheetId="6">'N02 - Lokalita Úvozní'!$C$4:$J$41,'N02 - Lokalita Úvozní'!$C$47:$J$67,'N02 - Lokalita Úvozní'!$C$73:$K$105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</definedNames>
  <calcPr calcId="125725"/>
</workbook>
</file>

<file path=xl/calcChain.xml><?xml version="1.0" encoding="utf-8"?>
<calcChain xmlns="http://schemas.openxmlformats.org/spreadsheetml/2006/main">
  <c r="J39" i="7"/>
  <c r="J38"/>
  <c r="AY63" i="1"/>
  <c r="J37" i="7"/>
  <c r="AX63" i="1"/>
  <c r="BI103" i="7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T97"/>
  <c r="R98"/>
  <c r="R97"/>
  <c r="P98"/>
  <c r="P97"/>
  <c r="BK98"/>
  <c r="BK97"/>
  <c r="J97" s="1"/>
  <c r="J66" s="1"/>
  <c r="J98"/>
  <c r="BE98" s="1"/>
  <c r="BI91"/>
  <c r="F39" s="1"/>
  <c r="BD63" i="1" s="1"/>
  <c r="BH91" i="7"/>
  <c r="F38"/>
  <c r="BC63" i="1" s="1"/>
  <c r="BG91" i="7"/>
  <c r="F37"/>
  <c r="BB63" i="1"/>
  <c r="BF91" i="7"/>
  <c r="J36" s="1"/>
  <c r="AW63" i="1" s="1"/>
  <c r="F36" i="7"/>
  <c r="BA63" i="1" s="1"/>
  <c r="T91" i="7"/>
  <c r="T90" s="1"/>
  <c r="T89" s="1"/>
  <c r="T88" s="1"/>
  <c r="R91"/>
  <c r="R90" s="1"/>
  <c r="R89" s="1"/>
  <c r="R88" s="1"/>
  <c r="P91"/>
  <c r="P90" s="1"/>
  <c r="P89" s="1"/>
  <c r="P88" s="1"/>
  <c r="AU63" i="1" s="1"/>
  <c r="BK91" i="7"/>
  <c r="BK90"/>
  <c r="BK89" s="1"/>
  <c r="J91"/>
  <c r="BE91"/>
  <c r="F35" s="1"/>
  <c r="AZ63" i="1" s="1"/>
  <c r="J85" i="7"/>
  <c r="J84"/>
  <c r="F82"/>
  <c r="E80"/>
  <c r="J59"/>
  <c r="J58"/>
  <c r="F56"/>
  <c r="E54"/>
  <c r="J20"/>
  <c r="E20"/>
  <c r="F59" s="1"/>
  <c r="F85"/>
  <c r="J19"/>
  <c r="J17"/>
  <c r="E17"/>
  <c r="F58" s="1"/>
  <c r="J16"/>
  <c r="J14"/>
  <c r="J56" s="1"/>
  <c r="E7"/>
  <c r="E50" s="1"/>
  <c r="E76"/>
  <c r="J39" i="6"/>
  <c r="J38"/>
  <c r="AY62" i="1"/>
  <c r="J37" i="6"/>
  <c r="AX62" i="1"/>
  <c r="BI103" i="6"/>
  <c r="BH103"/>
  <c r="BG103"/>
  <c r="BF103"/>
  <c r="T103"/>
  <c r="R103"/>
  <c r="R97" s="1"/>
  <c r="P103"/>
  <c r="BK103"/>
  <c r="J103"/>
  <c r="BE103"/>
  <c r="BI101"/>
  <c r="BH101"/>
  <c r="BG101"/>
  <c r="BF101"/>
  <c r="T101"/>
  <c r="R101"/>
  <c r="P101"/>
  <c r="BK101"/>
  <c r="BK97" s="1"/>
  <c r="J97" s="1"/>
  <c r="J66" s="1"/>
  <c r="J101"/>
  <c r="BE101"/>
  <c r="BI98"/>
  <c r="BH98"/>
  <c r="BG98"/>
  <c r="BF98"/>
  <c r="T98"/>
  <c r="T97"/>
  <c r="R98"/>
  <c r="P98"/>
  <c r="P97"/>
  <c r="BK98"/>
  <c r="J98"/>
  <c r="BE98" s="1"/>
  <c r="BI91"/>
  <c r="F39"/>
  <c r="BD62" i="1" s="1"/>
  <c r="BH91" i="6"/>
  <c r="F38" s="1"/>
  <c r="BC62" i="1" s="1"/>
  <c r="BC61" s="1"/>
  <c r="AY61" s="1"/>
  <c r="BG91" i="6"/>
  <c r="F37" s="1"/>
  <c r="BB62" i="1" s="1"/>
  <c r="BB61" s="1"/>
  <c r="AX61" s="1"/>
  <c r="BF91" i="6"/>
  <c r="J36" s="1"/>
  <c r="AW62" i="1" s="1"/>
  <c r="T91" i="6"/>
  <c r="T90" s="1"/>
  <c r="T89" s="1"/>
  <c r="T88" s="1"/>
  <c r="R91"/>
  <c r="R90" s="1"/>
  <c r="R89" s="1"/>
  <c r="R88" s="1"/>
  <c r="P91"/>
  <c r="P90" s="1"/>
  <c r="P89" s="1"/>
  <c r="P88" s="1"/>
  <c r="AU62" i="1" s="1"/>
  <c r="AU61" s="1"/>
  <c r="BK91" i="6"/>
  <c r="BK90" s="1"/>
  <c r="J91"/>
  <c r="BE91" s="1"/>
  <c r="J85"/>
  <c r="J84"/>
  <c r="F82"/>
  <c r="E80"/>
  <c r="J59"/>
  <c r="J58"/>
  <c r="F56"/>
  <c r="E54"/>
  <c r="J20"/>
  <c r="E20"/>
  <c r="F85" s="1"/>
  <c r="F59"/>
  <c r="J19"/>
  <c r="J17"/>
  <c r="E17"/>
  <c r="F84"/>
  <c r="F58"/>
  <c r="J16"/>
  <c r="J14"/>
  <c r="J82"/>
  <c r="J56"/>
  <c r="E7"/>
  <c r="E76"/>
  <c r="E50"/>
  <c r="J39" i="5"/>
  <c r="J38"/>
  <c r="AY60" i="1"/>
  <c r="J37" i="5"/>
  <c r="AX60" i="1" s="1"/>
  <c r="BI156" i="5"/>
  <c r="BH156"/>
  <c r="BG156"/>
  <c r="BF156"/>
  <c r="T156"/>
  <c r="T155" s="1"/>
  <c r="R156"/>
  <c r="R155" s="1"/>
  <c r="P156"/>
  <c r="P155" s="1"/>
  <c r="BK156"/>
  <c r="BK155" s="1"/>
  <c r="J155" s="1"/>
  <c r="J67" s="1"/>
  <c r="J156"/>
  <c r="BE156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 s="1"/>
  <c r="BI147"/>
  <c r="BH147"/>
  <c r="BG147"/>
  <c r="BF147"/>
  <c r="T147"/>
  <c r="T146" s="1"/>
  <c r="R147"/>
  <c r="R146" s="1"/>
  <c r="P147"/>
  <c r="P146" s="1"/>
  <c r="BK147"/>
  <c r="BK146" s="1"/>
  <c r="J146" s="1"/>
  <c r="J66" s="1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 s="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 s="1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 s="1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 s="1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 s="1"/>
  <c r="BI102"/>
  <c r="BH102"/>
  <c r="BG102"/>
  <c r="BF102"/>
  <c r="T102"/>
  <c r="R102"/>
  <c r="P102"/>
  <c r="BK102"/>
  <c r="J102"/>
  <c r="BE102"/>
  <c r="BI98"/>
  <c r="F39" s="1"/>
  <c r="BD60" i="1" s="1"/>
  <c r="BH98" i="5"/>
  <c r="BG98"/>
  <c r="BF98"/>
  <c r="T98"/>
  <c r="R98"/>
  <c r="P98"/>
  <c r="BK98"/>
  <c r="J98"/>
  <c r="BE98"/>
  <c r="BI92"/>
  <c r="BH92"/>
  <c r="F38" s="1"/>
  <c r="BC60" i="1" s="1"/>
  <c r="BG92" i="5"/>
  <c r="F37"/>
  <c r="BB60" i="1" s="1"/>
  <c r="BF92" i="5"/>
  <c r="F36" s="1"/>
  <c r="BA60" i="1" s="1"/>
  <c r="J36" i="5"/>
  <c r="AW60" i="1"/>
  <c r="T92" i="5"/>
  <c r="T91"/>
  <c r="T90" s="1"/>
  <c r="T89" s="1"/>
  <c r="R92"/>
  <c r="R91"/>
  <c r="P92"/>
  <c r="P91"/>
  <c r="P90" s="1"/>
  <c r="P89" s="1"/>
  <c r="AU60" i="1" s="1"/>
  <c r="BK92" i="5"/>
  <c r="BK91" s="1"/>
  <c r="J92"/>
  <c r="BE92"/>
  <c r="J86"/>
  <c r="J85"/>
  <c r="F83"/>
  <c r="E81"/>
  <c r="J59"/>
  <c r="J58"/>
  <c r="F56"/>
  <c r="E54"/>
  <c r="J20"/>
  <c r="E20"/>
  <c r="F86" s="1"/>
  <c r="J19"/>
  <c r="J17"/>
  <c r="E17"/>
  <c r="F85" s="1"/>
  <c r="F58"/>
  <c r="J16"/>
  <c r="J14"/>
  <c r="J83" s="1"/>
  <c r="J56"/>
  <c r="E7"/>
  <c r="E77" s="1"/>
  <c r="J39" i="4"/>
  <c r="J38"/>
  <c r="AY59" i="1" s="1"/>
  <c r="J37" i="4"/>
  <c r="AX59" i="1"/>
  <c r="BI227" i="4"/>
  <c r="BH227"/>
  <c r="BG227"/>
  <c r="BF227"/>
  <c r="T227"/>
  <c r="T226" s="1"/>
  <c r="R227"/>
  <c r="R226"/>
  <c r="P227"/>
  <c r="P226" s="1"/>
  <c r="BK227"/>
  <c r="BK226"/>
  <c r="J226"/>
  <c r="J72" s="1"/>
  <c r="J227"/>
  <c r="BE227"/>
  <c r="BI225"/>
  <c r="BH225"/>
  <c r="BG225"/>
  <c r="BF225"/>
  <c r="T225"/>
  <c r="T223" s="1"/>
  <c r="T222" s="1"/>
  <c r="R225"/>
  <c r="P225"/>
  <c r="BK225"/>
  <c r="J225"/>
  <c r="BE225" s="1"/>
  <c r="BI224"/>
  <c r="BH224"/>
  <c r="BG224"/>
  <c r="BF224"/>
  <c r="T224"/>
  <c r="R224"/>
  <c r="R223"/>
  <c r="R222"/>
  <c r="P224"/>
  <c r="P223" s="1"/>
  <c r="P222" s="1"/>
  <c r="BK224"/>
  <c r="BK223"/>
  <c r="J223" s="1"/>
  <c r="J71" s="1"/>
  <c r="J224"/>
  <c r="BE224" s="1"/>
  <c r="BI220"/>
  <c r="BH220"/>
  <c r="BG220"/>
  <c r="BF220"/>
  <c r="T220"/>
  <c r="R220"/>
  <c r="P220"/>
  <c r="BK220"/>
  <c r="J220"/>
  <c r="BE220" s="1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 s="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 s="1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 s="1"/>
  <c r="BI199"/>
  <c r="BH199"/>
  <c r="BG199"/>
  <c r="BF199"/>
  <c r="T199"/>
  <c r="T198"/>
  <c r="R199"/>
  <c r="R198" s="1"/>
  <c r="P199"/>
  <c r="P198"/>
  <c r="BK199"/>
  <c r="BK198" s="1"/>
  <c r="J198" s="1"/>
  <c r="J69" s="1"/>
  <c r="J199"/>
  <c r="BE199" s="1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 s="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 s="1"/>
  <c r="BI184"/>
  <c r="BH184"/>
  <c r="BG184"/>
  <c r="BF184"/>
  <c r="T184"/>
  <c r="R184"/>
  <c r="P184"/>
  <c r="BK184"/>
  <c r="J184"/>
  <c r="BE184"/>
  <c r="BI179"/>
  <c r="BH179"/>
  <c r="BG179"/>
  <c r="BF179"/>
  <c r="T179"/>
  <c r="R179"/>
  <c r="P179"/>
  <c r="BK179"/>
  <c r="J179"/>
  <c r="BE179" s="1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 s="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 s="1"/>
  <c r="J68" s="1"/>
  <c r="J157"/>
  <c r="BE157" s="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 s="1"/>
  <c r="J67" s="1"/>
  <c r="J111"/>
  <c r="BE111" s="1"/>
  <c r="BI108"/>
  <c r="BH108"/>
  <c r="BG108"/>
  <c r="BF108"/>
  <c r="T108"/>
  <c r="T107"/>
  <c r="R108"/>
  <c r="R107"/>
  <c r="P108"/>
  <c r="P107"/>
  <c r="BK108"/>
  <c r="BK107"/>
  <c r="J107" s="1"/>
  <c r="J66" s="1"/>
  <c r="J108"/>
  <c r="BE108" s="1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7"/>
  <c r="F39"/>
  <c r="BD59" i="1" s="1"/>
  <c r="BD58" s="1"/>
  <c r="BH97" i="4"/>
  <c r="F38" s="1"/>
  <c r="BC59" i="1" s="1"/>
  <c r="BC58" s="1"/>
  <c r="AY58" s="1"/>
  <c r="BG97" i="4"/>
  <c r="F37"/>
  <c r="BB59" i="1" s="1"/>
  <c r="BB58" s="1"/>
  <c r="AX58" s="1"/>
  <c r="BF97" i="4"/>
  <c r="J36" s="1"/>
  <c r="AW59" i="1" s="1"/>
  <c r="T97" i="4"/>
  <c r="T96"/>
  <c r="T95" s="1"/>
  <c r="T94" s="1"/>
  <c r="R97"/>
  <c r="R96"/>
  <c r="R95" s="1"/>
  <c r="R94" s="1"/>
  <c r="P97"/>
  <c r="P96"/>
  <c r="P95" s="1"/>
  <c r="P94" s="1"/>
  <c r="AU59" i="1" s="1"/>
  <c r="AU58" s="1"/>
  <c r="BK97" i="4"/>
  <c r="BK96" s="1"/>
  <c r="J97"/>
  <c r="BE97" s="1"/>
  <c r="J91"/>
  <c r="J90"/>
  <c r="F88"/>
  <c r="E86"/>
  <c r="J59"/>
  <c r="J58"/>
  <c r="F56"/>
  <c r="E54"/>
  <c r="J20"/>
  <c r="E20"/>
  <c r="F91" s="1"/>
  <c r="F59"/>
  <c r="J19"/>
  <c r="J17"/>
  <c r="E17"/>
  <c r="F58" s="1"/>
  <c r="F90"/>
  <c r="J16"/>
  <c r="J14"/>
  <c r="J56" s="1"/>
  <c r="J88"/>
  <c r="E7"/>
  <c r="E82" s="1"/>
  <c r="E50"/>
  <c r="J39" i="3"/>
  <c r="J38"/>
  <c r="AY57" i="1" s="1"/>
  <c r="J37" i="3"/>
  <c r="AX57" i="1" s="1"/>
  <c r="BI156" i="3"/>
  <c r="BH156"/>
  <c r="BG156"/>
  <c r="BF156"/>
  <c r="T156"/>
  <c r="T155" s="1"/>
  <c r="R156"/>
  <c r="R155" s="1"/>
  <c r="P156"/>
  <c r="P155" s="1"/>
  <c r="BK156"/>
  <c r="BK155" s="1"/>
  <c r="J155" s="1"/>
  <c r="J67" s="1"/>
  <c r="J156"/>
  <c r="BE156"/>
  <c r="BI152"/>
  <c r="BH152"/>
  <c r="BG152"/>
  <c r="BF152"/>
  <c r="T152"/>
  <c r="R152"/>
  <c r="P152"/>
  <c r="BK152"/>
  <c r="J152"/>
  <c r="BE152" s="1"/>
  <c r="BI150"/>
  <c r="BH150"/>
  <c r="BG150"/>
  <c r="BF150"/>
  <c r="T150"/>
  <c r="R150"/>
  <c r="P150"/>
  <c r="BK150"/>
  <c r="J150"/>
  <c r="BE150" s="1"/>
  <c r="BI147"/>
  <c r="BH147"/>
  <c r="BG147"/>
  <c r="BF147"/>
  <c r="T147"/>
  <c r="T146" s="1"/>
  <c r="R147"/>
  <c r="R146" s="1"/>
  <c r="P147"/>
  <c r="P146" s="1"/>
  <c r="BK147"/>
  <c r="BK146" s="1"/>
  <c r="J146" s="1"/>
  <c r="J66" s="1"/>
  <c r="J147"/>
  <c r="BE147"/>
  <c r="BI144"/>
  <c r="BH144"/>
  <c r="BG144"/>
  <c r="BF144"/>
  <c r="T144"/>
  <c r="R144"/>
  <c r="P144"/>
  <c r="BK144"/>
  <c r="J144"/>
  <c r="BE144" s="1"/>
  <c r="BI142"/>
  <c r="BH142"/>
  <c r="BG142"/>
  <c r="BF142"/>
  <c r="T142"/>
  <c r="R142"/>
  <c r="P142"/>
  <c r="BK142"/>
  <c r="J142"/>
  <c r="BE142" s="1"/>
  <c r="BI137"/>
  <c r="BH137"/>
  <c r="BG137"/>
  <c r="BF137"/>
  <c r="T137"/>
  <c r="R137"/>
  <c r="P137"/>
  <c r="BK137"/>
  <c r="J137"/>
  <c r="BE137" s="1"/>
  <c r="BI133"/>
  <c r="BH133"/>
  <c r="BG133"/>
  <c r="BF133"/>
  <c r="T133"/>
  <c r="R133"/>
  <c r="P133"/>
  <c r="BK133"/>
  <c r="J133"/>
  <c r="BE133" s="1"/>
  <c r="BI128"/>
  <c r="BH128"/>
  <c r="BG128"/>
  <c r="BF128"/>
  <c r="T128"/>
  <c r="R128"/>
  <c r="P128"/>
  <c r="BK128"/>
  <c r="J128"/>
  <c r="BE128" s="1"/>
  <c r="BI123"/>
  <c r="BH123"/>
  <c r="BG123"/>
  <c r="BF123"/>
  <c r="T123"/>
  <c r="R123"/>
  <c r="P123"/>
  <c r="BK123"/>
  <c r="J123"/>
  <c r="BE123" s="1"/>
  <c r="BI119"/>
  <c r="BH119"/>
  <c r="BG119"/>
  <c r="BF119"/>
  <c r="T119"/>
  <c r="R119"/>
  <c r="P119"/>
  <c r="BK119"/>
  <c r="J119"/>
  <c r="BE119" s="1"/>
  <c r="BI114"/>
  <c r="BH114"/>
  <c r="BG114"/>
  <c r="BF114"/>
  <c r="T114"/>
  <c r="R114"/>
  <c r="P114"/>
  <c r="BK114"/>
  <c r="J114"/>
  <c r="BE114" s="1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 s="1"/>
  <c r="BI102"/>
  <c r="BH102"/>
  <c r="BG102"/>
  <c r="BF102"/>
  <c r="T102"/>
  <c r="R102"/>
  <c r="P102"/>
  <c r="BK102"/>
  <c r="J102"/>
  <c r="BE102"/>
  <c r="BI98"/>
  <c r="F39" s="1"/>
  <c r="BD57" i="1" s="1"/>
  <c r="BH98" i="3"/>
  <c r="BG98"/>
  <c r="BF98"/>
  <c r="T98"/>
  <c r="R98"/>
  <c r="P98"/>
  <c r="BK98"/>
  <c r="J98"/>
  <c r="BE98" s="1"/>
  <c r="BI92"/>
  <c r="BH92"/>
  <c r="F38" s="1"/>
  <c r="BC57" i="1" s="1"/>
  <c r="BG92" i="3"/>
  <c r="F37" s="1"/>
  <c r="BB57" i="1" s="1"/>
  <c r="BF92" i="3"/>
  <c r="F36" s="1"/>
  <c r="BA57" i="1" s="1"/>
  <c r="J36" i="3"/>
  <c r="AW57" i="1" s="1"/>
  <c r="T92" i="3"/>
  <c r="T91" s="1"/>
  <c r="T90" s="1"/>
  <c r="T89" s="1"/>
  <c r="R92"/>
  <c r="R91" s="1"/>
  <c r="R90" s="1"/>
  <c r="R89" s="1"/>
  <c r="P92"/>
  <c r="P91" s="1"/>
  <c r="P90" s="1"/>
  <c r="P89" s="1"/>
  <c r="AU57" i="1" s="1"/>
  <c r="BK92" i="3"/>
  <c r="BK91" s="1"/>
  <c r="J92"/>
  <c r="BE92"/>
  <c r="J35" s="1"/>
  <c r="AV57" i="1" s="1"/>
  <c r="AT57" s="1"/>
  <c r="J86" i="3"/>
  <c r="J85"/>
  <c r="F83"/>
  <c r="E81"/>
  <c r="J59"/>
  <c r="J58"/>
  <c r="F56"/>
  <c r="E54"/>
  <c r="J20"/>
  <c r="E20"/>
  <c r="F86" s="1"/>
  <c r="J19"/>
  <c r="J17"/>
  <c r="E17"/>
  <c r="F85" s="1"/>
  <c r="F58"/>
  <c r="J16"/>
  <c r="J14"/>
  <c r="J83" s="1"/>
  <c r="J56"/>
  <c r="E7"/>
  <c r="E77" s="1"/>
  <c r="J39" i="2"/>
  <c r="J38"/>
  <c r="AY56" i="1" s="1"/>
  <c r="J37" i="2"/>
  <c r="AX56" i="1"/>
  <c r="BI227" i="2"/>
  <c r="BH227"/>
  <c r="BG227"/>
  <c r="BF227"/>
  <c r="T227"/>
  <c r="T226" s="1"/>
  <c r="R227"/>
  <c r="R226"/>
  <c r="P227"/>
  <c r="P226" s="1"/>
  <c r="BK227"/>
  <c r="BK226"/>
  <c r="J226" s="1"/>
  <c r="J72" s="1"/>
  <c r="J227"/>
  <c r="BE227"/>
  <c r="BI225"/>
  <c r="BH225"/>
  <c r="BG225"/>
  <c r="BF225"/>
  <c r="T225"/>
  <c r="R225"/>
  <c r="P225"/>
  <c r="BK225"/>
  <c r="J225"/>
  <c r="BE225" s="1"/>
  <c r="BI224"/>
  <c r="BH224"/>
  <c r="BG224"/>
  <c r="BF224"/>
  <c r="T224"/>
  <c r="T223"/>
  <c r="R224"/>
  <c r="R223" s="1"/>
  <c r="R222" s="1"/>
  <c r="P224"/>
  <c r="P223" s="1"/>
  <c r="P222" s="1"/>
  <c r="BK224"/>
  <c r="BK223" s="1"/>
  <c r="J224"/>
  <c r="BE224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3"/>
  <c r="BH203"/>
  <c r="BG203"/>
  <c r="BF203"/>
  <c r="T203"/>
  <c r="R203"/>
  <c r="R198" s="1"/>
  <c r="P203"/>
  <c r="BK203"/>
  <c r="J203"/>
  <c r="BE203"/>
  <c r="BI201"/>
  <c r="BH201"/>
  <c r="BG201"/>
  <c r="BF201"/>
  <c r="T201"/>
  <c r="R201"/>
  <c r="P201"/>
  <c r="BK201"/>
  <c r="BK198" s="1"/>
  <c r="J198" s="1"/>
  <c r="J69" s="1"/>
  <c r="J201"/>
  <c r="BE201"/>
  <c r="BI199"/>
  <c r="BH199"/>
  <c r="BG199"/>
  <c r="BF199"/>
  <c r="T199"/>
  <c r="T198"/>
  <c r="R199"/>
  <c r="P199"/>
  <c r="P198"/>
  <c r="BK199"/>
  <c r="J199"/>
  <c r="BE199" s="1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 s="1"/>
  <c r="J68" s="1"/>
  <c r="J157"/>
  <c r="BE157" s="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 s="1"/>
  <c r="J67" s="1"/>
  <c r="J111"/>
  <c r="BE111" s="1"/>
  <c r="BI108"/>
  <c r="BH108"/>
  <c r="BG108"/>
  <c r="BF108"/>
  <c r="T108"/>
  <c r="T107"/>
  <c r="R108"/>
  <c r="R107"/>
  <c r="P108"/>
  <c r="P107"/>
  <c r="BK108"/>
  <c r="BK107"/>
  <c r="J107" s="1"/>
  <c r="J66" s="1"/>
  <c r="J108"/>
  <c r="BE108" s="1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7"/>
  <c r="F39"/>
  <c r="BD56" i="1" s="1"/>
  <c r="BD55" s="1"/>
  <c r="BH97" i="2"/>
  <c r="F38" s="1"/>
  <c r="BC56" i="1" s="1"/>
  <c r="BC55" s="1"/>
  <c r="BG97" i="2"/>
  <c r="F37"/>
  <c r="BB56" i="1" s="1"/>
  <c r="BB55" s="1"/>
  <c r="BF97" i="2"/>
  <c r="J36" s="1"/>
  <c r="AW56" i="1" s="1"/>
  <c r="T97" i="2"/>
  <c r="T96"/>
  <c r="T95" s="1"/>
  <c r="R97"/>
  <c r="R96"/>
  <c r="R95" s="1"/>
  <c r="R94" s="1"/>
  <c r="P97"/>
  <c r="P96"/>
  <c r="P95" s="1"/>
  <c r="BK97"/>
  <c r="BK96" s="1"/>
  <c r="J97"/>
  <c r="BE97" s="1"/>
  <c r="J91"/>
  <c r="J90"/>
  <c r="F88"/>
  <c r="E86"/>
  <c r="J59"/>
  <c r="J58"/>
  <c r="F56"/>
  <c r="E54"/>
  <c r="J20"/>
  <c r="E20"/>
  <c r="F91" s="1"/>
  <c r="F59"/>
  <c r="J19"/>
  <c r="J17"/>
  <c r="E17"/>
  <c r="F90"/>
  <c r="F58"/>
  <c r="J16"/>
  <c r="J14"/>
  <c r="J88"/>
  <c r="J56"/>
  <c r="E7"/>
  <c r="E82" s="1"/>
  <c r="E50"/>
  <c r="AS61" i="1"/>
  <c r="AS54" s="1"/>
  <c r="AS58"/>
  <c r="AS55"/>
  <c r="L50"/>
  <c r="AM50"/>
  <c r="AM49"/>
  <c r="L49"/>
  <c r="AM47"/>
  <c r="L47"/>
  <c r="L45"/>
  <c r="L44"/>
  <c r="BC54" l="1"/>
  <c r="AY55"/>
  <c r="BK95" i="4"/>
  <c r="J96"/>
  <c r="J65" s="1"/>
  <c r="J35" i="6"/>
  <c r="AV62" i="1" s="1"/>
  <c r="AT62" s="1"/>
  <c r="F35" i="6"/>
  <c r="AZ62" i="1" s="1"/>
  <c r="AZ61" s="1"/>
  <c r="AV61" s="1"/>
  <c r="T222" i="2"/>
  <c r="R90" i="5"/>
  <c r="R89" s="1"/>
  <c r="BD61" i="1"/>
  <c r="BK90" i="3"/>
  <c r="J91"/>
  <c r="J65" s="1"/>
  <c r="J35" i="4"/>
  <c r="AV59" i="1" s="1"/>
  <c r="AT59" s="1"/>
  <c r="F35" i="4"/>
  <c r="AZ59" i="1" s="1"/>
  <c r="P94" i="2"/>
  <c r="AU56" i="1" s="1"/>
  <c r="AU55" s="1"/>
  <c r="AU54" s="1"/>
  <c r="T94" i="2"/>
  <c r="F35" i="5"/>
  <c r="AZ60" i="1" s="1"/>
  <c r="J35" i="5"/>
  <c r="AV60" i="1" s="1"/>
  <c r="AT60" s="1"/>
  <c r="BK95" i="2"/>
  <c r="J96"/>
  <c r="J65" s="1"/>
  <c r="AX55" i="1"/>
  <c r="BB54"/>
  <c r="BK88" i="7"/>
  <c r="J88" s="1"/>
  <c r="J89"/>
  <c r="J64" s="1"/>
  <c r="J35" i="2"/>
  <c r="AV56" i="1" s="1"/>
  <c r="AT56" s="1"/>
  <c r="F35" i="2"/>
  <c r="AZ56" i="1" s="1"/>
  <c r="J223" i="2"/>
  <c r="J71" s="1"/>
  <c r="BK222"/>
  <c r="J222" s="1"/>
  <c r="J70" s="1"/>
  <c r="BK90" i="5"/>
  <c r="J91"/>
  <c r="J65" s="1"/>
  <c r="BK89" i="6"/>
  <c r="J90"/>
  <c r="J65" s="1"/>
  <c r="BD54" i="1"/>
  <c r="W33" s="1"/>
  <c r="F36" i="2"/>
  <c r="BA56" i="1" s="1"/>
  <c r="BA55" s="1"/>
  <c r="E50" i="3"/>
  <c r="F59"/>
  <c r="F35"/>
  <c r="AZ57" i="1" s="1"/>
  <c r="F36" i="4"/>
  <c r="BA59" i="1" s="1"/>
  <c r="BA58" s="1"/>
  <c r="AW58" s="1"/>
  <c r="BK222" i="4"/>
  <c r="J222" s="1"/>
  <c r="J70" s="1"/>
  <c r="E50" i="5"/>
  <c r="F59"/>
  <c r="F36" i="6"/>
  <c r="BA62" i="1" s="1"/>
  <c r="BA61" s="1"/>
  <c r="AW61" s="1"/>
  <c r="J35" i="7"/>
  <c r="AV63" i="1" s="1"/>
  <c r="AT63" s="1"/>
  <c r="J82" i="7"/>
  <c r="F84"/>
  <c r="J90"/>
  <c r="J65" s="1"/>
  <c r="W31" i="1" l="1"/>
  <c r="AX54"/>
  <c r="AY54"/>
  <c r="W32"/>
  <c r="AZ55"/>
  <c r="AZ58"/>
  <c r="AV58" s="1"/>
  <c r="AT58" s="1"/>
  <c r="AW55"/>
  <c r="BA54"/>
  <c r="J89" i="6"/>
  <c r="J64" s="1"/>
  <c r="BK88"/>
  <c r="J88" s="1"/>
  <c r="J63" i="7"/>
  <c r="J32"/>
  <c r="J95" i="2"/>
  <c r="J64" s="1"/>
  <c r="BK94"/>
  <c r="J94" s="1"/>
  <c r="BK89" i="3"/>
  <c r="J89" s="1"/>
  <c r="J90"/>
  <c r="J64" s="1"/>
  <c r="AT61" i="1"/>
  <c r="J95" i="4"/>
  <c r="J64" s="1"/>
  <c r="BK94"/>
  <c r="J94" s="1"/>
  <c r="BK89" i="5"/>
  <c r="J89" s="1"/>
  <c r="J90"/>
  <c r="J64" s="1"/>
  <c r="J32" i="3" l="1"/>
  <c r="J63"/>
  <c r="J41" i="7"/>
  <c r="AG63" i="1"/>
  <c r="AN63" s="1"/>
  <c r="AZ54"/>
  <c r="AV55"/>
  <c r="AT55" s="1"/>
  <c r="J32" i="4"/>
  <c r="J63"/>
  <c r="J32" i="5"/>
  <c r="J63"/>
  <c r="AW54" i="1"/>
  <c r="AK30" s="1"/>
  <c r="W30"/>
  <c r="J32" i="2"/>
  <c r="J63"/>
  <c r="J32" i="6"/>
  <c r="J63"/>
  <c r="J41" l="1"/>
  <c r="AG62" i="1"/>
  <c r="J41" i="4"/>
  <c r="AG59" i="1"/>
  <c r="J41" i="2"/>
  <c r="AG56" i="1"/>
  <c r="AG60"/>
  <c r="AN60" s="1"/>
  <c r="J41" i="5"/>
  <c r="AV54" i="1"/>
  <c r="W29"/>
  <c r="AG57"/>
  <c r="AN57" s="1"/>
  <c r="J41" i="3"/>
  <c r="AG58" i="1" l="1"/>
  <c r="AN58" s="1"/>
  <c r="AN59"/>
  <c r="AT54"/>
  <c r="AK29"/>
  <c r="AN56"/>
  <c r="AG55"/>
  <c r="AG61"/>
  <c r="AN61" s="1"/>
  <c r="AN62"/>
  <c r="AG54" l="1"/>
  <c r="AN55"/>
  <c r="AK26" l="1"/>
  <c r="AK35" s="1"/>
  <c r="AN54"/>
</calcChain>
</file>

<file path=xl/sharedStrings.xml><?xml version="1.0" encoding="utf-8"?>
<sst xmlns="http://schemas.openxmlformats.org/spreadsheetml/2006/main" count="5650" uniqueCount="695">
  <si>
    <t>Export Komplet</t>
  </si>
  <si>
    <t>VZ</t>
  </si>
  <si>
    <t>2.0</t>
  </si>
  <si>
    <t>ZAMOK</t>
  </si>
  <si>
    <t>False</t>
  </si>
  <si>
    <t>{6dd29b1d-1860-41d5-a609-955889030ea6}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</si>
  <si>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</si>
  <si>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</si>
  <si>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</si>
  <si>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</si>
  <si>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</si>
  <si>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</si>
  <si>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</si>
  <si>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</si>
  <si>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2019/P10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</si>
  <si>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</si>
  <si>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</si>
  <si>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Návrh ploch ÚSES v Bohumíně</t>
  </si>
  <si>
    <t>KSO:</t>
  </si>
  <si>
    <t/>
  </si>
  <si>
    <t>CC-CZ:</t>
  </si>
  <si>
    <t>Místo:</t>
  </si>
  <si>
    <t>Bohumín</t>
  </si>
  <si>
    <t>Datum:</t>
  </si>
  <si>
    <t>24. 7. 2019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</si>
  <si>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</si>
  <si>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</si>
  <si>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</si>
  <si>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</si>
  <si>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</si>
  <si>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</si>
  <si>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</si>
  <si>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73211141</t>
  </si>
  <si>
    <t>ing. Petra Ličková</t>
  </si>
  <si>
    <t>True</t>
  </si>
  <si>
    <t>Zpracovatel:</t>
  </si>
  <si>
    <t>Arch4green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</si>
  <si>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</si>
  <si>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</si>
  <si>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</si>
  <si>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</si>
  <si>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</si>
  <si>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</si>
  <si>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</si>
  <si>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</si>
  <si>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</si>
  <si>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</si>
  <si>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</si>
  <si>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</si>
  <si>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</si>
  <si>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</si>
  <si>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</si>
  <si>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</si>
  <si>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</si>
  <si>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</si>
  <si>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</si>
  <si>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</si>
  <si>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</si>
  <si>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</si>
  <si>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</si>
  <si>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</si>
  <si>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</si>
  <si>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</si>
  <si>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</si>
  <si>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</si>
  <si>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</si>
  <si>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</si>
  <si>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</si>
  <si>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</si>
  <si>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</si>
  <si>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</si>
  <si>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</si>
  <si>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</si>
  <si>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</si>
  <si>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</si>
  <si>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</si>
  <si>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</si>
  <si>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</t>
  </si>
  <si>
    <t>Lokalita Polní</t>
  </si>
  <si>
    <t>STA</t>
  </si>
  <si>
    <t>1</t>
  </si>
  <si>
    <t>{a1860127-c1f7-445e-b7c7-52e9a49fca47}</t>
  </si>
  <si>
    <t>2</t>
  </si>
  <si>
    <t>/</t>
  </si>
  <si>
    <t>01</t>
  </si>
  <si>
    <t>Založení úpravy</t>
  </si>
  <si>
    <t>Soupis</t>
  </si>
  <si>
    <t>{0ef94963-2fdb-4407-b491-5421e7a83583}</t>
  </si>
  <si>
    <t>02</t>
  </si>
  <si>
    <t>Rozvojová péče</t>
  </si>
  <si>
    <t>{14d23e0b-970e-4134-89f8-f187c85fb315}</t>
  </si>
  <si>
    <t>SO02</t>
  </si>
  <si>
    <t>Lokalita Úvozní</t>
  </si>
  <si>
    <t>{ae286d80-9a04-4c2a-817e-ae1efb9e9c8a}</t>
  </si>
  <si>
    <t>{b00ce945-92ff-4513-b003-defce12cad0f}</t>
  </si>
  <si>
    <t>{4b9344ab-f665-4b56-a275-098c3965f7ed}</t>
  </si>
  <si>
    <t>SO03</t>
  </si>
  <si>
    <t>Nezpůsobilé náklady</t>
  </si>
  <si>
    <t>{d77a64b1-3d1e-415b-adf6-2e362d8b432f}</t>
  </si>
  <si>
    <t>N01</t>
  </si>
  <si>
    <t>{c6d074e7-2fe7-4f23-b25d-d2c6947a1ed2}</t>
  </si>
  <si>
    <t>N02</t>
  </si>
  <si>
    <t>{25dcab77-1619-42f6-9319-ee0dd830c6a7}</t>
  </si>
  <si>
    <t>KRYCÍ LIST SOUPISU PRACÍ</t>
  </si>
  <si>
    <t>Objekt:</t>
  </si>
  <si>
    <t>SO01 - Lokalita Polní</t>
  </si>
  <si>
    <t>Soupis:</t>
  </si>
  <si>
    <t>01 - Založení úpravy</t>
  </si>
  <si>
    <t>K. ú. Skřečoň</t>
  </si>
  <si>
    <t>Ing. Petra Ličková</t>
  </si>
  <si>
    <t>02609169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</si>
  <si>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</si>
  <si>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</si>
  <si>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</si>
  <si>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</si>
  <si>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</si>
  <si>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01 - Příprava stanoviště</t>
  </si>
  <si>
    <t xml:space="preserve">    02 - Založení oplocenky</t>
  </si>
  <si>
    <t xml:space="preserve">    03 - Výsadba stromů</t>
  </si>
  <si>
    <t xml:space="preserve">    04 - Výsadba keřů</t>
  </si>
  <si>
    <t xml:space="preserve">    05 - Založení trávníků</t>
  </si>
  <si>
    <t>VRN - Vedlejší rozpočtové náklady</t>
  </si>
  <si>
    <t xml:space="preserve">    VRN1 - Průzkumné, geodetické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</si>
  <si>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</si>
  <si>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</si>
  <si>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</si>
  <si>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</si>
  <si>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</si>
  <si>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</si>
  <si>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</si>
  <si>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</si>
  <si>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</si>
  <si>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</si>
  <si>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</si>
  <si>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</si>
  <si>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</si>
  <si>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</si>
  <si>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</si>
  <si>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</si>
  <si>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</si>
  <si>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stanoviště</t>
  </si>
  <si>
    <t>K</t>
  </si>
  <si>
    <t>111151231</t>
  </si>
  <si>
    <t>Pokosení trávníku při souvislé ploše přes 1000 do 10000 m2 lučního v rovině nebo svahu do 1:5</t>
  </si>
  <si>
    <t>m2</t>
  </si>
  <si>
    <t>CS ÚRS 2019 01</t>
  </si>
  <si>
    <t>4</t>
  </si>
  <si>
    <t>-1517034619</t>
  </si>
  <si>
    <t>PSC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</si>
  <si>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</si>
  <si>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184802111</t>
  </si>
  <si>
    <t>Chemické odplevelení půdy před založením kultury, trávníku nebo zpevněných ploch o výměře jednotlivě přes 20 m2 v rovině nebo na svahu do 1:5 postřikem na široko</t>
  </si>
  <si>
    <t>-1017671361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</si>
  <si>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</si>
  <si>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VV</t>
  </si>
  <si>
    <t>výměra*opak.</t>
  </si>
  <si>
    <t>8554*2</t>
  </si>
  <si>
    <t>Součet</t>
  </si>
  <si>
    <t>3</t>
  </si>
  <si>
    <t>183551513</t>
  </si>
  <si>
    <t>Úprava zemědělské půdy - orba kombinátorem, hl. do 0,15 m, na ploše jednotlivě do 5 ha, o sklonu do 5°</t>
  </si>
  <si>
    <t>ha</t>
  </si>
  <si>
    <t>338300629</t>
  </si>
  <si>
    <t>183403151</t>
  </si>
  <si>
    <t>Obdělání půdy smykováním v rovině nebo na svahu do 1:5</t>
  </si>
  <si>
    <t>-502396724</t>
  </si>
  <si>
    <t xml:space="preserve">Poznámka k souboru cen:_x000D_
1. Každé opakované obdělání půdy se oceňuje samostatně._x000D_
2. Ceny -3114 a -3115 lze použít i pro obdělání půdy aktivními branami._x000D_
</t>
  </si>
  <si>
    <t>Založení oplocenky</t>
  </si>
  <si>
    <t>5</t>
  </si>
  <si>
    <t>34895124R</t>
  </si>
  <si>
    <t xml:space="preserve">Oplocení lesních kultur, tzv. lesní uzlíkové pletivo, vysoké 180 cm </t>
  </si>
  <si>
    <t>m</t>
  </si>
  <si>
    <t>-1735696558</t>
  </si>
  <si>
    <t>P</t>
  </si>
  <si>
    <t>Poznámka k položce:_x000D_
Materiálem oplocenky je lesnické pletivo pozinkované. Počet vodorovných drátů je v rozmezí 14 - 16 drátů.Pletivo je ve spodní části hustší, s výškou oplocenky se oka zvětšují. Vzdálenost svislých drátů oplocenky je 1,6 - 2 mm, nahoře a dole jsou 2 x 2 dráty o průměru 2,15 mm. Pletivo bude ke svislému kůlu fixováno (přibito) hřebíky po 30 - 40 cm. Výška oplocenkybude 180 cm_x000D_
_x000D_
Svislý kůl je z nerozmítané dřevěné kulatiny, která je ošetřena nátěrem proti hnilobě, špice bude opálená. Minimální průměr kůlů je 10 cm. Vzdálenost kůlů od sebe je 3 m. Kůl je do země zapuštěn minimálně 40 cm. Každý třetí kůl bude zavětrovaný šikmým kůlem - vzpěrou. Kůly v bráně budou taktéž zavětrovány vzpěrou._x000D_
_x000D_
Cena zahrnuje zřízení 2ks bran, 2ks žebříku, dopravu mimo cestní síť do 5 km._x000D_
POLOŽKA montáž včetně ceny materiálu!</t>
  </si>
  <si>
    <t>03</t>
  </si>
  <si>
    <t>Výsadba stromů</t>
  </si>
  <si>
    <t>6</t>
  </si>
  <si>
    <t>183111211</t>
  </si>
  <si>
    <t>Hloubení jamek pro vysazování rostlin v zemině tř.1 až 4 s výměnou půdy z 50% v rovině nebo na svahu do 1:5, objemu do 0,002 m3</t>
  </si>
  <si>
    <t>kus</t>
  </si>
  <si>
    <t>-160566296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</si>
  <si>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na:_x000D_
a) uložení odpadu na skládku,_x000D_
b) substrát, tyto náklady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</si>
  <si>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7</t>
  </si>
  <si>
    <t>184102111</t>
  </si>
  <si>
    <t>Výsadba dřeviny s balem do předem vyhloubené jamky se zalitím v rovině nebo na svahu do 1:5, při průměru balu přes 100 do 200 mm</t>
  </si>
  <si>
    <t>338835318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</si>
  <si>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</si>
  <si>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8</t>
  </si>
  <si>
    <t>M</t>
  </si>
  <si>
    <t>02650R215</t>
  </si>
  <si>
    <t>Dub letní (Quercus robur) 51-70cm, KK</t>
  </si>
  <si>
    <t>1334682841</t>
  </si>
  <si>
    <t>Poznámka k položce:_x000D_
KK - krytokořenná sadba. Popis viz. textová část dokumentace.</t>
  </si>
  <si>
    <t>9</t>
  </si>
  <si>
    <t>02650R212</t>
  </si>
  <si>
    <t>Lípa srdčitá (Tilia cordata) 51-70cm, KK</t>
  </si>
  <si>
    <t>-760497770</t>
  </si>
  <si>
    <t>10</t>
  </si>
  <si>
    <t>02650R211</t>
  </si>
  <si>
    <t>Habr obecný (Carpinus betulus) 51-70cm, KK</t>
  </si>
  <si>
    <t>-350217867</t>
  </si>
  <si>
    <t>11</t>
  </si>
  <si>
    <t>02650R217</t>
  </si>
  <si>
    <t>Javor babyka (Acer campestre) 51-70cm, KK</t>
  </si>
  <si>
    <t>-1161005075</t>
  </si>
  <si>
    <t>12</t>
  </si>
  <si>
    <t>02650R214</t>
  </si>
  <si>
    <t>Javor mléč (Acer platanoides) 51-70cm, KK</t>
  </si>
  <si>
    <t>-1456090914</t>
  </si>
  <si>
    <t>13</t>
  </si>
  <si>
    <t>02650R210</t>
  </si>
  <si>
    <t>Olše lepkavá (Alnus glutinosa) 51-70cm, KK</t>
  </si>
  <si>
    <t>-116175500</t>
  </si>
  <si>
    <t>14</t>
  </si>
  <si>
    <t>02650R213</t>
  </si>
  <si>
    <t>Topol černý (Populus nigra) 51-70cm, KK</t>
  </si>
  <si>
    <t>1706827763</t>
  </si>
  <si>
    <t>02650R216</t>
  </si>
  <si>
    <t>Topol osika (Populus tremula) 51-70cm, KK</t>
  </si>
  <si>
    <t>1664806538</t>
  </si>
  <si>
    <t>16</t>
  </si>
  <si>
    <t>02650R018</t>
  </si>
  <si>
    <t>Vrba bílá (Salix alba) 51-70cm, KK</t>
  </si>
  <si>
    <t>-1486700099</t>
  </si>
  <si>
    <t>17</t>
  </si>
  <si>
    <t>18421511R</t>
  </si>
  <si>
    <t>Označení sazenic jedním kolíkem ze dřeva D do 0,1m délky do 1,5 m</t>
  </si>
  <si>
    <t>-205453342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</si>
  <si>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</si>
  <si>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18</t>
  </si>
  <si>
    <t>0521721R1</t>
  </si>
  <si>
    <t>tyč odkorněná délka 1,5 m, se špicí</t>
  </si>
  <si>
    <t>-1558085717</t>
  </si>
  <si>
    <t>19</t>
  </si>
  <si>
    <t>184911421</t>
  </si>
  <si>
    <t>Mulčování vysazených rostlin mulčovací kůrou, tl. do 100 mm v rovině nebo na svahu do 1:5</t>
  </si>
  <si>
    <t>2124228233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</si>
  <si>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</si>
  <si>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20</t>
  </si>
  <si>
    <t>10391100</t>
  </si>
  <si>
    <t>kůra mulčovací VL</t>
  </si>
  <si>
    <t>m3</t>
  </si>
  <si>
    <t>-1698691858</t>
  </si>
  <si>
    <t>vrstva*plocha* ztratné 1,03</t>
  </si>
  <si>
    <t>0,1*2020*1,03</t>
  </si>
  <si>
    <t>18485231R</t>
  </si>
  <si>
    <t>Řez stromů během výsadby k vyrovnání porušeného poměru mezi nadzemní a podzemní částí; zkrácení terminálu se neprovádí pouze v případě jeho porušení. Odstranění poškozených částí rostliny, odstranění nevhodného větvení.</t>
  </si>
  <si>
    <t>1711812078</t>
  </si>
  <si>
    <t>22</t>
  </si>
  <si>
    <t>184813133</t>
  </si>
  <si>
    <t>Ochrana dřevin před okusem zvěří chemicky nátěrem, v rovině nebo ve svahu do 1:5 listnatých, výšky do 70 cm</t>
  </si>
  <si>
    <t>100 kus</t>
  </si>
  <si>
    <t>876728667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</si>
  <si>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</si>
  <si>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23</t>
  </si>
  <si>
    <t>252340R01</t>
  </si>
  <si>
    <t>repelentní postřik/nátěr na lesní a okrasné stromky a dřeviny proti letnímu a zimnímu okusu zvěří a ohryzu krčku sazenic drobnými hlodavci. Spotřeba 5 kg /1000 sazenic</t>
  </si>
  <si>
    <t>kg</t>
  </si>
  <si>
    <t>1908892637</t>
  </si>
  <si>
    <t>Poznámka k položce:_x000D_
Vždy nutné dodržet pokyny výrobce konkrétního přípravku k dávkování a aplikaci!</t>
  </si>
  <si>
    <t>počet dřevin *0,004g přípravku*opak.</t>
  </si>
  <si>
    <t>2702*0,005*2</t>
  </si>
  <si>
    <t>24</t>
  </si>
  <si>
    <t>998231311</t>
  </si>
  <si>
    <t>Přesun hmot pro sadovnické a krajinářské úpravy - strojně dopravní vzdálenost do 5000 m</t>
  </si>
  <si>
    <t>t</t>
  </si>
  <si>
    <t>-1215618226</t>
  </si>
  <si>
    <t>25</t>
  </si>
  <si>
    <t>185804312</t>
  </si>
  <si>
    <t>Zalití rostlin vodou plochy záhonů jednotlivě přes 20 m2</t>
  </si>
  <si>
    <t>843858163</t>
  </si>
  <si>
    <t>dávka vody 0,01m3 * počet*opakování</t>
  </si>
  <si>
    <t>0,01*2702*4</t>
  </si>
  <si>
    <t>26</t>
  </si>
  <si>
    <t>082113200</t>
  </si>
  <si>
    <t>voda pitná pro smluvní odběratele</t>
  </si>
  <si>
    <t>244540825</t>
  </si>
  <si>
    <t>Poznámka k položce:_x000D_
bez DPN 15%</t>
  </si>
  <si>
    <t>27</t>
  </si>
  <si>
    <t>185851121</t>
  </si>
  <si>
    <t>Dovoz vody pro zálivku rostlin na vzdálenost do 1000 m</t>
  </si>
  <si>
    <t>832826811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</si>
  <si>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</si>
  <si>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28</t>
  </si>
  <si>
    <t>185851129</t>
  </si>
  <si>
    <t>Dovoz vody pro zálivku rostlin Příplatek k ceně za každých dalších i započatých 1000 m</t>
  </si>
  <si>
    <t>103889460</t>
  </si>
  <si>
    <t>04</t>
  </si>
  <si>
    <t>Výsadba keřů</t>
  </si>
  <si>
    <t>29</t>
  </si>
  <si>
    <t>183101113</t>
  </si>
  <si>
    <t>Hloubení jamek pro vysazování rostlin v zemině tř.1 až 4 bez výměny půdy v rovině nebo na svahu do 1:5, objemu přes 0,02 do 0,05 m3</t>
  </si>
  <si>
    <t>660391678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</si>
  <si>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</si>
  <si>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30</t>
  </si>
  <si>
    <t>-372342322</t>
  </si>
  <si>
    <t>31</t>
  </si>
  <si>
    <t>026505R02</t>
  </si>
  <si>
    <t>Svída krvavá (Cornus sanguinea) vel. 70-100cm, ZB</t>
  </si>
  <si>
    <t>51905052</t>
  </si>
  <si>
    <t>32</t>
  </si>
  <si>
    <t>026505R03</t>
  </si>
  <si>
    <t>Líska obecná (Corylus avellana) vel. 70-100cm, ZB</t>
  </si>
  <si>
    <t>630578695</t>
  </si>
  <si>
    <t>33</t>
  </si>
  <si>
    <t>026505R04</t>
  </si>
  <si>
    <t>Hloh obecný (Crataegus oxyacantha) vel. 70-100cm, ZB</t>
  </si>
  <si>
    <t>-1880125803</t>
  </si>
  <si>
    <t>34</t>
  </si>
  <si>
    <t>026505R05</t>
  </si>
  <si>
    <t>Brslen evropský (Euonymus europaeus) 70-100cm, ZB</t>
  </si>
  <si>
    <t>-2047139237</t>
  </si>
  <si>
    <t>35</t>
  </si>
  <si>
    <t>026505R07</t>
  </si>
  <si>
    <t>Trnka obecná (Prunus spinosa) vel. 70-100cm, ZB</t>
  </si>
  <si>
    <t>1154288739</t>
  </si>
  <si>
    <t>36</t>
  </si>
  <si>
    <t>026505R08</t>
  </si>
  <si>
    <t>Vrba jíva (Salix caprea) vel. 70-100cm, ZB</t>
  </si>
  <si>
    <t>1248098591</t>
  </si>
  <si>
    <t>37</t>
  </si>
  <si>
    <t>1931135864</t>
  </si>
  <si>
    <t>38</t>
  </si>
  <si>
    <t>1477705475</t>
  </si>
  <si>
    <t>0,1*844*1,03</t>
  </si>
  <si>
    <t>39</t>
  </si>
  <si>
    <t>1848523R1</t>
  </si>
  <si>
    <t>Řez keřů během výsadby k vyrovnání porušeného poměru mezi nadzemní a podzemní částí. Odstranění poškozených částí rostliny, odstranění nevhodného větvení.</t>
  </si>
  <si>
    <t>-1678872200</t>
  </si>
  <si>
    <t>40</t>
  </si>
  <si>
    <t>184813134</t>
  </si>
  <si>
    <t>Ochrana dřevin před okusem zvěří chemicky nátěrem, v rovině nebo ve svahu do 1:5 listnatých, výšky přes 70 cm</t>
  </si>
  <si>
    <t>-1279280146</t>
  </si>
  <si>
    <t>počet*opak.</t>
  </si>
  <si>
    <t>8,19*2</t>
  </si>
  <si>
    <t>41</t>
  </si>
  <si>
    <t>446091034</t>
  </si>
  <si>
    <t>počet dřevin *0,005g přípravku*opak.</t>
  </si>
  <si>
    <t>819*0,005*2</t>
  </si>
  <si>
    <t>42</t>
  </si>
  <si>
    <t>-1327533841</t>
  </si>
  <si>
    <t>43</t>
  </si>
  <si>
    <t>-1588283618</t>
  </si>
  <si>
    <t>dávka vody 0,04m3 * počet*opakování</t>
  </si>
  <si>
    <t>0,04*844*4</t>
  </si>
  <si>
    <t>44</t>
  </si>
  <si>
    <t>466577347</t>
  </si>
  <si>
    <t>45</t>
  </si>
  <si>
    <t>348987591</t>
  </si>
  <si>
    <t>46</t>
  </si>
  <si>
    <t>-1513399540</t>
  </si>
  <si>
    <t>05</t>
  </si>
  <si>
    <t>Založení trávníků</t>
  </si>
  <si>
    <t>47</t>
  </si>
  <si>
    <t>181451121</t>
  </si>
  <si>
    <t>Založení trávníku na půdě předem připravené plochy přes 1000 m2 výsevem včetně utažení lučního v rovině nebo na svahu do 1:5</t>
  </si>
  <si>
    <t>-133541616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</si>
  <si>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</si>
  <si>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48</t>
  </si>
  <si>
    <t>183403153</t>
  </si>
  <si>
    <t>Obdělání půdy hrabáním v rovině nebo na svahu do 1:5</t>
  </si>
  <si>
    <t>739485405</t>
  </si>
  <si>
    <t>49</t>
  </si>
  <si>
    <t>00572472</t>
  </si>
  <si>
    <t>osivo směs travní krajinná-rovinná</t>
  </si>
  <si>
    <t>307889378</t>
  </si>
  <si>
    <t>Poznámka k položce:_x000D_
Směs trávobylinná louka klasická specifikována v Technické zprávě.</t>
  </si>
  <si>
    <t>výsevek*plocha*koef. ztrát</t>
  </si>
  <si>
    <t>0,008*5690*1,03</t>
  </si>
  <si>
    <t>50</t>
  </si>
  <si>
    <t>1724515959</t>
  </si>
  <si>
    <t>51</t>
  </si>
  <si>
    <t>433692475</t>
  </si>
  <si>
    <t>0,01*5690*1</t>
  </si>
  <si>
    <t>52</t>
  </si>
  <si>
    <t>-1147711738</t>
  </si>
  <si>
    <t>53</t>
  </si>
  <si>
    <t>577084</t>
  </si>
  <si>
    <t>54</t>
  </si>
  <si>
    <t>1839440553</t>
  </si>
  <si>
    <t>VRN</t>
  </si>
  <si>
    <t>Vedlejší rozpočtové náklady</t>
  </si>
  <si>
    <t>VRN1</t>
  </si>
  <si>
    <t>Průzkumné, geodetické a projektové práce</t>
  </si>
  <si>
    <t>55</t>
  </si>
  <si>
    <t>0120020R1</t>
  </si>
  <si>
    <t xml:space="preserve">Geodetické práce - vytýčení inženýrských sítí před realizací </t>
  </si>
  <si>
    <t>1024</t>
  </si>
  <si>
    <t>-1082714634</t>
  </si>
  <si>
    <t>56</t>
  </si>
  <si>
    <t>0120020R2</t>
  </si>
  <si>
    <t>Geodetické práce - zaměření, vytyčení v terénu hranic pozemků a výsadbových míst.</t>
  </si>
  <si>
    <t>-549247943</t>
  </si>
  <si>
    <t>VRN6</t>
  </si>
  <si>
    <t>Územní vlivy</t>
  </si>
  <si>
    <t>57</t>
  </si>
  <si>
    <t>065002000</t>
  </si>
  <si>
    <t>Mimostaveništní doprava materiálů</t>
  </si>
  <si>
    <t>362318128</t>
  </si>
  <si>
    <t>02 - Rozvojová péče</t>
  </si>
  <si>
    <t xml:space="preserve">    1 - Zemní práce</t>
  </si>
  <si>
    <t xml:space="preserve">    997 - Přesun sutě</t>
  </si>
  <si>
    <t xml:space="preserve">    998 - Přesun hmot</t>
  </si>
  <si>
    <t>Zemní práce</t>
  </si>
  <si>
    <t>1520541687</t>
  </si>
  <si>
    <t>Poznámka k položce:_x000D_
Trávník v meziřadí.</t>
  </si>
  <si>
    <t>plocha*opak.*roky</t>
  </si>
  <si>
    <t>5253*3*3</t>
  </si>
  <si>
    <t>1858000R</t>
  </si>
  <si>
    <t>Ožínání sazenic v rovině a svahu do 1:5</t>
  </si>
  <si>
    <t>543174744</t>
  </si>
  <si>
    <t>plocha*opakování*roků</t>
  </si>
  <si>
    <t>2864*3*3</t>
  </si>
  <si>
    <t>18421515R</t>
  </si>
  <si>
    <t>Kontrola a přípdaná oprava kolíků u sazenic stromů</t>
  </si>
  <si>
    <t>1495053466</t>
  </si>
  <si>
    <t>počet strom*opakování*roků</t>
  </si>
  <si>
    <t>2702*1*3</t>
  </si>
  <si>
    <t>1842151R1</t>
  </si>
  <si>
    <t>Kontrola zdravotního stavu rostlin, kontrola údržby, návrh zásahů a opatření</t>
  </si>
  <si>
    <t>-940008019</t>
  </si>
  <si>
    <t>sadovnická úprava*opakování*roků</t>
  </si>
  <si>
    <t>1*2*3</t>
  </si>
  <si>
    <t>1842151R2</t>
  </si>
  <si>
    <t>Kontrola, oprava oplocenky</t>
  </si>
  <si>
    <t>bm</t>
  </si>
  <si>
    <t>-172228416</t>
  </si>
  <si>
    <t>oplocenka*opakování*roků</t>
  </si>
  <si>
    <t>496*2*3</t>
  </si>
  <si>
    <t>-459535036</t>
  </si>
  <si>
    <t>plocha*počet opak. *roky</t>
  </si>
  <si>
    <t>2864*1*3</t>
  </si>
  <si>
    <t>103911000</t>
  </si>
  <si>
    <t>-1693844860</t>
  </si>
  <si>
    <t>plocha*vrstva*počet opk.* roky</t>
  </si>
  <si>
    <t>2864*0,05*1*3</t>
  </si>
  <si>
    <t>1103176127</t>
  </si>
  <si>
    <t>počet*opak.*roky</t>
  </si>
  <si>
    <t>35,21*2*3</t>
  </si>
  <si>
    <t>2031485578</t>
  </si>
  <si>
    <t>počet dřevin *0,005g přípravku*opak.*roky</t>
  </si>
  <si>
    <t>3521*0,005*2*3</t>
  </si>
  <si>
    <t>-1007951017</t>
  </si>
  <si>
    <t>dávka vody 0,01m3 * počet dřevin*opakování*roků</t>
  </si>
  <si>
    <t>0,01*3521*5*3</t>
  </si>
  <si>
    <t>-454290434</t>
  </si>
  <si>
    <t>187000446</t>
  </si>
  <si>
    <t>1582069693</t>
  </si>
  <si>
    <t>997</t>
  </si>
  <si>
    <t>Přesun sutě</t>
  </si>
  <si>
    <t>997013501</t>
  </si>
  <si>
    <t>Odvoz suti a vybouraných hmot na skládku nebo meziskládku se složením, na vzdálenost do 1 km</t>
  </si>
  <si>
    <t>1636296219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</si>
  <si>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</si>
  <si>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Poznámka k položce:_x000D_
Odpad vzniklý sečením travních porostů, odstraňování buřeně.</t>
  </si>
  <si>
    <t>997013509</t>
  </si>
  <si>
    <t>Odvoz suti a vybouraných hmot na skládku nebo meziskládku se složením, na vzdálenost Příplatek k ceně za každý další i započatý 1 km přes 1 km</t>
  </si>
  <si>
    <t>1322524105</t>
  </si>
  <si>
    <t>99701381R</t>
  </si>
  <si>
    <t>Poplatek za uložení na skládce (skládkovné) odpadu ze sečení</t>
  </si>
  <si>
    <t>111461016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</si>
  <si>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</si>
  <si>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Poznámka k položce:_x000D_
Dle přílohy č.1 vyhlášky MŽP 381/2001 Sb., ve znění vyhlášky č. 503/2004 Sb. kategorie odpadů biologické zkompostovatelné</t>
  </si>
  <si>
    <t>998</t>
  </si>
  <si>
    <t>Přesun hmot</t>
  </si>
  <si>
    <t>-2093979592</t>
  </si>
  <si>
    <t>SO02 - Lokalita Úvozní</t>
  </si>
  <si>
    <t>4919*2</t>
  </si>
  <si>
    <t>3489512R2</t>
  </si>
  <si>
    <t>Poznámka k položce:_x000D_
Materiálem oplocenky je lesnické pletivo pozinkované. Počet vodorovných drátů je v rozmezí 14 - 16 drátů.Pletivo je ve spodní části hustší, s výškou oplocenky se oka zvětšují. Vzdálenost svislých drátů oplocenky je 1,6 - 2 mm, nahoře a dole jsou 2 x 2 dráty o průměru 2,15 mm. Pletivo bude ke svislému kůlu fixováno (přibito) hřebíky po 30 - 40 cm. Výška oplocenkybude 180 cm_x000D_
_x000D_
Svislý kůl je z nerozmítané dřevěné kulatiny, která je ošetřena nátěrem proti hnilobě, špice bude opálená. Minimální průměr kůlů je 10 cm. Vzdálenost kůlů od sebe je 3 m. Kůl je do země zapuštěn minimálně 40 cm. Každý třetí kůl bude zavětrovaný šikmým kůlem - vzpěrou. Kůly v bráně budou taktéž zavětrovány vzpěrou._x000D_
_x000D_
Cena zahrnuje zřízení 1 ks bran, 2 ks žebříku, dopravu mimo cestní síť do 5 km._x000D_
POLOŽKA montáž včetně ceny materiálu!</t>
  </si>
  <si>
    <t>Poznámka k položce:_x000D_
KK - krytokořenná sadba viz. textová část dokumentace</t>
  </si>
  <si>
    <t>Javor mléč (Acer platanoides) 51-70cm, ZB</t>
  </si>
  <si>
    <t>0,1*830*1,03</t>
  </si>
  <si>
    <t>1051*0,005*2</t>
  </si>
  <si>
    <t>0,01*1051*4</t>
  </si>
  <si>
    <t>0,1*522*1,03</t>
  </si>
  <si>
    <t>4,3*2</t>
  </si>
  <si>
    <t>430*0,005*2</t>
  </si>
  <si>
    <t>0,04*430*4</t>
  </si>
  <si>
    <t>0,008*3567*1,03</t>
  </si>
  <si>
    <t>0,01*3567*1</t>
  </si>
  <si>
    <t>Poznámka k položce:_x000D_
Trávník v meziřadí. Bez odvozu posečené hmoty.</t>
  </si>
  <si>
    <t>3097*3*3</t>
  </si>
  <si>
    <t>1352*3*3</t>
  </si>
  <si>
    <t>Kontrola a případaná oprava kolíků u sazenic stromů</t>
  </si>
  <si>
    <t>počet stromů*opakování*roků</t>
  </si>
  <si>
    <t>1051*1*3</t>
  </si>
  <si>
    <t>314*2*3</t>
  </si>
  <si>
    <t>1352*1*3</t>
  </si>
  <si>
    <t>1352*0,05*1*3</t>
  </si>
  <si>
    <t>14,81*2*3</t>
  </si>
  <si>
    <t>1481*0,005*2*3</t>
  </si>
  <si>
    <t>0,01*1481*5*3</t>
  </si>
  <si>
    <t>SO03 - Nezpůsobilé náklady</t>
  </si>
  <si>
    <t>N01 - Lokalita Polní</t>
  </si>
  <si>
    <t>-392169724</t>
  </si>
  <si>
    <t>Poznámka k položce:_x000D_
Mimo oplocenku. Posečená hmota bude odvezena.</t>
  </si>
  <si>
    <t>(plocha*opak.*roky)+(plocha*opak.*roky)</t>
  </si>
  <si>
    <t>(437*2*1)+(347*2*2)</t>
  </si>
  <si>
    <t>-913834802</t>
  </si>
  <si>
    <t>1537041395</t>
  </si>
  <si>
    <t>751224735</t>
  </si>
  <si>
    <t>N02 - Lokalita Úvozní</t>
  </si>
  <si>
    <t>-818898126</t>
  </si>
  <si>
    <t>Poznámka k položce:_x000D_
Trávník mimo oplocenku. Odvoz posečené hmoty.</t>
  </si>
  <si>
    <t>(470*2*1)+(376*2*2)</t>
  </si>
  <si>
    <t>330093454</t>
  </si>
  <si>
    <t>-1418094479</t>
  </si>
  <si>
    <t>301345438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</si>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</sst>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topLeftCell="A46" workbookViewId="0">
      <selection activeCell="BH67" sqref="BH67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2"/>
      <c r="AQ5" s="22"/>
      <c r="AR5" s="20"/>
      <c r="BE5" s="330" t="s">
        <v>15</v>
      </c>
      <c r="BS5" s="17" t="s">
        <v>6</v>
      </c>
    </row>
    <row r="6" spans="1:74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2"/>
      <c r="AQ6" s="22"/>
      <c r="AR6" s="20"/>
      <c r="BE6" s="331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1"/>
      <c r="BS7" s="17" t="s">
        <v>6</v>
      </c>
    </row>
    <row r="8" spans="1:74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1"/>
      <c r="BS8" s="17" t="s">
        <v>6</v>
      </c>
    </row>
    <row r="9" spans="1:74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1"/>
      <c r="BS9" s="17" t="s">
        <v>6</v>
      </c>
    </row>
    <row r="10" spans="1:74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1"/>
      <c r="BS10" s="17" t="s">
        <v>6</v>
      </c>
    </row>
    <row r="11" spans="1:74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1"/>
      <c r="BS11" s="17" t="s">
        <v>6</v>
      </c>
    </row>
    <row r="12" spans="1:74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1"/>
      <c r="BS12" s="17" t="s">
        <v>6</v>
      </c>
    </row>
    <row r="13" spans="1:74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1"/>
      <c r="BS13" s="17" t="s">
        <v>6</v>
      </c>
    </row>
    <row r="14" spans="1:74" ht="13.2">
      <c r="B14" s="21"/>
      <c r="C14" s="22"/>
      <c r="D14" s="22"/>
      <c r="E14" s="354" t="s">
        <v>30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1"/>
      <c r="BS14" s="17" t="s">
        <v>6</v>
      </c>
    </row>
    <row r="15" spans="1:74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1"/>
      <c r="BS15" s="17" t="s">
        <v>4</v>
      </c>
    </row>
    <row r="16" spans="1:74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31"/>
      <c r="BS16" s="17" t="s">
        <v>4</v>
      </c>
    </row>
    <row r="17" spans="2:71" ht="18.45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1"/>
      <c r="BS17" s="17" t="s">
        <v>34</v>
      </c>
    </row>
    <row r="18" spans="2:7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1"/>
      <c r="BS18" s="17" t="s">
        <v>6</v>
      </c>
    </row>
    <row r="19" spans="2:7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1"/>
      <c r="BS19" s="17" t="s">
        <v>6</v>
      </c>
    </row>
    <row r="20" spans="2:71" ht="18.45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1"/>
      <c r="BS20" s="17" t="s">
        <v>4</v>
      </c>
    </row>
    <row r="21" spans="2:7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1"/>
    </row>
    <row r="22" spans="2:7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1"/>
    </row>
    <row r="23" spans="2:71" ht="51" customHeight="1">
      <c r="B23" s="21"/>
      <c r="C23" s="22"/>
      <c r="D23" s="22"/>
      <c r="E23" s="356" t="s">
        <v>38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2"/>
      <c r="AP23" s="22"/>
      <c r="AQ23" s="22"/>
      <c r="AR23" s="20"/>
      <c r="BE23" s="331"/>
    </row>
    <row r="24" spans="2:7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1"/>
    </row>
    <row r="25" spans="2:7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1"/>
    </row>
    <row r="26" spans="2:71" s="1" customFormat="1" ht="25.95" customHeight="1"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3">
        <f>ROUND(AG54,2)</f>
        <v>0</v>
      </c>
      <c r="AL26" s="334"/>
      <c r="AM26" s="334"/>
      <c r="AN26" s="334"/>
      <c r="AO26" s="334"/>
      <c r="AP26" s="35"/>
      <c r="AQ26" s="35"/>
      <c r="AR26" s="38"/>
      <c r="BE26" s="331"/>
    </row>
    <row r="27" spans="2:71" s="1" customFormat="1" ht="6.9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1"/>
    </row>
    <row r="28" spans="2:71" s="1" customFormat="1" ht="13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7" t="s">
        <v>40</v>
      </c>
      <c r="M28" s="357"/>
      <c r="N28" s="357"/>
      <c r="O28" s="357"/>
      <c r="P28" s="357"/>
      <c r="Q28" s="35"/>
      <c r="R28" s="35"/>
      <c r="S28" s="35"/>
      <c r="T28" s="35"/>
      <c r="U28" s="35"/>
      <c r="V28" s="35"/>
      <c r="W28" s="357" t="s">
        <v>41</v>
      </c>
      <c r="X28" s="357"/>
      <c r="Y28" s="357"/>
      <c r="Z28" s="357"/>
      <c r="AA28" s="357"/>
      <c r="AB28" s="357"/>
      <c r="AC28" s="357"/>
      <c r="AD28" s="357"/>
      <c r="AE28" s="357"/>
      <c r="AF28" s="35"/>
      <c r="AG28" s="35"/>
      <c r="AH28" s="35"/>
      <c r="AI28" s="35"/>
      <c r="AJ28" s="35"/>
      <c r="AK28" s="357" t="s">
        <v>42</v>
      </c>
      <c r="AL28" s="357"/>
      <c r="AM28" s="357"/>
      <c r="AN28" s="357"/>
      <c r="AO28" s="357"/>
      <c r="AP28" s="35"/>
      <c r="AQ28" s="35"/>
      <c r="AR28" s="38"/>
      <c r="BE28" s="331"/>
    </row>
    <row r="29" spans="2:71" s="2" customFormat="1" ht="14.4" customHeight="1">
      <c r="B29" s="39"/>
      <c r="C29" s="40"/>
      <c r="D29" s="29" t="s">
        <v>43</v>
      </c>
      <c r="E29" s="40"/>
      <c r="F29" s="29" t="s">
        <v>44</v>
      </c>
      <c r="G29" s="40"/>
      <c r="H29" s="40"/>
      <c r="I29" s="40"/>
      <c r="J29" s="40"/>
      <c r="K29" s="40"/>
      <c r="L29" s="358">
        <v>0.21</v>
      </c>
      <c r="M29" s="329"/>
      <c r="N29" s="329"/>
      <c r="O29" s="329"/>
      <c r="P29" s="329"/>
      <c r="Q29" s="40"/>
      <c r="R29" s="40"/>
      <c r="S29" s="40"/>
      <c r="T29" s="40"/>
      <c r="U29" s="40"/>
      <c r="V29" s="40"/>
      <c r="W29" s="328">
        <f>ROUND(AZ54, 2)</f>
        <v>0</v>
      </c>
      <c r="X29" s="329"/>
      <c r="Y29" s="329"/>
      <c r="Z29" s="329"/>
      <c r="AA29" s="329"/>
      <c r="AB29" s="329"/>
      <c r="AC29" s="329"/>
      <c r="AD29" s="329"/>
      <c r="AE29" s="329"/>
      <c r="AF29" s="40"/>
      <c r="AG29" s="40"/>
      <c r="AH29" s="40"/>
      <c r="AI29" s="40"/>
      <c r="AJ29" s="40"/>
      <c r="AK29" s="328">
        <f>ROUND(AV54, 2)</f>
        <v>0</v>
      </c>
      <c r="AL29" s="329"/>
      <c r="AM29" s="329"/>
      <c r="AN29" s="329"/>
      <c r="AO29" s="329"/>
      <c r="AP29" s="40"/>
      <c r="AQ29" s="40"/>
      <c r="AR29" s="41"/>
      <c r="BE29" s="332"/>
    </row>
    <row r="30" spans="2:71" s="2" customFormat="1" ht="14.4" customHeight="1">
      <c r="B30" s="39"/>
      <c r="C30" s="40"/>
      <c r="D30" s="40"/>
      <c r="E30" s="40"/>
      <c r="F30" s="29" t="s">
        <v>45</v>
      </c>
      <c r="G30" s="40"/>
      <c r="H30" s="40"/>
      <c r="I30" s="40"/>
      <c r="J30" s="40"/>
      <c r="K30" s="40"/>
      <c r="L30" s="358">
        <v>0.15</v>
      </c>
      <c r="M30" s="329"/>
      <c r="N30" s="329"/>
      <c r="O30" s="329"/>
      <c r="P30" s="329"/>
      <c r="Q30" s="40"/>
      <c r="R30" s="40"/>
      <c r="S30" s="40"/>
      <c r="T30" s="40"/>
      <c r="U30" s="40"/>
      <c r="V30" s="40"/>
      <c r="W30" s="328">
        <f>ROUND(BA54, 2)</f>
        <v>0</v>
      </c>
      <c r="X30" s="329"/>
      <c r="Y30" s="329"/>
      <c r="Z30" s="329"/>
      <c r="AA30" s="329"/>
      <c r="AB30" s="329"/>
      <c r="AC30" s="329"/>
      <c r="AD30" s="329"/>
      <c r="AE30" s="329"/>
      <c r="AF30" s="40"/>
      <c r="AG30" s="40"/>
      <c r="AH30" s="40"/>
      <c r="AI30" s="40"/>
      <c r="AJ30" s="40"/>
      <c r="AK30" s="328">
        <f>ROUND(AW54, 2)</f>
        <v>0</v>
      </c>
      <c r="AL30" s="329"/>
      <c r="AM30" s="329"/>
      <c r="AN30" s="329"/>
      <c r="AO30" s="329"/>
      <c r="AP30" s="40"/>
      <c r="AQ30" s="40"/>
      <c r="AR30" s="41"/>
      <c r="BE30" s="332"/>
    </row>
    <row r="31" spans="2:71" s="2" customFormat="1" ht="14.4" hidden="1" customHeight="1">
      <c r="B31" s="39"/>
      <c r="C31" s="40"/>
      <c r="D31" s="40"/>
      <c r="E31" s="40"/>
      <c r="F31" s="29" t="s">
        <v>46</v>
      </c>
      <c r="G31" s="40"/>
      <c r="H31" s="40"/>
      <c r="I31" s="40"/>
      <c r="J31" s="40"/>
      <c r="K31" s="40"/>
      <c r="L31" s="358">
        <v>0.21</v>
      </c>
      <c r="M31" s="329"/>
      <c r="N31" s="329"/>
      <c r="O31" s="329"/>
      <c r="P31" s="329"/>
      <c r="Q31" s="40"/>
      <c r="R31" s="40"/>
      <c r="S31" s="40"/>
      <c r="T31" s="40"/>
      <c r="U31" s="40"/>
      <c r="V31" s="40"/>
      <c r="W31" s="328">
        <f>ROUND(BB54, 2)</f>
        <v>0</v>
      </c>
      <c r="X31" s="329"/>
      <c r="Y31" s="329"/>
      <c r="Z31" s="329"/>
      <c r="AA31" s="329"/>
      <c r="AB31" s="329"/>
      <c r="AC31" s="329"/>
      <c r="AD31" s="329"/>
      <c r="AE31" s="329"/>
      <c r="AF31" s="40"/>
      <c r="AG31" s="40"/>
      <c r="AH31" s="40"/>
      <c r="AI31" s="40"/>
      <c r="AJ31" s="40"/>
      <c r="AK31" s="328">
        <v>0</v>
      </c>
      <c r="AL31" s="329"/>
      <c r="AM31" s="329"/>
      <c r="AN31" s="329"/>
      <c r="AO31" s="329"/>
      <c r="AP31" s="40"/>
      <c r="AQ31" s="40"/>
      <c r="AR31" s="41"/>
      <c r="BE31" s="332"/>
    </row>
    <row r="32" spans="2:71" s="2" customFormat="1" ht="14.4" hidden="1" customHeight="1">
      <c r="B32" s="39"/>
      <c r="C32" s="40"/>
      <c r="D32" s="40"/>
      <c r="E32" s="40"/>
      <c r="F32" s="29" t="s">
        <v>47</v>
      </c>
      <c r="G32" s="40"/>
      <c r="H32" s="40"/>
      <c r="I32" s="40"/>
      <c r="J32" s="40"/>
      <c r="K32" s="40"/>
      <c r="L32" s="358">
        <v>0.15</v>
      </c>
      <c r="M32" s="329"/>
      <c r="N32" s="329"/>
      <c r="O32" s="329"/>
      <c r="P32" s="329"/>
      <c r="Q32" s="40"/>
      <c r="R32" s="40"/>
      <c r="S32" s="40"/>
      <c r="T32" s="40"/>
      <c r="U32" s="40"/>
      <c r="V32" s="40"/>
      <c r="W32" s="328">
        <f>ROUND(BC54, 2)</f>
        <v>0</v>
      </c>
      <c r="X32" s="329"/>
      <c r="Y32" s="329"/>
      <c r="Z32" s="329"/>
      <c r="AA32" s="329"/>
      <c r="AB32" s="329"/>
      <c r="AC32" s="329"/>
      <c r="AD32" s="329"/>
      <c r="AE32" s="329"/>
      <c r="AF32" s="40"/>
      <c r="AG32" s="40"/>
      <c r="AH32" s="40"/>
      <c r="AI32" s="40"/>
      <c r="AJ32" s="40"/>
      <c r="AK32" s="328">
        <v>0</v>
      </c>
      <c r="AL32" s="329"/>
      <c r="AM32" s="329"/>
      <c r="AN32" s="329"/>
      <c r="AO32" s="329"/>
      <c r="AP32" s="40"/>
      <c r="AQ32" s="40"/>
      <c r="AR32" s="41"/>
      <c r="BE32" s="332"/>
    </row>
    <row r="33" spans="2:44" s="2" customFormat="1" ht="14.4" hidden="1" customHeight="1">
      <c r="B33" s="39"/>
      <c r="C33" s="40"/>
      <c r="D33" s="40"/>
      <c r="E33" s="40"/>
      <c r="F33" s="29" t="s">
        <v>48</v>
      </c>
      <c r="G33" s="40"/>
      <c r="H33" s="40"/>
      <c r="I33" s="40"/>
      <c r="J33" s="40"/>
      <c r="K33" s="40"/>
      <c r="L33" s="358">
        <v>0</v>
      </c>
      <c r="M33" s="329"/>
      <c r="N33" s="329"/>
      <c r="O33" s="329"/>
      <c r="P33" s="329"/>
      <c r="Q33" s="40"/>
      <c r="R33" s="40"/>
      <c r="S33" s="40"/>
      <c r="T33" s="40"/>
      <c r="U33" s="40"/>
      <c r="V33" s="40"/>
      <c r="W33" s="328">
        <f>ROUND(BD54, 2)</f>
        <v>0</v>
      </c>
      <c r="X33" s="329"/>
      <c r="Y33" s="329"/>
      <c r="Z33" s="329"/>
      <c r="AA33" s="329"/>
      <c r="AB33" s="329"/>
      <c r="AC33" s="329"/>
      <c r="AD33" s="329"/>
      <c r="AE33" s="329"/>
      <c r="AF33" s="40"/>
      <c r="AG33" s="40"/>
      <c r="AH33" s="40"/>
      <c r="AI33" s="40"/>
      <c r="AJ33" s="40"/>
      <c r="AK33" s="328">
        <v>0</v>
      </c>
      <c r="AL33" s="329"/>
      <c r="AM33" s="329"/>
      <c r="AN33" s="329"/>
      <c r="AO33" s="329"/>
      <c r="AP33" s="40"/>
      <c r="AQ33" s="40"/>
      <c r="AR33" s="41"/>
    </row>
    <row r="34" spans="2:44" s="1" customFormat="1" ht="6.9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5" customHeight="1"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335" t="s">
        <v>51</v>
      </c>
      <c r="Y35" s="336"/>
      <c r="Z35" s="336"/>
      <c r="AA35" s="336"/>
      <c r="AB35" s="336"/>
      <c r="AC35" s="44"/>
      <c r="AD35" s="44"/>
      <c r="AE35" s="44"/>
      <c r="AF35" s="44"/>
      <c r="AG35" s="44"/>
      <c r="AH35" s="44"/>
      <c r="AI35" s="44"/>
      <c r="AJ35" s="44"/>
      <c r="AK35" s="337">
        <f>SUM(AK26:AK33)</f>
        <v>0</v>
      </c>
      <c r="AL35" s="336"/>
      <c r="AM35" s="336"/>
      <c r="AN35" s="336"/>
      <c r="AO35" s="338"/>
      <c r="AP35" s="42"/>
      <c r="AQ35" s="42"/>
      <c r="AR35" s="38"/>
    </row>
    <row r="36" spans="2:44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" customHeight="1">
      <c r="B42" s="34"/>
      <c r="C42" s="23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3" customFormat="1" ht="12" customHeight="1">
      <c r="B44" s="50"/>
      <c r="C44" s="29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2019/P10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2:44" s="4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48" t="str">
        <f>K6</f>
        <v>Návrh ploch ÚSES v Bohumíně</v>
      </c>
      <c r="M45" s="349"/>
      <c r="N45" s="349"/>
      <c r="O45" s="349"/>
      <c r="P45" s="349"/>
      <c r="Q45" s="349"/>
      <c r="R45" s="349"/>
      <c r="S45" s="349"/>
      <c r="T45" s="349"/>
      <c r="U45" s="349"/>
      <c r="V45" s="349"/>
      <c r="W45" s="349"/>
      <c r="X45" s="349"/>
      <c r="Y45" s="349"/>
      <c r="Z45" s="349"/>
      <c r="AA45" s="349"/>
      <c r="AB45" s="349"/>
      <c r="AC45" s="349"/>
      <c r="AD45" s="349"/>
      <c r="AE45" s="349"/>
      <c r="AF45" s="349"/>
      <c r="AG45" s="349"/>
      <c r="AH45" s="349"/>
      <c r="AI45" s="349"/>
      <c r="AJ45" s="349"/>
      <c r="AK45" s="349"/>
      <c r="AL45" s="349"/>
      <c r="AM45" s="349"/>
      <c r="AN45" s="349"/>
      <c r="AO45" s="349"/>
      <c r="AP45" s="55"/>
      <c r="AQ45" s="55"/>
      <c r="AR45" s="56"/>
    </row>
    <row r="46" spans="2:44" s="1" customFormat="1" ht="6.9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Bohumín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50" t="str">
        <f>IF(AN8= "","",AN8)</f>
        <v>24. 7. 2019</v>
      </c>
      <c r="AN47" s="350"/>
      <c r="AO47" s="35"/>
      <c r="AP47" s="35"/>
      <c r="AQ47" s="35"/>
      <c r="AR47" s="38"/>
    </row>
    <row r="48" spans="2:44" s="1" customFormat="1" ht="6.9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5.15" customHeight="1">
      <c r="B49" s="34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31</v>
      </c>
      <c r="AJ49" s="35"/>
      <c r="AK49" s="35"/>
      <c r="AL49" s="35"/>
      <c r="AM49" s="346" t="str">
        <f>IF(E17="","",E17)</f>
        <v>ing. Petra Ličková</v>
      </c>
      <c r="AN49" s="347"/>
      <c r="AO49" s="347"/>
      <c r="AP49" s="347"/>
      <c r="AQ49" s="35"/>
      <c r="AR49" s="38"/>
      <c r="AS49" s="340" t="s">
        <v>53</v>
      </c>
      <c r="AT49" s="341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pans="1:91" s="1" customFormat="1" ht="15.15" customHeight="1">
      <c r="B50" s="34"/>
      <c r="C50" s="29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35</v>
      </c>
      <c r="AJ50" s="35"/>
      <c r="AK50" s="35"/>
      <c r="AL50" s="35"/>
      <c r="AM50" s="346" t="str">
        <f>IF(E20="","",E20)</f>
        <v>Arch4green s.r.o.</v>
      </c>
      <c r="AN50" s="347"/>
      <c r="AO50" s="347"/>
      <c r="AP50" s="347"/>
      <c r="AQ50" s="35"/>
      <c r="AR50" s="38"/>
      <c r="AS50" s="342"/>
      <c r="AT50" s="343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44"/>
      <c r="AT51" s="345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pans="1:91" s="1" customFormat="1" ht="29.25" customHeight="1">
      <c r="B52" s="34"/>
      <c r="C52" s="371" t="s">
        <v>54</v>
      </c>
      <c r="D52" s="366"/>
      <c r="E52" s="366"/>
      <c r="F52" s="366"/>
      <c r="G52" s="366"/>
      <c r="H52" s="65"/>
      <c r="I52" s="365" t="s">
        <v>55</v>
      </c>
      <c r="J52" s="366"/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67" t="s">
        <v>56</v>
      </c>
      <c r="AH52" s="366"/>
      <c r="AI52" s="366"/>
      <c r="AJ52" s="366"/>
      <c r="AK52" s="366"/>
      <c r="AL52" s="366"/>
      <c r="AM52" s="366"/>
      <c r="AN52" s="365" t="s">
        <v>57</v>
      </c>
      <c r="AO52" s="366"/>
      <c r="AP52" s="366"/>
      <c r="AQ52" s="66" t="s">
        <v>58</v>
      </c>
      <c r="AR52" s="38"/>
      <c r="AS52" s="67" t="s">
        <v>59</v>
      </c>
      <c r="AT52" s="68" t="s">
        <v>60</v>
      </c>
      <c r="AU52" s="68" t="s">
        <v>61</v>
      </c>
      <c r="AV52" s="68" t="s">
        <v>62</v>
      </c>
      <c r="AW52" s="68" t="s">
        <v>63</v>
      </c>
      <c r="AX52" s="68" t="s">
        <v>64</v>
      </c>
      <c r="AY52" s="68" t="s">
        <v>65</v>
      </c>
      <c r="AZ52" s="68" t="s">
        <v>66</v>
      </c>
      <c r="BA52" s="68" t="s">
        <v>67</v>
      </c>
      <c r="BB52" s="68" t="s">
        <v>68</v>
      </c>
      <c r="BC52" s="68" t="s">
        <v>69</v>
      </c>
      <c r="BD52" s="69" t="s">
        <v>70</v>
      </c>
    </row>
    <row r="53" spans="1:91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</row>
    <row r="54" spans="1:91" s="5" customFormat="1" ht="32.4" customHeight="1">
      <c r="B54" s="73"/>
      <c r="C54" s="74" t="s">
        <v>71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69">
        <f>ROUND(AG55+AG58+AG61,2)</f>
        <v>0</v>
      </c>
      <c r="AH54" s="369"/>
      <c r="AI54" s="369"/>
      <c r="AJ54" s="369"/>
      <c r="AK54" s="369"/>
      <c r="AL54" s="369"/>
      <c r="AM54" s="369"/>
      <c r="AN54" s="370">
        <f t="shared" ref="AN54:AN63" si="0">SUM(AG54,AT54)</f>
        <v>0</v>
      </c>
      <c r="AO54" s="370"/>
      <c r="AP54" s="370"/>
      <c r="AQ54" s="77" t="s">
        <v>19</v>
      </c>
      <c r="AR54" s="78"/>
      <c r="AS54" s="79">
        <f>ROUND(AS55+AS58+AS61,2)</f>
        <v>0</v>
      </c>
      <c r="AT54" s="80">
        <f t="shared" ref="AT54:AT63" si="1">ROUND(SUM(AV54:AW54),2)</f>
        <v>0</v>
      </c>
      <c r="AU54" s="81">
        <f>ROUND(AU55+AU58+AU61,5)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ROUND(AZ55+AZ58+AZ61,2)</f>
        <v>0</v>
      </c>
      <c r="BA54" s="80">
        <f>ROUND(BA55+BA58+BA61,2)</f>
        <v>0</v>
      </c>
      <c r="BB54" s="80">
        <f>ROUND(BB55+BB58+BB61,2)</f>
        <v>0</v>
      </c>
      <c r="BC54" s="80">
        <f>ROUND(BC55+BC58+BC61,2)</f>
        <v>0</v>
      </c>
      <c r="BD54" s="82">
        <f>ROUND(BD55+BD58+BD61,2)</f>
        <v>0</v>
      </c>
      <c r="BS54" s="83" t="s">
        <v>72</v>
      </c>
      <c r="BT54" s="83" t="s">
        <v>73</v>
      </c>
      <c r="BU54" s="84" t="s">
        <v>74</v>
      </c>
      <c r="BV54" s="83" t="s">
        <v>75</v>
      </c>
      <c r="BW54" s="83" t="s">
        <v>5</v>
      </c>
      <c r="BX54" s="83" t="s">
        <v>76</v>
      </c>
      <c r="CL54" s="83" t="s">
        <v>19</v>
      </c>
    </row>
    <row r="55" spans="1:91" s="6" customFormat="1" ht="16.5" customHeight="1">
      <c r="B55" s="85"/>
      <c r="C55" s="86"/>
      <c r="D55" s="364" t="s">
        <v>77</v>
      </c>
      <c r="E55" s="364"/>
      <c r="F55" s="364"/>
      <c r="G55" s="364"/>
      <c r="H55" s="364"/>
      <c r="I55" s="87"/>
      <c r="J55" s="364" t="s">
        <v>78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8">
        <f>ROUND(SUM(AG56:AG57),2)</f>
        <v>0</v>
      </c>
      <c r="AH55" s="360"/>
      <c r="AI55" s="360"/>
      <c r="AJ55" s="360"/>
      <c r="AK55" s="360"/>
      <c r="AL55" s="360"/>
      <c r="AM55" s="360"/>
      <c r="AN55" s="359">
        <f t="shared" si="0"/>
        <v>0</v>
      </c>
      <c r="AO55" s="360"/>
      <c r="AP55" s="360"/>
      <c r="AQ55" s="88" t="s">
        <v>79</v>
      </c>
      <c r="AR55" s="89"/>
      <c r="AS55" s="90">
        <f>ROUND(SUM(AS56:AS57),2)</f>
        <v>0</v>
      </c>
      <c r="AT55" s="91">
        <f t="shared" si="1"/>
        <v>0</v>
      </c>
      <c r="AU55" s="92">
        <f>ROUND(SUM(AU56:AU57),5)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ROUND(SUM(AZ56:AZ57),2)</f>
        <v>0</v>
      </c>
      <c r="BA55" s="91">
        <f>ROUND(SUM(BA56:BA57),2)</f>
        <v>0</v>
      </c>
      <c r="BB55" s="91">
        <f>ROUND(SUM(BB56:BB57),2)</f>
        <v>0</v>
      </c>
      <c r="BC55" s="91">
        <f>ROUND(SUM(BC56:BC57),2)</f>
        <v>0</v>
      </c>
      <c r="BD55" s="93">
        <f>ROUND(SUM(BD56:BD57),2)</f>
        <v>0</v>
      </c>
      <c r="BS55" s="94" t="s">
        <v>72</v>
      </c>
      <c r="BT55" s="94" t="s">
        <v>80</v>
      </c>
      <c r="BU55" s="94" t="s">
        <v>74</v>
      </c>
      <c r="BV55" s="94" t="s">
        <v>75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3" customFormat="1" ht="16.5" customHeight="1">
      <c r="A56" s="95" t="s">
        <v>83</v>
      </c>
      <c r="B56" s="50"/>
      <c r="C56" s="96"/>
      <c r="D56" s="96"/>
      <c r="E56" s="363" t="s">
        <v>84</v>
      </c>
      <c r="F56" s="363"/>
      <c r="G56" s="363"/>
      <c r="H56" s="363"/>
      <c r="I56" s="363"/>
      <c r="J56" s="96"/>
      <c r="K56" s="363" t="s">
        <v>85</v>
      </c>
      <c r="L56" s="363"/>
      <c r="M56" s="363"/>
      <c r="N56" s="363"/>
      <c r="O56" s="363"/>
      <c r="P56" s="363"/>
      <c r="Q56" s="363"/>
      <c r="R56" s="363"/>
      <c r="S56" s="363"/>
      <c r="T56" s="363"/>
      <c r="U56" s="363"/>
      <c r="V56" s="363"/>
      <c r="W56" s="363"/>
      <c r="X56" s="363"/>
      <c r="Y56" s="363"/>
      <c r="Z56" s="363"/>
      <c r="AA56" s="363"/>
      <c r="AB56" s="363"/>
      <c r="AC56" s="363"/>
      <c r="AD56" s="363"/>
      <c r="AE56" s="363"/>
      <c r="AF56" s="363"/>
      <c r="AG56" s="361">
        <f>'01 - Založení úpravy'!J32</f>
        <v>0</v>
      </c>
      <c r="AH56" s="362"/>
      <c r="AI56" s="362"/>
      <c r="AJ56" s="362"/>
      <c r="AK56" s="362"/>
      <c r="AL56" s="362"/>
      <c r="AM56" s="362"/>
      <c r="AN56" s="361">
        <f t="shared" si="0"/>
        <v>0</v>
      </c>
      <c r="AO56" s="362"/>
      <c r="AP56" s="362"/>
      <c r="AQ56" s="97" t="s">
        <v>86</v>
      </c>
      <c r="AR56" s="52"/>
      <c r="AS56" s="98">
        <v>0</v>
      </c>
      <c r="AT56" s="99">
        <f t="shared" si="1"/>
        <v>0</v>
      </c>
      <c r="AU56" s="100">
        <f>'01 - Založení úpravy'!P94</f>
        <v>0</v>
      </c>
      <c r="AV56" s="99">
        <f>'01 - Založení úpravy'!J35</f>
        <v>0</v>
      </c>
      <c r="AW56" s="99">
        <f>'01 - Založení úpravy'!J36</f>
        <v>0</v>
      </c>
      <c r="AX56" s="99">
        <f>'01 - Založení úpravy'!J37</f>
        <v>0</v>
      </c>
      <c r="AY56" s="99">
        <f>'01 - Založení úpravy'!J38</f>
        <v>0</v>
      </c>
      <c r="AZ56" s="99">
        <f>'01 - Založení úpravy'!F35</f>
        <v>0</v>
      </c>
      <c r="BA56" s="99">
        <f>'01 - Založení úpravy'!F36</f>
        <v>0</v>
      </c>
      <c r="BB56" s="99">
        <f>'01 - Založení úpravy'!F37</f>
        <v>0</v>
      </c>
      <c r="BC56" s="99">
        <f>'01 - Založení úpravy'!F38</f>
        <v>0</v>
      </c>
      <c r="BD56" s="101">
        <f>'01 - Založení úpravy'!F39</f>
        <v>0</v>
      </c>
      <c r="BT56" s="102" t="s">
        <v>82</v>
      </c>
      <c r="BV56" s="102" t="s">
        <v>75</v>
      </c>
      <c r="BW56" s="102" t="s">
        <v>87</v>
      </c>
      <c r="BX56" s="102" t="s">
        <v>81</v>
      </c>
      <c r="CL56" s="102" t="s">
        <v>19</v>
      </c>
    </row>
    <row r="57" spans="1:91" s="3" customFormat="1" ht="16.5" customHeight="1">
      <c r="A57" s="95" t="s">
        <v>83</v>
      </c>
      <c r="B57" s="50"/>
      <c r="C57" s="96"/>
      <c r="D57" s="96"/>
      <c r="E57" s="363" t="s">
        <v>88</v>
      </c>
      <c r="F57" s="363"/>
      <c r="G57" s="363"/>
      <c r="H57" s="363"/>
      <c r="I57" s="363"/>
      <c r="J57" s="96"/>
      <c r="K57" s="363" t="s">
        <v>89</v>
      </c>
      <c r="L57" s="363"/>
      <c r="M57" s="363"/>
      <c r="N57" s="363"/>
      <c r="O57" s="363"/>
      <c r="P57" s="363"/>
      <c r="Q57" s="363"/>
      <c r="R57" s="363"/>
      <c r="S57" s="363"/>
      <c r="T57" s="363"/>
      <c r="U57" s="363"/>
      <c r="V57" s="363"/>
      <c r="W57" s="363"/>
      <c r="X57" s="363"/>
      <c r="Y57" s="363"/>
      <c r="Z57" s="363"/>
      <c r="AA57" s="363"/>
      <c r="AB57" s="363"/>
      <c r="AC57" s="363"/>
      <c r="AD57" s="363"/>
      <c r="AE57" s="363"/>
      <c r="AF57" s="363"/>
      <c r="AG57" s="361">
        <f>'02 - Rozvojová péče'!J32</f>
        <v>0</v>
      </c>
      <c r="AH57" s="362"/>
      <c r="AI57" s="362"/>
      <c r="AJ57" s="362"/>
      <c r="AK57" s="362"/>
      <c r="AL57" s="362"/>
      <c r="AM57" s="362"/>
      <c r="AN57" s="361">
        <f t="shared" si="0"/>
        <v>0</v>
      </c>
      <c r="AO57" s="362"/>
      <c r="AP57" s="362"/>
      <c r="AQ57" s="97" t="s">
        <v>86</v>
      </c>
      <c r="AR57" s="52"/>
      <c r="AS57" s="98">
        <v>0</v>
      </c>
      <c r="AT57" s="99">
        <f t="shared" si="1"/>
        <v>0</v>
      </c>
      <c r="AU57" s="100">
        <f>'02 - Rozvojová péče'!P89</f>
        <v>0</v>
      </c>
      <c r="AV57" s="99">
        <f>'02 - Rozvojová péče'!J35</f>
        <v>0</v>
      </c>
      <c r="AW57" s="99">
        <f>'02 - Rozvojová péče'!J36</f>
        <v>0</v>
      </c>
      <c r="AX57" s="99">
        <f>'02 - Rozvojová péče'!J37</f>
        <v>0</v>
      </c>
      <c r="AY57" s="99">
        <f>'02 - Rozvojová péče'!J38</f>
        <v>0</v>
      </c>
      <c r="AZ57" s="99">
        <f>'02 - Rozvojová péče'!F35</f>
        <v>0</v>
      </c>
      <c r="BA57" s="99">
        <f>'02 - Rozvojová péče'!F36</f>
        <v>0</v>
      </c>
      <c r="BB57" s="99">
        <f>'02 - Rozvojová péče'!F37</f>
        <v>0</v>
      </c>
      <c r="BC57" s="99">
        <f>'02 - Rozvojová péče'!F38</f>
        <v>0</v>
      </c>
      <c r="BD57" s="101">
        <f>'02 - Rozvojová péče'!F39</f>
        <v>0</v>
      </c>
      <c r="BT57" s="102" t="s">
        <v>82</v>
      </c>
      <c r="BV57" s="102" t="s">
        <v>75</v>
      </c>
      <c r="BW57" s="102" t="s">
        <v>90</v>
      </c>
      <c r="BX57" s="102" t="s">
        <v>81</v>
      </c>
      <c r="CL57" s="102" t="s">
        <v>19</v>
      </c>
    </row>
    <row r="58" spans="1:91" s="6" customFormat="1" ht="16.5" customHeight="1">
      <c r="B58" s="85"/>
      <c r="C58" s="86"/>
      <c r="D58" s="364" t="s">
        <v>91</v>
      </c>
      <c r="E58" s="364"/>
      <c r="F58" s="364"/>
      <c r="G58" s="364"/>
      <c r="H58" s="364"/>
      <c r="I58" s="87"/>
      <c r="J58" s="364" t="s">
        <v>92</v>
      </c>
      <c r="K58" s="364"/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68">
        <f>ROUND(SUM(AG59:AG60),2)</f>
        <v>0</v>
      </c>
      <c r="AH58" s="360"/>
      <c r="AI58" s="360"/>
      <c r="AJ58" s="360"/>
      <c r="AK58" s="360"/>
      <c r="AL58" s="360"/>
      <c r="AM58" s="360"/>
      <c r="AN58" s="359">
        <f t="shared" si="0"/>
        <v>0</v>
      </c>
      <c r="AO58" s="360"/>
      <c r="AP58" s="360"/>
      <c r="AQ58" s="88" t="s">
        <v>79</v>
      </c>
      <c r="AR58" s="89"/>
      <c r="AS58" s="90">
        <f>ROUND(SUM(AS59:AS60),2)</f>
        <v>0</v>
      </c>
      <c r="AT58" s="91">
        <f t="shared" si="1"/>
        <v>0</v>
      </c>
      <c r="AU58" s="92">
        <f>ROUND(SUM(AU59:AU60),5)</f>
        <v>0</v>
      </c>
      <c r="AV58" s="91">
        <f>ROUND(AZ58*L29,2)</f>
        <v>0</v>
      </c>
      <c r="AW58" s="91">
        <f>ROUND(BA58*L30,2)</f>
        <v>0</v>
      </c>
      <c r="AX58" s="91">
        <f>ROUND(BB58*L29,2)</f>
        <v>0</v>
      </c>
      <c r="AY58" s="91">
        <f>ROUND(BC58*L30,2)</f>
        <v>0</v>
      </c>
      <c r="AZ58" s="91">
        <f>ROUND(SUM(AZ59:AZ60),2)</f>
        <v>0</v>
      </c>
      <c r="BA58" s="91">
        <f>ROUND(SUM(BA59:BA60),2)</f>
        <v>0</v>
      </c>
      <c r="BB58" s="91">
        <f>ROUND(SUM(BB59:BB60),2)</f>
        <v>0</v>
      </c>
      <c r="BC58" s="91">
        <f>ROUND(SUM(BC59:BC60),2)</f>
        <v>0</v>
      </c>
      <c r="BD58" s="93">
        <f>ROUND(SUM(BD59:BD60),2)</f>
        <v>0</v>
      </c>
      <c r="BS58" s="94" t="s">
        <v>72</v>
      </c>
      <c r="BT58" s="94" t="s">
        <v>80</v>
      </c>
      <c r="BU58" s="94" t="s">
        <v>74</v>
      </c>
      <c r="BV58" s="94" t="s">
        <v>75</v>
      </c>
      <c r="BW58" s="94" t="s">
        <v>93</v>
      </c>
      <c r="BX58" s="94" t="s">
        <v>5</v>
      </c>
      <c r="CL58" s="94" t="s">
        <v>19</v>
      </c>
      <c r="CM58" s="94" t="s">
        <v>82</v>
      </c>
    </row>
    <row r="59" spans="1:91" s="3" customFormat="1" ht="16.5" customHeight="1">
      <c r="A59" s="95" t="s">
        <v>83</v>
      </c>
      <c r="B59" s="50"/>
      <c r="C59" s="96"/>
      <c r="D59" s="96"/>
      <c r="E59" s="363" t="s">
        <v>84</v>
      </c>
      <c r="F59" s="363"/>
      <c r="G59" s="363"/>
      <c r="H59" s="363"/>
      <c r="I59" s="363"/>
      <c r="J59" s="96"/>
      <c r="K59" s="363" t="s">
        <v>85</v>
      </c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363"/>
      <c r="W59" s="363"/>
      <c r="X59" s="363"/>
      <c r="Y59" s="363"/>
      <c r="Z59" s="363"/>
      <c r="AA59" s="363"/>
      <c r="AB59" s="363"/>
      <c r="AC59" s="363"/>
      <c r="AD59" s="363"/>
      <c r="AE59" s="363"/>
      <c r="AF59" s="363"/>
      <c r="AG59" s="361">
        <f>'01 - Založení úpravy_01'!J32</f>
        <v>0</v>
      </c>
      <c r="AH59" s="362"/>
      <c r="AI59" s="362"/>
      <c r="AJ59" s="362"/>
      <c r="AK59" s="362"/>
      <c r="AL59" s="362"/>
      <c r="AM59" s="362"/>
      <c r="AN59" s="361">
        <f t="shared" si="0"/>
        <v>0</v>
      </c>
      <c r="AO59" s="362"/>
      <c r="AP59" s="362"/>
      <c r="AQ59" s="97" t="s">
        <v>86</v>
      </c>
      <c r="AR59" s="52"/>
      <c r="AS59" s="98">
        <v>0</v>
      </c>
      <c r="AT59" s="99">
        <f t="shared" si="1"/>
        <v>0</v>
      </c>
      <c r="AU59" s="100">
        <f>'01 - Založení úpravy_01'!P94</f>
        <v>0</v>
      </c>
      <c r="AV59" s="99">
        <f>'01 - Založení úpravy_01'!J35</f>
        <v>0</v>
      </c>
      <c r="AW59" s="99">
        <f>'01 - Založení úpravy_01'!J36</f>
        <v>0</v>
      </c>
      <c r="AX59" s="99">
        <f>'01 - Založení úpravy_01'!J37</f>
        <v>0</v>
      </c>
      <c r="AY59" s="99">
        <f>'01 - Založení úpravy_01'!J38</f>
        <v>0</v>
      </c>
      <c r="AZ59" s="99">
        <f>'01 - Založení úpravy_01'!F35</f>
        <v>0</v>
      </c>
      <c r="BA59" s="99">
        <f>'01 - Založení úpravy_01'!F36</f>
        <v>0</v>
      </c>
      <c r="BB59" s="99">
        <f>'01 - Založení úpravy_01'!F37</f>
        <v>0</v>
      </c>
      <c r="BC59" s="99">
        <f>'01 - Založení úpravy_01'!F38</f>
        <v>0</v>
      </c>
      <c r="BD59" s="101">
        <f>'01 - Založení úpravy_01'!F39</f>
        <v>0</v>
      </c>
      <c r="BT59" s="102" t="s">
        <v>82</v>
      </c>
      <c r="BV59" s="102" t="s">
        <v>75</v>
      </c>
      <c r="BW59" s="102" t="s">
        <v>94</v>
      </c>
      <c r="BX59" s="102" t="s">
        <v>93</v>
      </c>
      <c r="CL59" s="102" t="s">
        <v>19</v>
      </c>
    </row>
    <row r="60" spans="1:91" s="3" customFormat="1" ht="16.5" customHeight="1">
      <c r="A60" s="95" t="s">
        <v>83</v>
      </c>
      <c r="B60" s="50"/>
      <c r="C60" s="96"/>
      <c r="D60" s="96"/>
      <c r="E60" s="363" t="s">
        <v>88</v>
      </c>
      <c r="F60" s="363"/>
      <c r="G60" s="363"/>
      <c r="H60" s="363"/>
      <c r="I60" s="363"/>
      <c r="J60" s="96"/>
      <c r="K60" s="363" t="s">
        <v>89</v>
      </c>
      <c r="L60" s="363"/>
      <c r="M60" s="363"/>
      <c r="N60" s="363"/>
      <c r="O60" s="363"/>
      <c r="P60" s="363"/>
      <c r="Q60" s="363"/>
      <c r="R60" s="363"/>
      <c r="S60" s="363"/>
      <c r="T60" s="363"/>
      <c r="U60" s="363"/>
      <c r="V60" s="363"/>
      <c r="W60" s="363"/>
      <c r="X60" s="363"/>
      <c r="Y60" s="363"/>
      <c r="Z60" s="363"/>
      <c r="AA60" s="363"/>
      <c r="AB60" s="363"/>
      <c r="AC60" s="363"/>
      <c r="AD60" s="363"/>
      <c r="AE60" s="363"/>
      <c r="AF60" s="363"/>
      <c r="AG60" s="361">
        <f>'02 - Rozvojová péče_01'!J32</f>
        <v>0</v>
      </c>
      <c r="AH60" s="362"/>
      <c r="AI60" s="362"/>
      <c r="AJ60" s="362"/>
      <c r="AK60" s="362"/>
      <c r="AL60" s="362"/>
      <c r="AM60" s="362"/>
      <c r="AN60" s="361">
        <f t="shared" si="0"/>
        <v>0</v>
      </c>
      <c r="AO60" s="362"/>
      <c r="AP60" s="362"/>
      <c r="AQ60" s="97" t="s">
        <v>86</v>
      </c>
      <c r="AR60" s="52"/>
      <c r="AS60" s="98">
        <v>0</v>
      </c>
      <c r="AT60" s="99">
        <f t="shared" si="1"/>
        <v>0</v>
      </c>
      <c r="AU60" s="100">
        <f>'02 - Rozvojová péče_01'!P89</f>
        <v>0</v>
      </c>
      <c r="AV60" s="99">
        <f>'02 - Rozvojová péče_01'!J35</f>
        <v>0</v>
      </c>
      <c r="AW60" s="99">
        <f>'02 - Rozvojová péče_01'!J36</f>
        <v>0</v>
      </c>
      <c r="AX60" s="99">
        <f>'02 - Rozvojová péče_01'!J37</f>
        <v>0</v>
      </c>
      <c r="AY60" s="99">
        <f>'02 - Rozvojová péče_01'!J38</f>
        <v>0</v>
      </c>
      <c r="AZ60" s="99">
        <f>'02 - Rozvojová péče_01'!F35</f>
        <v>0</v>
      </c>
      <c r="BA60" s="99">
        <f>'02 - Rozvojová péče_01'!F36</f>
        <v>0</v>
      </c>
      <c r="BB60" s="99">
        <f>'02 - Rozvojová péče_01'!F37</f>
        <v>0</v>
      </c>
      <c r="BC60" s="99">
        <f>'02 - Rozvojová péče_01'!F38</f>
        <v>0</v>
      </c>
      <c r="BD60" s="101">
        <f>'02 - Rozvojová péče_01'!F39</f>
        <v>0</v>
      </c>
      <c r="BT60" s="102" t="s">
        <v>82</v>
      </c>
      <c r="BV60" s="102" t="s">
        <v>75</v>
      </c>
      <c r="BW60" s="102" t="s">
        <v>95</v>
      </c>
      <c r="BX60" s="102" t="s">
        <v>93</v>
      </c>
      <c r="CL60" s="102" t="s">
        <v>19</v>
      </c>
    </row>
    <row r="61" spans="1:91" s="6" customFormat="1" ht="16.5" customHeight="1">
      <c r="B61" s="85"/>
      <c r="C61" s="86"/>
      <c r="D61" s="364" t="s">
        <v>96</v>
      </c>
      <c r="E61" s="364"/>
      <c r="F61" s="364"/>
      <c r="G61" s="364"/>
      <c r="H61" s="364"/>
      <c r="I61" s="87"/>
      <c r="J61" s="364" t="s">
        <v>97</v>
      </c>
      <c r="K61" s="364"/>
      <c r="L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  <c r="W61" s="364"/>
      <c r="X61" s="364"/>
      <c r="Y61" s="364"/>
      <c r="Z61" s="364"/>
      <c r="AA61" s="364"/>
      <c r="AB61" s="364"/>
      <c r="AC61" s="364"/>
      <c r="AD61" s="364"/>
      <c r="AE61" s="364"/>
      <c r="AF61" s="364"/>
      <c r="AG61" s="368">
        <f>ROUND(SUM(AG62:AG63),2)</f>
        <v>0</v>
      </c>
      <c r="AH61" s="360"/>
      <c r="AI61" s="360"/>
      <c r="AJ61" s="360"/>
      <c r="AK61" s="360"/>
      <c r="AL61" s="360"/>
      <c r="AM61" s="360"/>
      <c r="AN61" s="359">
        <f t="shared" si="0"/>
        <v>0</v>
      </c>
      <c r="AO61" s="360"/>
      <c r="AP61" s="360"/>
      <c r="AQ61" s="88" t="s">
        <v>79</v>
      </c>
      <c r="AR61" s="89"/>
      <c r="AS61" s="90">
        <f>ROUND(SUM(AS62:AS63),2)</f>
        <v>0</v>
      </c>
      <c r="AT61" s="91">
        <f t="shared" si="1"/>
        <v>0</v>
      </c>
      <c r="AU61" s="92">
        <f>ROUND(SUM(AU62:AU63),5)</f>
        <v>0</v>
      </c>
      <c r="AV61" s="91">
        <f>ROUND(AZ61*L29,2)</f>
        <v>0</v>
      </c>
      <c r="AW61" s="91">
        <f>ROUND(BA61*L30,2)</f>
        <v>0</v>
      </c>
      <c r="AX61" s="91">
        <f>ROUND(BB61*L29,2)</f>
        <v>0</v>
      </c>
      <c r="AY61" s="91">
        <f>ROUND(BC61*L30,2)</f>
        <v>0</v>
      </c>
      <c r="AZ61" s="91">
        <f>ROUND(SUM(AZ62:AZ63),2)</f>
        <v>0</v>
      </c>
      <c r="BA61" s="91">
        <f>ROUND(SUM(BA62:BA63),2)</f>
        <v>0</v>
      </c>
      <c r="BB61" s="91">
        <f>ROUND(SUM(BB62:BB63),2)</f>
        <v>0</v>
      </c>
      <c r="BC61" s="91">
        <f>ROUND(SUM(BC62:BC63),2)</f>
        <v>0</v>
      </c>
      <c r="BD61" s="93">
        <f>ROUND(SUM(BD62:BD63),2)</f>
        <v>0</v>
      </c>
      <c r="BS61" s="94" t="s">
        <v>72</v>
      </c>
      <c r="BT61" s="94" t="s">
        <v>80</v>
      </c>
      <c r="BU61" s="94" t="s">
        <v>74</v>
      </c>
      <c r="BV61" s="94" t="s">
        <v>75</v>
      </c>
      <c r="BW61" s="94" t="s">
        <v>98</v>
      </c>
      <c r="BX61" s="94" t="s">
        <v>5</v>
      </c>
      <c r="CL61" s="94" t="s">
        <v>19</v>
      </c>
      <c r="CM61" s="94" t="s">
        <v>82</v>
      </c>
    </row>
    <row r="62" spans="1:91" s="3" customFormat="1" ht="16.5" customHeight="1">
      <c r="A62" s="95" t="s">
        <v>83</v>
      </c>
      <c r="B62" s="50"/>
      <c r="C62" s="96"/>
      <c r="D62" s="96"/>
      <c r="E62" s="363" t="s">
        <v>99</v>
      </c>
      <c r="F62" s="363"/>
      <c r="G62" s="363"/>
      <c r="H62" s="363"/>
      <c r="I62" s="363"/>
      <c r="J62" s="96"/>
      <c r="K62" s="363" t="s">
        <v>78</v>
      </c>
      <c r="L62" s="363"/>
      <c r="M62" s="363"/>
      <c r="N62" s="363"/>
      <c r="O62" s="363"/>
      <c r="P62" s="363"/>
      <c r="Q62" s="363"/>
      <c r="R62" s="363"/>
      <c r="S62" s="363"/>
      <c r="T62" s="363"/>
      <c r="U62" s="363"/>
      <c r="V62" s="363"/>
      <c r="W62" s="363"/>
      <c r="X62" s="363"/>
      <c r="Y62" s="363"/>
      <c r="Z62" s="363"/>
      <c r="AA62" s="363"/>
      <c r="AB62" s="363"/>
      <c r="AC62" s="363"/>
      <c r="AD62" s="363"/>
      <c r="AE62" s="363"/>
      <c r="AF62" s="363"/>
      <c r="AG62" s="361">
        <f>'N01 - Lokalita Polní'!J32</f>
        <v>0</v>
      </c>
      <c r="AH62" s="362"/>
      <c r="AI62" s="362"/>
      <c r="AJ62" s="362"/>
      <c r="AK62" s="362"/>
      <c r="AL62" s="362"/>
      <c r="AM62" s="362"/>
      <c r="AN62" s="361">
        <f t="shared" si="0"/>
        <v>0</v>
      </c>
      <c r="AO62" s="362"/>
      <c r="AP62" s="362"/>
      <c r="AQ62" s="97" t="s">
        <v>86</v>
      </c>
      <c r="AR62" s="52"/>
      <c r="AS62" s="98">
        <v>0</v>
      </c>
      <c r="AT62" s="99">
        <f t="shared" si="1"/>
        <v>0</v>
      </c>
      <c r="AU62" s="100">
        <f>'N01 - Lokalita Polní'!P88</f>
        <v>0</v>
      </c>
      <c r="AV62" s="99">
        <f>'N01 - Lokalita Polní'!J35</f>
        <v>0</v>
      </c>
      <c r="AW62" s="99">
        <f>'N01 - Lokalita Polní'!J36</f>
        <v>0</v>
      </c>
      <c r="AX62" s="99">
        <f>'N01 - Lokalita Polní'!J37</f>
        <v>0</v>
      </c>
      <c r="AY62" s="99">
        <f>'N01 - Lokalita Polní'!J38</f>
        <v>0</v>
      </c>
      <c r="AZ62" s="99">
        <f>'N01 - Lokalita Polní'!F35</f>
        <v>0</v>
      </c>
      <c r="BA62" s="99">
        <f>'N01 - Lokalita Polní'!F36</f>
        <v>0</v>
      </c>
      <c r="BB62" s="99">
        <f>'N01 - Lokalita Polní'!F37</f>
        <v>0</v>
      </c>
      <c r="BC62" s="99">
        <f>'N01 - Lokalita Polní'!F38</f>
        <v>0</v>
      </c>
      <c r="BD62" s="101">
        <f>'N01 - Lokalita Polní'!F39</f>
        <v>0</v>
      </c>
      <c r="BT62" s="102" t="s">
        <v>82</v>
      </c>
      <c r="BV62" s="102" t="s">
        <v>75</v>
      </c>
      <c r="BW62" s="102" t="s">
        <v>100</v>
      </c>
      <c r="BX62" s="102" t="s">
        <v>98</v>
      </c>
      <c r="CL62" s="102" t="s">
        <v>19</v>
      </c>
    </row>
    <row r="63" spans="1:91" s="3" customFormat="1" ht="16.5" customHeight="1">
      <c r="A63" s="95" t="s">
        <v>83</v>
      </c>
      <c r="B63" s="50"/>
      <c r="C63" s="96"/>
      <c r="D63" s="96"/>
      <c r="E63" s="363" t="s">
        <v>101</v>
      </c>
      <c r="F63" s="363"/>
      <c r="G63" s="363"/>
      <c r="H63" s="363"/>
      <c r="I63" s="363"/>
      <c r="J63" s="96"/>
      <c r="K63" s="363" t="s">
        <v>92</v>
      </c>
      <c r="L63" s="363"/>
      <c r="M63" s="363"/>
      <c r="N63" s="363"/>
      <c r="O63" s="363"/>
      <c r="P63" s="363"/>
      <c r="Q63" s="363"/>
      <c r="R63" s="363"/>
      <c r="S63" s="363"/>
      <c r="T63" s="363"/>
      <c r="U63" s="363"/>
      <c r="V63" s="363"/>
      <c r="W63" s="363"/>
      <c r="X63" s="363"/>
      <c r="Y63" s="363"/>
      <c r="Z63" s="363"/>
      <c r="AA63" s="363"/>
      <c r="AB63" s="363"/>
      <c r="AC63" s="363"/>
      <c r="AD63" s="363"/>
      <c r="AE63" s="363"/>
      <c r="AF63" s="363"/>
      <c r="AG63" s="361">
        <f>'N02 - Lokalita Úvozní'!J32</f>
        <v>0</v>
      </c>
      <c r="AH63" s="362"/>
      <c r="AI63" s="362"/>
      <c r="AJ63" s="362"/>
      <c r="AK63" s="362"/>
      <c r="AL63" s="362"/>
      <c r="AM63" s="362"/>
      <c r="AN63" s="361">
        <f t="shared" si="0"/>
        <v>0</v>
      </c>
      <c r="AO63" s="362"/>
      <c r="AP63" s="362"/>
      <c r="AQ63" s="97" t="s">
        <v>86</v>
      </c>
      <c r="AR63" s="52"/>
      <c r="AS63" s="103">
        <v>0</v>
      </c>
      <c r="AT63" s="104">
        <f t="shared" si="1"/>
        <v>0</v>
      </c>
      <c r="AU63" s="105">
        <f>'N02 - Lokalita Úvozní'!P88</f>
        <v>0</v>
      </c>
      <c r="AV63" s="104">
        <f>'N02 - Lokalita Úvozní'!J35</f>
        <v>0</v>
      </c>
      <c r="AW63" s="104">
        <f>'N02 - Lokalita Úvozní'!J36</f>
        <v>0</v>
      </c>
      <c r="AX63" s="104">
        <f>'N02 - Lokalita Úvozní'!J37</f>
        <v>0</v>
      </c>
      <c r="AY63" s="104">
        <f>'N02 - Lokalita Úvozní'!J38</f>
        <v>0</v>
      </c>
      <c r="AZ63" s="104">
        <f>'N02 - Lokalita Úvozní'!F35</f>
        <v>0</v>
      </c>
      <c r="BA63" s="104">
        <f>'N02 - Lokalita Úvozní'!F36</f>
        <v>0</v>
      </c>
      <c r="BB63" s="104">
        <f>'N02 - Lokalita Úvozní'!F37</f>
        <v>0</v>
      </c>
      <c r="BC63" s="104">
        <f>'N02 - Lokalita Úvozní'!F38</f>
        <v>0</v>
      </c>
      <c r="BD63" s="106">
        <f>'N02 - Lokalita Úvozní'!F39</f>
        <v>0</v>
      </c>
      <c r="BT63" s="102" t="s">
        <v>82</v>
      </c>
      <c r="BV63" s="102" t="s">
        <v>75</v>
      </c>
      <c r="BW63" s="102" t="s">
        <v>102</v>
      </c>
      <c r="BX63" s="102" t="s">
        <v>98</v>
      </c>
      <c r="CL63" s="102" t="s">
        <v>19</v>
      </c>
    </row>
    <row r="64" spans="1:91" s="1" customFormat="1" ht="30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</row>
    <row r="65" spans="2:44" s="1" customFormat="1" ht="6.9" customHeight="1"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</row>
  </sheetData>
  <sheetProtection algorithmName="SHA-512" hashValue="gDVi4yZBunG9PN8pZvEioXNFyihX0lJ/BnNwsVbnbaiOxPE/pmNcSjQxX9GNKRnmAtNbeYX0q84Vgy8qW+TenA==" saltValue="KUm7HPaIjj8sJ9bu7ytCNfaD+mRBMDO3GVeNuo0jly62iiSJwO9fE0r14pkWRvo1yql328kznFMBuRlqyQoOGg==" spinCount="100000" sheet="1" objects="1" scenarios="1" formatColumns="0" formatRows="0"/>
  <mergeCells count="74">
    <mergeCell ref="AG62:AM62"/>
    <mergeCell ref="AG63:AM63"/>
    <mergeCell ref="AG54:AM54"/>
    <mergeCell ref="AN54:AP54"/>
    <mergeCell ref="C52:G52"/>
    <mergeCell ref="I52:AF52"/>
    <mergeCell ref="J55:AF55"/>
    <mergeCell ref="K56:AF56"/>
    <mergeCell ref="K57:AF57"/>
    <mergeCell ref="J58:AF58"/>
    <mergeCell ref="K59:AF59"/>
    <mergeCell ref="K60:AF60"/>
    <mergeCell ref="J61:AF61"/>
    <mergeCell ref="K62:AF62"/>
    <mergeCell ref="K63:AF63"/>
    <mergeCell ref="AN62:AP62"/>
    <mergeCell ref="AN63:AP63"/>
    <mergeCell ref="E62:I62"/>
    <mergeCell ref="D55:H55"/>
    <mergeCell ref="E56:I56"/>
    <mergeCell ref="E57:I57"/>
    <mergeCell ref="D58:H58"/>
    <mergeCell ref="E59:I59"/>
    <mergeCell ref="E60:I60"/>
    <mergeCell ref="D61:H61"/>
    <mergeCell ref="E63:I63"/>
    <mergeCell ref="AN55:AP55"/>
    <mergeCell ref="AG55:AM55"/>
    <mergeCell ref="AN56:AP56"/>
    <mergeCell ref="AG56:AM56"/>
    <mergeCell ref="AN57:AP57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01 - Založení úpravy'!C2" display="/"/>
    <hyperlink ref="A57" location="'02 - Rozvojová péče'!C2" display="/"/>
    <hyperlink ref="A59" location="'01 - Založení úpravy_01'!C2" display="/"/>
    <hyperlink ref="A60" location="'02 - Rozvojová péče_01'!C2" display="/"/>
    <hyperlink ref="A62" location="'N01 - Lokalita Polní'!C2" display="/"/>
    <hyperlink ref="A63" location="'N02 - Lokalita Úvozní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28"/>
  <sheetViews>
    <sheetView showGridLines="0" view="pageBreakPreview" zoomScale="60" zoomScaleNormal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9" width="20.140625" style="10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87</v>
      </c>
    </row>
    <row r="3" spans="2:46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82</v>
      </c>
    </row>
    <row r="4" spans="2:46" ht="24.9" customHeight="1">
      <c r="B4" s="20"/>
      <c r="D4" s="111" t="s">
        <v>103</v>
      </c>
      <c r="L4" s="20"/>
      <c r="M4" s="11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2" t="str">
        <f>'Rekapitulace stavby'!K6</f>
        <v>Návrh ploch ÚSES v Bohumíně</v>
      </c>
      <c r="F7" s="373"/>
      <c r="G7" s="373"/>
      <c r="H7" s="373"/>
      <c r="L7" s="20"/>
    </row>
    <row r="8" spans="2:46" ht="12" customHeight="1">
      <c r="B8" s="20"/>
      <c r="D8" s="113" t="s">
        <v>104</v>
      </c>
      <c r="L8" s="20"/>
    </row>
    <row r="9" spans="2:46" s="1" customFormat="1" ht="16.5" customHeight="1">
      <c r="B9" s="38"/>
      <c r="E9" s="372" t="s">
        <v>105</v>
      </c>
      <c r="F9" s="374"/>
      <c r="G9" s="374"/>
      <c r="H9" s="374"/>
      <c r="I9" s="114"/>
      <c r="L9" s="38"/>
    </row>
    <row r="10" spans="2:46" s="1" customFormat="1" ht="12" customHeight="1">
      <c r="B10" s="38"/>
      <c r="D10" s="113" t="s">
        <v>106</v>
      </c>
      <c r="I10" s="114"/>
      <c r="L10" s="38"/>
    </row>
    <row r="11" spans="2:46" s="1" customFormat="1" ht="36.9" customHeight="1">
      <c r="B11" s="38"/>
      <c r="E11" s="375" t="s">
        <v>107</v>
      </c>
      <c r="F11" s="374"/>
      <c r="G11" s="374"/>
      <c r="H11" s="374"/>
      <c r="I11" s="114"/>
      <c r="L11" s="38"/>
    </row>
    <row r="12" spans="2:46" s="1" customFormat="1" ht="10.199999999999999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108</v>
      </c>
      <c r="I14" s="115" t="s">
        <v>23</v>
      </c>
      <c r="J14" s="116" t="str">
        <f>'Rekapitulace stavby'!AN8</f>
        <v>24. 7. 2019</v>
      </c>
      <c r="L14" s="38"/>
    </row>
    <row r="15" spans="2:46" s="1" customFormat="1" ht="10.8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6" t="str">
        <f>'Rekapitulace stavby'!E14</f>
        <v>Vyplň údaj</v>
      </c>
      <c r="F20" s="377"/>
      <c r="G20" s="377"/>
      <c r="H20" s="377"/>
      <c r="I20" s="115" t="s">
        <v>28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109</v>
      </c>
      <c r="I23" s="115" t="s">
        <v>28</v>
      </c>
      <c r="J23" s="102" t="s">
        <v>19</v>
      </c>
      <c r="L23" s="38"/>
    </row>
    <row r="24" spans="2:12" s="1" customFormat="1" ht="6.9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110</v>
      </c>
      <c r="L25" s="38"/>
    </row>
    <row r="26" spans="2:12" s="1" customFormat="1" ht="18" customHeight="1">
      <c r="B26" s="38"/>
      <c r="E26" s="102" t="s">
        <v>36</v>
      </c>
      <c r="I26" s="115" t="s">
        <v>28</v>
      </c>
      <c r="J26" s="102" t="s">
        <v>19</v>
      </c>
      <c r="L26" s="38"/>
    </row>
    <row r="27" spans="2:12" s="1" customFormat="1" ht="6.9" customHeight="1">
      <c r="B27" s="38"/>
      <c r="I27" s="114"/>
      <c r="L27" s="38"/>
    </row>
    <row r="28" spans="2:12" s="1" customFormat="1" ht="12" customHeight="1">
      <c r="B28" s="38"/>
      <c r="D28" s="113" t="s">
        <v>37</v>
      </c>
      <c r="I28" s="114"/>
      <c r="L28" s="38"/>
    </row>
    <row r="29" spans="2:12" s="7" customFormat="1" ht="16.5" customHeight="1">
      <c r="B29" s="117"/>
      <c r="E29" s="378" t="s">
        <v>19</v>
      </c>
      <c r="F29" s="378"/>
      <c r="G29" s="378"/>
      <c r="H29" s="378"/>
      <c r="I29" s="118"/>
      <c r="L29" s="117"/>
    </row>
    <row r="30" spans="2:12" s="1" customFormat="1" ht="6.9" customHeight="1">
      <c r="B30" s="38"/>
      <c r="I30" s="114"/>
      <c r="L30" s="38"/>
    </row>
    <row r="31" spans="2:12" s="1" customFormat="1" ht="6.9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39</v>
      </c>
      <c r="I32" s="114"/>
      <c r="J32" s="121">
        <f>ROUND(J94, 2)</f>
        <v>0</v>
      </c>
      <c r="L32" s="38"/>
    </row>
    <row r="33" spans="2:12" s="1" customFormat="1" ht="6.9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" customHeight="1">
      <c r="B34" s="38"/>
      <c r="F34" s="122" t="s">
        <v>41</v>
      </c>
      <c r="I34" s="123" t="s">
        <v>40</v>
      </c>
      <c r="J34" s="122" t="s">
        <v>42</v>
      </c>
      <c r="L34" s="38"/>
    </row>
    <row r="35" spans="2:12" s="1" customFormat="1" ht="14.4" customHeight="1">
      <c r="B35" s="38"/>
      <c r="D35" s="124" t="s">
        <v>43</v>
      </c>
      <c r="E35" s="113" t="s">
        <v>44</v>
      </c>
      <c r="F35" s="125">
        <f>ROUND((SUM(BE94:BE227)),  2)</f>
        <v>0</v>
      </c>
      <c r="I35" s="126">
        <v>0.21</v>
      </c>
      <c r="J35" s="125">
        <f>ROUND(((SUM(BE94:BE227))*I35),  2)</f>
        <v>0</v>
      </c>
      <c r="L35" s="38"/>
    </row>
    <row r="36" spans="2:12" s="1" customFormat="1" ht="14.4" customHeight="1">
      <c r="B36" s="38"/>
      <c r="E36" s="113" t="s">
        <v>45</v>
      </c>
      <c r="F36" s="125">
        <f>ROUND((SUM(BF94:BF227)),  2)</f>
        <v>0</v>
      </c>
      <c r="I36" s="126">
        <v>0.15</v>
      </c>
      <c r="J36" s="125">
        <f>ROUND(((SUM(BF94:BF227))*I36),  2)</f>
        <v>0</v>
      </c>
      <c r="L36" s="38"/>
    </row>
    <row r="37" spans="2:12" s="1" customFormat="1" ht="14.4" hidden="1" customHeight="1">
      <c r="B37" s="38"/>
      <c r="E37" s="113" t="s">
        <v>46</v>
      </c>
      <c r="F37" s="125">
        <f>ROUND((SUM(BG94:BG227)),  2)</f>
        <v>0</v>
      </c>
      <c r="I37" s="126">
        <v>0.21</v>
      </c>
      <c r="J37" s="125">
        <f>0</f>
        <v>0</v>
      </c>
      <c r="L37" s="38"/>
    </row>
    <row r="38" spans="2:12" s="1" customFormat="1" ht="14.4" hidden="1" customHeight="1">
      <c r="B38" s="38"/>
      <c r="E38" s="113" t="s">
        <v>47</v>
      </c>
      <c r="F38" s="125">
        <f>ROUND((SUM(BH94:BH227)),  2)</f>
        <v>0</v>
      </c>
      <c r="I38" s="126">
        <v>0.15</v>
      </c>
      <c r="J38" s="125">
        <f>0</f>
        <v>0</v>
      </c>
      <c r="L38" s="38"/>
    </row>
    <row r="39" spans="2:12" s="1" customFormat="1" ht="14.4" hidden="1" customHeight="1">
      <c r="B39" s="38"/>
      <c r="E39" s="113" t="s">
        <v>48</v>
      </c>
      <c r="F39" s="125">
        <f>ROUND((SUM(BI94:BI227)),  2)</f>
        <v>0</v>
      </c>
      <c r="I39" s="126">
        <v>0</v>
      </c>
      <c r="J39" s="125">
        <f>0</f>
        <v>0</v>
      </c>
      <c r="L39" s="38"/>
    </row>
    <row r="40" spans="2:12" s="1" customFormat="1" ht="6.9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8"/>
    </row>
    <row r="42" spans="2:12" s="1" customFormat="1" ht="14.4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" customHeight="1">
      <c r="B47" s="34"/>
      <c r="C47" s="23" t="s">
        <v>111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9" t="str">
        <f>E7</f>
        <v>Návrh ploch ÚSES v Bohumíně</v>
      </c>
      <c r="F50" s="380"/>
      <c r="G50" s="380"/>
      <c r="H50" s="380"/>
      <c r="I50" s="114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9" t="s">
        <v>105</v>
      </c>
      <c r="F52" s="381"/>
      <c r="G52" s="381"/>
      <c r="H52" s="381"/>
      <c r="I52" s="114"/>
      <c r="J52" s="35"/>
      <c r="K52" s="35"/>
      <c r="L52" s="38"/>
    </row>
    <row r="53" spans="2:47" s="1" customFormat="1" ht="12" customHeight="1">
      <c r="B53" s="34"/>
      <c r="C53" s="29" t="s">
        <v>106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8" t="str">
        <f>E11</f>
        <v>01 - Založení úpravy</v>
      </c>
      <c r="F54" s="381"/>
      <c r="G54" s="381"/>
      <c r="H54" s="381"/>
      <c r="I54" s="114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K. ú. Skřečoň</v>
      </c>
      <c r="G56" s="35"/>
      <c r="H56" s="35"/>
      <c r="I56" s="115" t="s">
        <v>23</v>
      </c>
      <c r="J56" s="58" t="str">
        <f>IF(J14="","",J14)</f>
        <v>24. 7. 2019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15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15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112</v>
      </c>
      <c r="D61" s="142"/>
      <c r="E61" s="142"/>
      <c r="F61" s="142"/>
      <c r="G61" s="142"/>
      <c r="H61" s="142"/>
      <c r="I61" s="143"/>
      <c r="J61" s="144" t="s">
        <v>113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8" customHeight="1">
      <c r="B63" s="34"/>
      <c r="C63" s="145" t="s">
        <v>71</v>
      </c>
      <c r="D63" s="35"/>
      <c r="E63" s="35"/>
      <c r="F63" s="35"/>
      <c r="G63" s="35"/>
      <c r="H63" s="35"/>
      <c r="I63" s="114"/>
      <c r="J63" s="76">
        <f>J94</f>
        <v>0</v>
      </c>
      <c r="K63" s="35"/>
      <c r="L63" s="38"/>
      <c r="AU63" s="17" t="s">
        <v>114</v>
      </c>
    </row>
    <row r="64" spans="2:47" s="8" customFormat="1" ht="24.9" customHeight="1">
      <c r="B64" s="146"/>
      <c r="C64" s="147"/>
      <c r="D64" s="148" t="s">
        <v>115</v>
      </c>
      <c r="E64" s="149"/>
      <c r="F64" s="149"/>
      <c r="G64" s="149"/>
      <c r="H64" s="149"/>
      <c r="I64" s="150"/>
      <c r="J64" s="151">
        <f>J95</f>
        <v>0</v>
      </c>
      <c r="K64" s="147"/>
      <c r="L64" s="152"/>
    </row>
    <row r="65" spans="2:12" s="9" customFormat="1" ht="19.95" customHeight="1">
      <c r="B65" s="153"/>
      <c r="C65" s="96"/>
      <c r="D65" s="154" t="s">
        <v>116</v>
      </c>
      <c r="E65" s="155"/>
      <c r="F65" s="155"/>
      <c r="G65" s="155"/>
      <c r="H65" s="155"/>
      <c r="I65" s="156"/>
      <c r="J65" s="157">
        <f>J96</f>
        <v>0</v>
      </c>
      <c r="K65" s="96"/>
      <c r="L65" s="158"/>
    </row>
    <row r="66" spans="2:12" s="9" customFormat="1" ht="19.95" customHeight="1">
      <c r="B66" s="153"/>
      <c r="C66" s="96"/>
      <c r="D66" s="154" t="s">
        <v>117</v>
      </c>
      <c r="E66" s="155"/>
      <c r="F66" s="155"/>
      <c r="G66" s="155"/>
      <c r="H66" s="155"/>
      <c r="I66" s="156"/>
      <c r="J66" s="157">
        <f>J107</f>
        <v>0</v>
      </c>
      <c r="K66" s="96"/>
      <c r="L66" s="158"/>
    </row>
    <row r="67" spans="2:12" s="9" customFormat="1" ht="19.95" customHeight="1">
      <c r="B67" s="153"/>
      <c r="C67" s="96"/>
      <c r="D67" s="154" t="s">
        <v>118</v>
      </c>
      <c r="E67" s="155"/>
      <c r="F67" s="155"/>
      <c r="G67" s="155"/>
      <c r="H67" s="155"/>
      <c r="I67" s="156"/>
      <c r="J67" s="157">
        <f>J110</f>
        <v>0</v>
      </c>
      <c r="K67" s="96"/>
      <c r="L67" s="158"/>
    </row>
    <row r="68" spans="2:12" s="9" customFormat="1" ht="19.95" customHeight="1">
      <c r="B68" s="153"/>
      <c r="C68" s="96"/>
      <c r="D68" s="154" t="s">
        <v>119</v>
      </c>
      <c r="E68" s="155"/>
      <c r="F68" s="155"/>
      <c r="G68" s="155"/>
      <c r="H68" s="155"/>
      <c r="I68" s="156"/>
      <c r="J68" s="157">
        <f>J156</f>
        <v>0</v>
      </c>
      <c r="K68" s="96"/>
      <c r="L68" s="158"/>
    </row>
    <row r="69" spans="2:12" s="9" customFormat="1" ht="19.95" customHeight="1">
      <c r="B69" s="153"/>
      <c r="C69" s="96"/>
      <c r="D69" s="154" t="s">
        <v>120</v>
      </c>
      <c r="E69" s="155"/>
      <c r="F69" s="155"/>
      <c r="G69" s="155"/>
      <c r="H69" s="155"/>
      <c r="I69" s="156"/>
      <c r="J69" s="157">
        <f>J198</f>
        <v>0</v>
      </c>
      <c r="K69" s="96"/>
      <c r="L69" s="158"/>
    </row>
    <row r="70" spans="2:12" s="8" customFormat="1" ht="24.9" customHeight="1">
      <c r="B70" s="146"/>
      <c r="C70" s="147"/>
      <c r="D70" s="148" t="s">
        <v>121</v>
      </c>
      <c r="E70" s="149"/>
      <c r="F70" s="149"/>
      <c r="G70" s="149"/>
      <c r="H70" s="149"/>
      <c r="I70" s="150"/>
      <c r="J70" s="151">
        <f>J222</f>
        <v>0</v>
      </c>
      <c r="K70" s="147"/>
      <c r="L70" s="152"/>
    </row>
    <row r="71" spans="2:12" s="9" customFormat="1" ht="19.95" customHeight="1">
      <c r="B71" s="153"/>
      <c r="C71" s="96"/>
      <c r="D71" s="154" t="s">
        <v>122</v>
      </c>
      <c r="E71" s="155"/>
      <c r="F71" s="155"/>
      <c r="G71" s="155"/>
      <c r="H71" s="155"/>
      <c r="I71" s="156"/>
      <c r="J71" s="157">
        <f>J223</f>
        <v>0</v>
      </c>
      <c r="K71" s="96"/>
      <c r="L71" s="158"/>
    </row>
    <row r="72" spans="2:12" s="9" customFormat="1" ht="19.95" customHeight="1">
      <c r="B72" s="153"/>
      <c r="C72" s="96"/>
      <c r="D72" s="154" t="s">
        <v>123</v>
      </c>
      <c r="E72" s="155"/>
      <c r="F72" s="155"/>
      <c r="G72" s="155"/>
      <c r="H72" s="155"/>
      <c r="I72" s="156"/>
      <c r="J72" s="157">
        <f>J226</f>
        <v>0</v>
      </c>
      <c r="K72" s="96"/>
      <c r="L72" s="158"/>
    </row>
    <row r="73" spans="2:12" s="1" customFormat="1" ht="21.75" customHeight="1">
      <c r="B73" s="34"/>
      <c r="C73" s="35"/>
      <c r="D73" s="35"/>
      <c r="E73" s="35"/>
      <c r="F73" s="35"/>
      <c r="G73" s="35"/>
      <c r="H73" s="35"/>
      <c r="I73" s="114"/>
      <c r="J73" s="35"/>
      <c r="K73" s="35"/>
      <c r="L73" s="38"/>
    </row>
    <row r="74" spans="2:12" s="1" customFormat="1" ht="6.9" customHeight="1">
      <c r="B74" s="46"/>
      <c r="C74" s="47"/>
      <c r="D74" s="47"/>
      <c r="E74" s="47"/>
      <c r="F74" s="47"/>
      <c r="G74" s="47"/>
      <c r="H74" s="47"/>
      <c r="I74" s="137"/>
      <c r="J74" s="47"/>
      <c r="K74" s="47"/>
      <c r="L74" s="38"/>
    </row>
    <row r="78" spans="2:12" s="1" customFormat="1" ht="6.9" customHeight="1">
      <c r="B78" s="48"/>
      <c r="C78" s="49"/>
      <c r="D78" s="49"/>
      <c r="E78" s="49"/>
      <c r="F78" s="49"/>
      <c r="G78" s="49"/>
      <c r="H78" s="49"/>
      <c r="I78" s="140"/>
      <c r="J78" s="49"/>
      <c r="K78" s="49"/>
      <c r="L78" s="38"/>
    </row>
    <row r="79" spans="2:12" s="1" customFormat="1" ht="24.9" customHeight="1">
      <c r="B79" s="34"/>
      <c r="C79" s="23" t="s">
        <v>124</v>
      </c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6.9" customHeight="1"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38"/>
    </row>
    <row r="81" spans="2:63" s="1" customFormat="1" ht="12" customHeight="1">
      <c r="B81" s="34"/>
      <c r="C81" s="29" t="s">
        <v>16</v>
      </c>
      <c r="D81" s="35"/>
      <c r="E81" s="35"/>
      <c r="F81" s="35"/>
      <c r="G81" s="35"/>
      <c r="H81" s="35"/>
      <c r="I81" s="114"/>
      <c r="J81" s="35"/>
      <c r="K81" s="35"/>
      <c r="L81" s="38"/>
    </row>
    <row r="82" spans="2:63" s="1" customFormat="1" ht="16.5" customHeight="1">
      <c r="B82" s="34"/>
      <c r="C82" s="35"/>
      <c r="D82" s="35"/>
      <c r="E82" s="379" t="str">
        <f>E7</f>
        <v>Návrh ploch ÚSES v Bohumíně</v>
      </c>
      <c r="F82" s="380"/>
      <c r="G82" s="380"/>
      <c r="H82" s="380"/>
      <c r="I82" s="114"/>
      <c r="J82" s="35"/>
      <c r="K82" s="35"/>
      <c r="L82" s="38"/>
    </row>
    <row r="83" spans="2:63" ht="12" customHeight="1">
      <c r="B83" s="21"/>
      <c r="C83" s="29" t="s">
        <v>104</v>
      </c>
      <c r="D83" s="22"/>
      <c r="E83" s="22"/>
      <c r="F83" s="22"/>
      <c r="G83" s="22"/>
      <c r="H83" s="22"/>
      <c r="J83" s="22"/>
      <c r="K83" s="22"/>
      <c r="L83" s="20"/>
    </row>
    <row r="84" spans="2:63" s="1" customFormat="1" ht="16.5" customHeight="1">
      <c r="B84" s="34"/>
      <c r="C84" s="35"/>
      <c r="D84" s="35"/>
      <c r="E84" s="379" t="s">
        <v>105</v>
      </c>
      <c r="F84" s="381"/>
      <c r="G84" s="381"/>
      <c r="H84" s="381"/>
      <c r="I84" s="114"/>
      <c r="J84" s="35"/>
      <c r="K84" s="35"/>
      <c r="L84" s="38"/>
    </row>
    <row r="85" spans="2:63" s="1" customFormat="1" ht="12" customHeight="1">
      <c r="B85" s="34"/>
      <c r="C85" s="29" t="s">
        <v>106</v>
      </c>
      <c r="D85" s="35"/>
      <c r="E85" s="35"/>
      <c r="F85" s="35"/>
      <c r="G85" s="35"/>
      <c r="H85" s="35"/>
      <c r="I85" s="114"/>
      <c r="J85" s="35"/>
      <c r="K85" s="35"/>
      <c r="L85" s="38"/>
    </row>
    <row r="86" spans="2:63" s="1" customFormat="1" ht="16.5" customHeight="1">
      <c r="B86" s="34"/>
      <c r="C86" s="35"/>
      <c r="D86" s="35"/>
      <c r="E86" s="348" t="str">
        <f>E11</f>
        <v>01 - Založení úpravy</v>
      </c>
      <c r="F86" s="381"/>
      <c r="G86" s="381"/>
      <c r="H86" s="381"/>
      <c r="I86" s="114"/>
      <c r="J86" s="35"/>
      <c r="K86" s="35"/>
      <c r="L86" s="38"/>
    </row>
    <row r="87" spans="2:63" s="1" customFormat="1" ht="6.9" customHeight="1">
      <c r="B87" s="34"/>
      <c r="C87" s="35"/>
      <c r="D87" s="35"/>
      <c r="E87" s="35"/>
      <c r="F87" s="35"/>
      <c r="G87" s="35"/>
      <c r="H87" s="35"/>
      <c r="I87" s="114"/>
      <c r="J87" s="35"/>
      <c r="K87" s="35"/>
      <c r="L87" s="38"/>
    </row>
    <row r="88" spans="2:63" s="1" customFormat="1" ht="12" customHeight="1">
      <c r="B88" s="34"/>
      <c r="C88" s="29" t="s">
        <v>21</v>
      </c>
      <c r="D88" s="35"/>
      <c r="E88" s="35"/>
      <c r="F88" s="27" t="str">
        <f>F14</f>
        <v>K. ú. Skřečoň</v>
      </c>
      <c r="G88" s="35"/>
      <c r="H88" s="35"/>
      <c r="I88" s="115" t="s">
        <v>23</v>
      </c>
      <c r="J88" s="58" t="str">
        <f>IF(J14="","",J14)</f>
        <v>24. 7. 2019</v>
      </c>
      <c r="K88" s="35"/>
      <c r="L88" s="38"/>
    </row>
    <row r="89" spans="2:63" s="1" customFormat="1" ht="6.9" customHeight="1">
      <c r="B89" s="34"/>
      <c r="C89" s="35"/>
      <c r="D89" s="35"/>
      <c r="E89" s="35"/>
      <c r="F89" s="35"/>
      <c r="G89" s="35"/>
      <c r="H89" s="35"/>
      <c r="I89" s="114"/>
      <c r="J89" s="35"/>
      <c r="K89" s="35"/>
      <c r="L89" s="38"/>
    </row>
    <row r="90" spans="2:63" s="1" customFormat="1" ht="15.15" customHeight="1">
      <c r="B90" s="34"/>
      <c r="C90" s="29" t="s">
        <v>25</v>
      </c>
      <c r="D90" s="35"/>
      <c r="E90" s="35"/>
      <c r="F90" s="27" t="str">
        <f>E17</f>
        <v xml:space="preserve"> </v>
      </c>
      <c r="G90" s="35"/>
      <c r="H90" s="35"/>
      <c r="I90" s="115" t="s">
        <v>31</v>
      </c>
      <c r="J90" s="32" t="str">
        <f>E23</f>
        <v>Ing. Petra Ličková</v>
      </c>
      <c r="K90" s="35"/>
      <c r="L90" s="38"/>
    </row>
    <row r="91" spans="2:63" s="1" customFormat="1" ht="15.15" customHeight="1">
      <c r="B91" s="34"/>
      <c r="C91" s="29" t="s">
        <v>29</v>
      </c>
      <c r="D91" s="35"/>
      <c r="E91" s="35"/>
      <c r="F91" s="27" t="str">
        <f>IF(E20="","",E20)</f>
        <v>Vyplň údaj</v>
      </c>
      <c r="G91" s="35"/>
      <c r="H91" s="35"/>
      <c r="I91" s="115" t="s">
        <v>35</v>
      </c>
      <c r="J91" s="32" t="str">
        <f>E26</f>
        <v>Arch4green s.r.o.</v>
      </c>
      <c r="K91" s="35"/>
      <c r="L91" s="38"/>
    </row>
    <row r="92" spans="2:63" s="1" customFormat="1" ht="10.35" customHeight="1">
      <c r="B92" s="34"/>
      <c r="C92" s="35"/>
      <c r="D92" s="35"/>
      <c r="E92" s="35"/>
      <c r="F92" s="35"/>
      <c r="G92" s="35"/>
      <c r="H92" s="35"/>
      <c r="I92" s="114"/>
      <c r="J92" s="35"/>
      <c r="K92" s="35"/>
      <c r="L92" s="38"/>
    </row>
    <row r="93" spans="2:63" s="10" customFormat="1" ht="29.25" customHeight="1">
      <c r="B93" s="159"/>
      <c r="C93" s="160" t="s">
        <v>125</v>
      </c>
      <c r="D93" s="161" t="s">
        <v>58</v>
      </c>
      <c r="E93" s="161" t="s">
        <v>54</v>
      </c>
      <c r="F93" s="161" t="s">
        <v>55</v>
      </c>
      <c r="G93" s="161" t="s">
        <v>126</v>
      </c>
      <c r="H93" s="161" t="s">
        <v>127</v>
      </c>
      <c r="I93" s="162" t="s">
        <v>128</v>
      </c>
      <c r="J93" s="161" t="s">
        <v>113</v>
      </c>
      <c r="K93" s="163" t="s">
        <v>129</v>
      </c>
      <c r="L93" s="164"/>
      <c r="M93" s="67" t="s">
        <v>19</v>
      </c>
      <c r="N93" s="68" t="s">
        <v>43</v>
      </c>
      <c r="O93" s="68" t="s">
        <v>130</v>
      </c>
      <c r="P93" s="68" t="s">
        <v>131</v>
      </c>
      <c r="Q93" s="68" t="s">
        <v>132</v>
      </c>
      <c r="R93" s="68" t="s">
        <v>133</v>
      </c>
      <c r="S93" s="68" t="s">
        <v>134</v>
      </c>
      <c r="T93" s="69" t="s">
        <v>135</v>
      </c>
    </row>
    <row r="94" spans="2:63" s="1" customFormat="1" ht="22.8" customHeight="1">
      <c r="B94" s="34"/>
      <c r="C94" s="74" t="s">
        <v>136</v>
      </c>
      <c r="D94" s="35"/>
      <c r="E94" s="35"/>
      <c r="F94" s="35"/>
      <c r="G94" s="35"/>
      <c r="H94" s="35"/>
      <c r="I94" s="114"/>
      <c r="J94" s="165">
        <f>BK94</f>
        <v>0</v>
      </c>
      <c r="K94" s="35"/>
      <c r="L94" s="38"/>
      <c r="M94" s="70"/>
      <c r="N94" s="71"/>
      <c r="O94" s="71"/>
      <c r="P94" s="166">
        <f>P95+P222</f>
        <v>0</v>
      </c>
      <c r="Q94" s="71"/>
      <c r="R94" s="166">
        <f>R95+R222</f>
        <v>77.106515999999999</v>
      </c>
      <c r="S94" s="71"/>
      <c r="T94" s="167">
        <f>T95+T222</f>
        <v>0</v>
      </c>
      <c r="AT94" s="17" t="s">
        <v>72</v>
      </c>
      <c r="AU94" s="17" t="s">
        <v>114</v>
      </c>
      <c r="BK94" s="168">
        <f>BK95+BK222</f>
        <v>0</v>
      </c>
    </row>
    <row r="95" spans="2:63" s="11" customFormat="1" ht="25.95" customHeight="1">
      <c r="B95" s="169"/>
      <c r="C95" s="170"/>
      <c r="D95" s="171" t="s">
        <v>72</v>
      </c>
      <c r="E95" s="172" t="s">
        <v>137</v>
      </c>
      <c r="F95" s="172" t="s">
        <v>138</v>
      </c>
      <c r="G95" s="170"/>
      <c r="H95" s="170"/>
      <c r="I95" s="173"/>
      <c r="J95" s="174">
        <f>BK95</f>
        <v>0</v>
      </c>
      <c r="K95" s="170"/>
      <c r="L95" s="175"/>
      <c r="M95" s="176"/>
      <c r="N95" s="177"/>
      <c r="O95" s="177"/>
      <c r="P95" s="178">
        <f>P96+P107+P110+P156+P198</f>
        <v>0</v>
      </c>
      <c r="Q95" s="177"/>
      <c r="R95" s="178">
        <f>R96+R107+R110+R156+R198</f>
        <v>77.106515999999999</v>
      </c>
      <c r="S95" s="177"/>
      <c r="T95" s="179">
        <f>T96+T107+T110+T156+T198</f>
        <v>0</v>
      </c>
      <c r="AR95" s="180" t="s">
        <v>80</v>
      </c>
      <c r="AT95" s="181" t="s">
        <v>72</v>
      </c>
      <c r="AU95" s="181" t="s">
        <v>73</v>
      </c>
      <c r="AY95" s="180" t="s">
        <v>139</v>
      </c>
      <c r="BK95" s="182">
        <f>BK96+BK107+BK110+BK156+BK198</f>
        <v>0</v>
      </c>
    </row>
    <row r="96" spans="2:63" s="11" customFormat="1" ht="22.8" customHeight="1">
      <c r="B96" s="169"/>
      <c r="C96" s="170"/>
      <c r="D96" s="171" t="s">
        <v>72</v>
      </c>
      <c r="E96" s="183" t="s">
        <v>84</v>
      </c>
      <c r="F96" s="183" t="s">
        <v>140</v>
      </c>
      <c r="G96" s="170"/>
      <c r="H96" s="170"/>
      <c r="I96" s="173"/>
      <c r="J96" s="184">
        <f>BK96</f>
        <v>0</v>
      </c>
      <c r="K96" s="170"/>
      <c r="L96" s="175"/>
      <c r="M96" s="176"/>
      <c r="N96" s="177"/>
      <c r="O96" s="177"/>
      <c r="P96" s="178">
        <f>SUM(P97:P106)</f>
        <v>0</v>
      </c>
      <c r="Q96" s="177"/>
      <c r="R96" s="178">
        <f>SUM(R97:R106)</f>
        <v>0</v>
      </c>
      <c r="S96" s="177"/>
      <c r="T96" s="179">
        <f>SUM(T97:T106)</f>
        <v>0</v>
      </c>
      <c r="AR96" s="180" t="s">
        <v>80</v>
      </c>
      <c r="AT96" s="181" t="s">
        <v>72</v>
      </c>
      <c r="AU96" s="181" t="s">
        <v>80</v>
      </c>
      <c r="AY96" s="180" t="s">
        <v>139</v>
      </c>
      <c r="BK96" s="182">
        <f>SUM(BK97:BK106)</f>
        <v>0</v>
      </c>
    </row>
    <row r="97" spans="2:65" s="1" customFormat="1" ht="16.5" customHeight="1">
      <c r="B97" s="34"/>
      <c r="C97" s="185" t="s">
        <v>80</v>
      </c>
      <c r="D97" s="185" t="s">
        <v>141</v>
      </c>
      <c r="E97" s="186" t="s">
        <v>142</v>
      </c>
      <c r="F97" s="187" t="s">
        <v>143</v>
      </c>
      <c r="G97" s="188" t="s">
        <v>144</v>
      </c>
      <c r="H97" s="189">
        <v>8554</v>
      </c>
      <c r="I97" s="190"/>
      <c r="J97" s="191">
        <f>ROUND(I97*H97,2)</f>
        <v>0</v>
      </c>
      <c r="K97" s="187" t="s">
        <v>145</v>
      </c>
      <c r="L97" s="38"/>
      <c r="M97" s="192" t="s">
        <v>19</v>
      </c>
      <c r="N97" s="193" t="s">
        <v>44</v>
      </c>
      <c r="O97" s="63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AR97" s="196" t="s">
        <v>146</v>
      </c>
      <c r="AT97" s="196" t="s">
        <v>141</v>
      </c>
      <c r="AU97" s="196" t="s">
        <v>82</v>
      </c>
      <c r="AY97" s="17" t="s">
        <v>139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80</v>
      </c>
      <c r="BK97" s="197">
        <f>ROUND(I97*H97,2)</f>
        <v>0</v>
      </c>
      <c r="BL97" s="17" t="s">
        <v>146</v>
      </c>
      <c r="BM97" s="196" t="s">
        <v>147</v>
      </c>
    </row>
    <row r="98" spans="2:65" s="1" customFormat="1" ht="76.8">
      <c r="B98" s="34"/>
      <c r="C98" s="35"/>
      <c r="D98" s="198" t="s">
        <v>148</v>
      </c>
      <c r="E98" s="35"/>
      <c r="F98" s="199" t="s">
        <v>149</v>
      </c>
      <c r="G98" s="35"/>
      <c r="H98" s="35"/>
      <c r="I98" s="114"/>
      <c r="J98" s="35"/>
      <c r="K98" s="35"/>
      <c r="L98" s="38"/>
      <c r="M98" s="200"/>
      <c r="N98" s="63"/>
      <c r="O98" s="63"/>
      <c r="P98" s="63"/>
      <c r="Q98" s="63"/>
      <c r="R98" s="63"/>
      <c r="S98" s="63"/>
      <c r="T98" s="64"/>
      <c r="AT98" s="17" t="s">
        <v>148</v>
      </c>
      <c r="AU98" s="17" t="s">
        <v>82</v>
      </c>
    </row>
    <row r="99" spans="2:65" s="1" customFormat="1" ht="24" customHeight="1">
      <c r="B99" s="34"/>
      <c r="C99" s="185" t="s">
        <v>82</v>
      </c>
      <c r="D99" s="185" t="s">
        <v>141</v>
      </c>
      <c r="E99" s="186" t="s">
        <v>150</v>
      </c>
      <c r="F99" s="187" t="s">
        <v>151</v>
      </c>
      <c r="G99" s="188" t="s">
        <v>144</v>
      </c>
      <c r="H99" s="189">
        <v>17108</v>
      </c>
      <c r="I99" s="190"/>
      <c r="J99" s="191">
        <f>ROUND(I99*H99,2)</f>
        <v>0</v>
      </c>
      <c r="K99" s="187" t="s">
        <v>145</v>
      </c>
      <c r="L99" s="38"/>
      <c r="M99" s="192" t="s">
        <v>19</v>
      </c>
      <c r="N99" s="193" t="s">
        <v>44</v>
      </c>
      <c r="O99" s="63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196" t="s">
        <v>146</v>
      </c>
      <c r="AT99" s="196" t="s">
        <v>141</v>
      </c>
      <c r="AU99" s="196" t="s">
        <v>82</v>
      </c>
      <c r="AY99" s="17" t="s">
        <v>139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80</v>
      </c>
      <c r="BK99" s="197">
        <f>ROUND(I99*H99,2)</f>
        <v>0</v>
      </c>
      <c r="BL99" s="17" t="s">
        <v>146</v>
      </c>
      <c r="BM99" s="196" t="s">
        <v>152</v>
      </c>
    </row>
    <row r="100" spans="2:65" s="1" customFormat="1" ht="124.8">
      <c r="B100" s="34"/>
      <c r="C100" s="35"/>
      <c r="D100" s="198" t="s">
        <v>148</v>
      </c>
      <c r="E100" s="35"/>
      <c r="F100" s="199" t="s">
        <v>153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148</v>
      </c>
      <c r="AU100" s="17" t="s">
        <v>82</v>
      </c>
    </row>
    <row r="101" spans="2:65" s="12" customFormat="1" ht="10.199999999999999">
      <c r="B101" s="201"/>
      <c r="C101" s="202"/>
      <c r="D101" s="198" t="s">
        <v>154</v>
      </c>
      <c r="E101" s="203" t="s">
        <v>19</v>
      </c>
      <c r="F101" s="204" t="s">
        <v>155</v>
      </c>
      <c r="G101" s="202"/>
      <c r="H101" s="203" t="s">
        <v>19</v>
      </c>
      <c r="I101" s="205"/>
      <c r="J101" s="202"/>
      <c r="K101" s="202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154</v>
      </c>
      <c r="AU101" s="210" t="s">
        <v>82</v>
      </c>
      <c r="AV101" s="12" t="s">
        <v>80</v>
      </c>
      <c r="AW101" s="12" t="s">
        <v>34</v>
      </c>
      <c r="AX101" s="12" t="s">
        <v>73</v>
      </c>
      <c r="AY101" s="210" t="s">
        <v>139</v>
      </c>
    </row>
    <row r="102" spans="2:65" s="13" customFormat="1" ht="10.199999999999999">
      <c r="B102" s="211"/>
      <c r="C102" s="212"/>
      <c r="D102" s="198" t="s">
        <v>154</v>
      </c>
      <c r="E102" s="213" t="s">
        <v>19</v>
      </c>
      <c r="F102" s="214" t="s">
        <v>156</v>
      </c>
      <c r="G102" s="212"/>
      <c r="H102" s="215">
        <v>17108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154</v>
      </c>
      <c r="AU102" s="221" t="s">
        <v>82</v>
      </c>
      <c r="AV102" s="13" t="s">
        <v>82</v>
      </c>
      <c r="AW102" s="13" t="s">
        <v>34</v>
      </c>
      <c r="AX102" s="13" t="s">
        <v>73</v>
      </c>
      <c r="AY102" s="221" t="s">
        <v>139</v>
      </c>
    </row>
    <row r="103" spans="2:65" s="14" customFormat="1" ht="10.199999999999999">
      <c r="B103" s="222"/>
      <c r="C103" s="223"/>
      <c r="D103" s="198" t="s">
        <v>154</v>
      </c>
      <c r="E103" s="224" t="s">
        <v>19</v>
      </c>
      <c r="F103" s="225" t="s">
        <v>157</v>
      </c>
      <c r="G103" s="223"/>
      <c r="H103" s="226">
        <v>17108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154</v>
      </c>
      <c r="AU103" s="232" t="s">
        <v>82</v>
      </c>
      <c r="AV103" s="14" t="s">
        <v>146</v>
      </c>
      <c r="AW103" s="14" t="s">
        <v>34</v>
      </c>
      <c r="AX103" s="14" t="s">
        <v>80</v>
      </c>
      <c r="AY103" s="232" t="s">
        <v>139</v>
      </c>
    </row>
    <row r="104" spans="2:65" s="1" customFormat="1" ht="16.5" customHeight="1">
      <c r="B104" s="34"/>
      <c r="C104" s="185" t="s">
        <v>158</v>
      </c>
      <c r="D104" s="185" t="s">
        <v>141</v>
      </c>
      <c r="E104" s="186" t="s">
        <v>159</v>
      </c>
      <c r="F104" s="187" t="s">
        <v>160</v>
      </c>
      <c r="G104" s="188" t="s">
        <v>161</v>
      </c>
      <c r="H104" s="189">
        <v>0.8</v>
      </c>
      <c r="I104" s="190"/>
      <c r="J104" s="191">
        <f>ROUND(I104*H104,2)</f>
        <v>0</v>
      </c>
      <c r="K104" s="187" t="s">
        <v>145</v>
      </c>
      <c r="L104" s="38"/>
      <c r="M104" s="192" t="s">
        <v>19</v>
      </c>
      <c r="N104" s="193" t="s">
        <v>44</v>
      </c>
      <c r="O104" s="63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AR104" s="196" t="s">
        <v>146</v>
      </c>
      <c r="AT104" s="196" t="s">
        <v>141</v>
      </c>
      <c r="AU104" s="196" t="s">
        <v>82</v>
      </c>
      <c r="AY104" s="17" t="s">
        <v>139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80</v>
      </c>
      <c r="BK104" s="197">
        <f>ROUND(I104*H104,2)</f>
        <v>0</v>
      </c>
      <c r="BL104" s="17" t="s">
        <v>146</v>
      </c>
      <c r="BM104" s="196" t="s">
        <v>162</v>
      </c>
    </row>
    <row r="105" spans="2:65" s="1" customFormat="1" ht="16.5" customHeight="1">
      <c r="B105" s="34"/>
      <c r="C105" s="185" t="s">
        <v>146</v>
      </c>
      <c r="D105" s="185" t="s">
        <v>141</v>
      </c>
      <c r="E105" s="186" t="s">
        <v>163</v>
      </c>
      <c r="F105" s="187" t="s">
        <v>164</v>
      </c>
      <c r="G105" s="188" t="s">
        <v>144</v>
      </c>
      <c r="H105" s="189">
        <v>8554</v>
      </c>
      <c r="I105" s="190"/>
      <c r="J105" s="191">
        <f>ROUND(I105*H105,2)</f>
        <v>0</v>
      </c>
      <c r="K105" s="187" t="s">
        <v>145</v>
      </c>
      <c r="L105" s="38"/>
      <c r="M105" s="192" t="s">
        <v>19</v>
      </c>
      <c r="N105" s="193" t="s">
        <v>44</v>
      </c>
      <c r="O105" s="63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AR105" s="196" t="s">
        <v>146</v>
      </c>
      <c r="AT105" s="196" t="s">
        <v>141</v>
      </c>
      <c r="AU105" s="196" t="s">
        <v>82</v>
      </c>
      <c r="AY105" s="17" t="s">
        <v>139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80</v>
      </c>
      <c r="BK105" s="197">
        <f>ROUND(I105*H105,2)</f>
        <v>0</v>
      </c>
      <c r="BL105" s="17" t="s">
        <v>146</v>
      </c>
      <c r="BM105" s="196" t="s">
        <v>165</v>
      </c>
    </row>
    <row r="106" spans="2:65" s="1" customFormat="1" ht="38.4">
      <c r="B106" s="34"/>
      <c r="C106" s="35"/>
      <c r="D106" s="198" t="s">
        <v>148</v>
      </c>
      <c r="E106" s="35"/>
      <c r="F106" s="199" t="s">
        <v>166</v>
      </c>
      <c r="G106" s="35"/>
      <c r="H106" s="35"/>
      <c r="I106" s="114"/>
      <c r="J106" s="35"/>
      <c r="K106" s="35"/>
      <c r="L106" s="38"/>
      <c r="M106" s="200"/>
      <c r="N106" s="63"/>
      <c r="O106" s="63"/>
      <c r="P106" s="63"/>
      <c r="Q106" s="63"/>
      <c r="R106" s="63"/>
      <c r="S106" s="63"/>
      <c r="T106" s="64"/>
      <c r="AT106" s="17" t="s">
        <v>148</v>
      </c>
      <c r="AU106" s="17" t="s">
        <v>82</v>
      </c>
    </row>
    <row r="107" spans="2:65" s="11" customFormat="1" ht="22.8" customHeight="1">
      <c r="B107" s="169"/>
      <c r="C107" s="170"/>
      <c r="D107" s="171" t="s">
        <v>72</v>
      </c>
      <c r="E107" s="183" t="s">
        <v>88</v>
      </c>
      <c r="F107" s="183" t="s">
        <v>167</v>
      </c>
      <c r="G107" s="170"/>
      <c r="H107" s="170"/>
      <c r="I107" s="173"/>
      <c r="J107" s="184">
        <f>BK107</f>
        <v>0</v>
      </c>
      <c r="K107" s="170"/>
      <c r="L107" s="175"/>
      <c r="M107" s="176"/>
      <c r="N107" s="177"/>
      <c r="O107" s="177"/>
      <c r="P107" s="178">
        <f>SUM(P108:P109)</f>
        <v>0</v>
      </c>
      <c r="Q107" s="177"/>
      <c r="R107" s="178">
        <f>SUM(R108:R109)</f>
        <v>3.0751999999999997</v>
      </c>
      <c r="S107" s="177"/>
      <c r="T107" s="179">
        <f>SUM(T108:T109)</f>
        <v>0</v>
      </c>
      <c r="AR107" s="180" t="s">
        <v>80</v>
      </c>
      <c r="AT107" s="181" t="s">
        <v>72</v>
      </c>
      <c r="AU107" s="181" t="s">
        <v>80</v>
      </c>
      <c r="AY107" s="180" t="s">
        <v>139</v>
      </c>
      <c r="BK107" s="182">
        <f>SUM(BK108:BK109)</f>
        <v>0</v>
      </c>
    </row>
    <row r="108" spans="2:65" s="1" customFormat="1" ht="16.5" customHeight="1">
      <c r="B108" s="34"/>
      <c r="C108" s="185" t="s">
        <v>168</v>
      </c>
      <c r="D108" s="185" t="s">
        <v>141</v>
      </c>
      <c r="E108" s="186" t="s">
        <v>169</v>
      </c>
      <c r="F108" s="187" t="s">
        <v>170</v>
      </c>
      <c r="G108" s="188" t="s">
        <v>171</v>
      </c>
      <c r="H108" s="189">
        <v>496</v>
      </c>
      <c r="I108" s="190"/>
      <c r="J108" s="191">
        <f>ROUND(I108*H108,2)</f>
        <v>0</v>
      </c>
      <c r="K108" s="187" t="s">
        <v>19</v>
      </c>
      <c r="L108" s="38"/>
      <c r="M108" s="192" t="s">
        <v>19</v>
      </c>
      <c r="N108" s="193" t="s">
        <v>44</v>
      </c>
      <c r="O108" s="63"/>
      <c r="P108" s="194">
        <f>O108*H108</f>
        <v>0</v>
      </c>
      <c r="Q108" s="194">
        <v>6.1999999999999998E-3</v>
      </c>
      <c r="R108" s="194">
        <f>Q108*H108</f>
        <v>3.0751999999999997</v>
      </c>
      <c r="S108" s="194">
        <v>0</v>
      </c>
      <c r="T108" s="195">
        <f>S108*H108</f>
        <v>0</v>
      </c>
      <c r="AR108" s="196" t="s">
        <v>146</v>
      </c>
      <c r="AT108" s="196" t="s">
        <v>141</v>
      </c>
      <c r="AU108" s="196" t="s">
        <v>82</v>
      </c>
      <c r="AY108" s="17" t="s">
        <v>139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80</v>
      </c>
      <c r="BK108" s="197">
        <f>ROUND(I108*H108,2)</f>
        <v>0</v>
      </c>
      <c r="BL108" s="17" t="s">
        <v>146</v>
      </c>
      <c r="BM108" s="196" t="s">
        <v>172</v>
      </c>
    </row>
    <row r="109" spans="2:65" s="1" customFormat="1" ht="115.2">
      <c r="B109" s="34"/>
      <c r="C109" s="35"/>
      <c r="D109" s="198" t="s">
        <v>173</v>
      </c>
      <c r="E109" s="35"/>
      <c r="F109" s="199" t="s">
        <v>174</v>
      </c>
      <c r="G109" s="35"/>
      <c r="H109" s="35"/>
      <c r="I109" s="114"/>
      <c r="J109" s="35"/>
      <c r="K109" s="35"/>
      <c r="L109" s="38"/>
      <c r="M109" s="200"/>
      <c r="N109" s="63"/>
      <c r="O109" s="63"/>
      <c r="P109" s="63"/>
      <c r="Q109" s="63"/>
      <c r="R109" s="63"/>
      <c r="S109" s="63"/>
      <c r="T109" s="64"/>
      <c r="AT109" s="17" t="s">
        <v>173</v>
      </c>
      <c r="AU109" s="17" t="s">
        <v>82</v>
      </c>
    </row>
    <row r="110" spans="2:65" s="11" customFormat="1" ht="22.8" customHeight="1">
      <c r="B110" s="169"/>
      <c r="C110" s="170"/>
      <c r="D110" s="171" t="s">
        <v>72</v>
      </c>
      <c r="E110" s="183" t="s">
        <v>175</v>
      </c>
      <c r="F110" s="183" t="s">
        <v>176</v>
      </c>
      <c r="G110" s="170"/>
      <c r="H110" s="170"/>
      <c r="I110" s="173"/>
      <c r="J110" s="184">
        <f>BK110</f>
        <v>0</v>
      </c>
      <c r="K110" s="170"/>
      <c r="L110" s="175"/>
      <c r="M110" s="176"/>
      <c r="N110" s="177"/>
      <c r="O110" s="177"/>
      <c r="P110" s="178">
        <f>SUM(P111:P155)</f>
        <v>0</v>
      </c>
      <c r="Q110" s="177"/>
      <c r="R110" s="178">
        <f>SUM(R111:R155)</f>
        <v>56.114820000000002</v>
      </c>
      <c r="S110" s="177"/>
      <c r="T110" s="179">
        <f>SUM(T111:T155)</f>
        <v>0</v>
      </c>
      <c r="AR110" s="180" t="s">
        <v>80</v>
      </c>
      <c r="AT110" s="181" t="s">
        <v>72</v>
      </c>
      <c r="AU110" s="181" t="s">
        <v>80</v>
      </c>
      <c r="AY110" s="180" t="s">
        <v>139</v>
      </c>
      <c r="BK110" s="182">
        <f>SUM(BK111:BK155)</f>
        <v>0</v>
      </c>
    </row>
    <row r="111" spans="2:65" s="1" customFormat="1" ht="24" customHeight="1">
      <c r="B111" s="34"/>
      <c r="C111" s="185" t="s">
        <v>177</v>
      </c>
      <c r="D111" s="185" t="s">
        <v>141</v>
      </c>
      <c r="E111" s="186" t="s">
        <v>178</v>
      </c>
      <c r="F111" s="187" t="s">
        <v>179</v>
      </c>
      <c r="G111" s="188" t="s">
        <v>180</v>
      </c>
      <c r="H111" s="189">
        <v>2702</v>
      </c>
      <c r="I111" s="190"/>
      <c r="J111" s="191">
        <f>ROUND(I111*H111,2)</f>
        <v>0</v>
      </c>
      <c r="K111" s="187" t="s">
        <v>145</v>
      </c>
      <c r="L111" s="38"/>
      <c r="M111" s="192" t="s">
        <v>19</v>
      </c>
      <c r="N111" s="193" t="s">
        <v>44</v>
      </c>
      <c r="O111" s="63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AR111" s="196" t="s">
        <v>146</v>
      </c>
      <c r="AT111" s="196" t="s">
        <v>141</v>
      </c>
      <c r="AU111" s="196" t="s">
        <v>82</v>
      </c>
      <c r="AY111" s="17" t="s">
        <v>139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80</v>
      </c>
      <c r="BK111" s="197">
        <f>ROUND(I111*H111,2)</f>
        <v>0</v>
      </c>
      <c r="BL111" s="17" t="s">
        <v>146</v>
      </c>
      <c r="BM111" s="196" t="s">
        <v>181</v>
      </c>
    </row>
    <row r="112" spans="2:65" s="1" customFormat="1" ht="86.4">
      <c r="B112" s="34"/>
      <c r="C112" s="35"/>
      <c r="D112" s="198" t="s">
        <v>148</v>
      </c>
      <c r="E112" s="35"/>
      <c r="F112" s="199" t="s">
        <v>182</v>
      </c>
      <c r="G112" s="35"/>
      <c r="H112" s="35"/>
      <c r="I112" s="114"/>
      <c r="J112" s="35"/>
      <c r="K112" s="35"/>
      <c r="L112" s="38"/>
      <c r="M112" s="200"/>
      <c r="N112" s="63"/>
      <c r="O112" s="63"/>
      <c r="P112" s="63"/>
      <c r="Q112" s="63"/>
      <c r="R112" s="63"/>
      <c r="S112" s="63"/>
      <c r="T112" s="64"/>
      <c r="AT112" s="17" t="s">
        <v>148</v>
      </c>
      <c r="AU112" s="17" t="s">
        <v>82</v>
      </c>
    </row>
    <row r="113" spans="2:65" s="1" customFormat="1" ht="24" customHeight="1">
      <c r="B113" s="34"/>
      <c r="C113" s="185" t="s">
        <v>183</v>
      </c>
      <c r="D113" s="185" t="s">
        <v>141</v>
      </c>
      <c r="E113" s="186" t="s">
        <v>184</v>
      </c>
      <c r="F113" s="187" t="s">
        <v>185</v>
      </c>
      <c r="G113" s="188" t="s">
        <v>180</v>
      </c>
      <c r="H113" s="189">
        <v>2702</v>
      </c>
      <c r="I113" s="190"/>
      <c r="J113" s="191">
        <f>ROUND(I113*H113,2)</f>
        <v>0</v>
      </c>
      <c r="K113" s="187" t="s">
        <v>145</v>
      </c>
      <c r="L113" s="38"/>
      <c r="M113" s="192" t="s">
        <v>19</v>
      </c>
      <c r="N113" s="193" t="s">
        <v>44</v>
      </c>
      <c r="O113" s="63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196" t="s">
        <v>146</v>
      </c>
      <c r="AT113" s="196" t="s">
        <v>141</v>
      </c>
      <c r="AU113" s="196" t="s">
        <v>82</v>
      </c>
      <c r="AY113" s="17" t="s">
        <v>139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80</v>
      </c>
      <c r="BK113" s="197">
        <f>ROUND(I113*H113,2)</f>
        <v>0</v>
      </c>
      <c r="BL113" s="17" t="s">
        <v>146</v>
      </c>
      <c r="BM113" s="196" t="s">
        <v>186</v>
      </c>
    </row>
    <row r="114" spans="2:65" s="1" customFormat="1" ht="57.6">
      <c r="B114" s="34"/>
      <c r="C114" s="35"/>
      <c r="D114" s="198" t="s">
        <v>148</v>
      </c>
      <c r="E114" s="35"/>
      <c r="F114" s="199" t="s">
        <v>187</v>
      </c>
      <c r="G114" s="35"/>
      <c r="H114" s="35"/>
      <c r="I114" s="114"/>
      <c r="J114" s="35"/>
      <c r="K114" s="35"/>
      <c r="L114" s="38"/>
      <c r="M114" s="200"/>
      <c r="N114" s="63"/>
      <c r="O114" s="63"/>
      <c r="P114" s="63"/>
      <c r="Q114" s="63"/>
      <c r="R114" s="63"/>
      <c r="S114" s="63"/>
      <c r="T114" s="64"/>
      <c r="AT114" s="17" t="s">
        <v>148</v>
      </c>
      <c r="AU114" s="17" t="s">
        <v>82</v>
      </c>
    </row>
    <row r="115" spans="2:65" s="1" customFormat="1" ht="16.5" customHeight="1">
      <c r="B115" s="34"/>
      <c r="C115" s="233" t="s">
        <v>188</v>
      </c>
      <c r="D115" s="233" t="s">
        <v>189</v>
      </c>
      <c r="E115" s="234" t="s">
        <v>190</v>
      </c>
      <c r="F115" s="235" t="s">
        <v>191</v>
      </c>
      <c r="G115" s="236" t="s">
        <v>180</v>
      </c>
      <c r="H115" s="237">
        <v>305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44</v>
      </c>
      <c r="O115" s="63"/>
      <c r="P115" s="194">
        <f>O115*H115</f>
        <v>0</v>
      </c>
      <c r="Q115" s="194">
        <v>1E-4</v>
      </c>
      <c r="R115" s="194">
        <f>Q115*H115</f>
        <v>3.0500000000000003E-2</v>
      </c>
      <c r="S115" s="194">
        <v>0</v>
      </c>
      <c r="T115" s="195">
        <f>S115*H115</f>
        <v>0</v>
      </c>
      <c r="AR115" s="196" t="s">
        <v>188</v>
      </c>
      <c r="AT115" s="196" t="s">
        <v>189</v>
      </c>
      <c r="AU115" s="196" t="s">
        <v>82</v>
      </c>
      <c r="AY115" s="17" t="s">
        <v>139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80</v>
      </c>
      <c r="BK115" s="197">
        <f>ROUND(I115*H115,2)</f>
        <v>0</v>
      </c>
      <c r="BL115" s="17" t="s">
        <v>146</v>
      </c>
      <c r="BM115" s="196" t="s">
        <v>192</v>
      </c>
    </row>
    <row r="116" spans="2:65" s="1" customFormat="1" ht="19.2">
      <c r="B116" s="34"/>
      <c r="C116" s="35"/>
      <c r="D116" s="198" t="s">
        <v>173</v>
      </c>
      <c r="E116" s="35"/>
      <c r="F116" s="199" t="s">
        <v>193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173</v>
      </c>
      <c r="AU116" s="17" t="s">
        <v>82</v>
      </c>
    </row>
    <row r="117" spans="2:65" s="1" customFormat="1" ht="16.5" customHeight="1">
      <c r="B117" s="34"/>
      <c r="C117" s="233" t="s">
        <v>194</v>
      </c>
      <c r="D117" s="233" t="s">
        <v>189</v>
      </c>
      <c r="E117" s="234" t="s">
        <v>195</v>
      </c>
      <c r="F117" s="235" t="s">
        <v>196</v>
      </c>
      <c r="G117" s="236" t="s">
        <v>180</v>
      </c>
      <c r="H117" s="237">
        <v>309</v>
      </c>
      <c r="I117" s="238"/>
      <c r="J117" s="239">
        <f t="shared" ref="J117:J125" si="0">ROUND(I117*H117,2)</f>
        <v>0</v>
      </c>
      <c r="K117" s="235" t="s">
        <v>19</v>
      </c>
      <c r="L117" s="240"/>
      <c r="M117" s="241" t="s">
        <v>19</v>
      </c>
      <c r="N117" s="242" t="s">
        <v>44</v>
      </c>
      <c r="O117" s="63"/>
      <c r="P117" s="194">
        <f t="shared" ref="P117:P125" si="1">O117*H117</f>
        <v>0</v>
      </c>
      <c r="Q117" s="194">
        <v>1E-4</v>
      </c>
      <c r="R117" s="194">
        <f t="shared" ref="R117:R125" si="2">Q117*H117</f>
        <v>3.09E-2</v>
      </c>
      <c r="S117" s="194">
        <v>0</v>
      </c>
      <c r="T117" s="195">
        <f t="shared" ref="T117:T125" si="3">S117*H117</f>
        <v>0</v>
      </c>
      <c r="AR117" s="196" t="s">
        <v>188</v>
      </c>
      <c r="AT117" s="196" t="s">
        <v>189</v>
      </c>
      <c r="AU117" s="196" t="s">
        <v>82</v>
      </c>
      <c r="AY117" s="17" t="s">
        <v>139</v>
      </c>
      <c r="BE117" s="197">
        <f t="shared" ref="BE117:BE125" si="4">IF(N117="základní",J117,0)</f>
        <v>0</v>
      </c>
      <c r="BF117" s="197">
        <f t="shared" ref="BF117:BF125" si="5">IF(N117="snížená",J117,0)</f>
        <v>0</v>
      </c>
      <c r="BG117" s="197">
        <f t="shared" ref="BG117:BG125" si="6">IF(N117="zákl. přenesená",J117,0)</f>
        <v>0</v>
      </c>
      <c r="BH117" s="197">
        <f t="shared" ref="BH117:BH125" si="7">IF(N117="sníž. přenesená",J117,0)</f>
        <v>0</v>
      </c>
      <c r="BI117" s="197">
        <f t="shared" ref="BI117:BI125" si="8">IF(N117="nulová",J117,0)</f>
        <v>0</v>
      </c>
      <c r="BJ117" s="17" t="s">
        <v>80</v>
      </c>
      <c r="BK117" s="197">
        <f t="shared" ref="BK117:BK125" si="9">ROUND(I117*H117,2)</f>
        <v>0</v>
      </c>
      <c r="BL117" s="17" t="s">
        <v>146</v>
      </c>
      <c r="BM117" s="196" t="s">
        <v>197</v>
      </c>
    </row>
    <row r="118" spans="2:65" s="1" customFormat="1" ht="16.5" customHeight="1">
      <c r="B118" s="34"/>
      <c r="C118" s="233" t="s">
        <v>198</v>
      </c>
      <c r="D118" s="233" t="s">
        <v>189</v>
      </c>
      <c r="E118" s="234" t="s">
        <v>199</v>
      </c>
      <c r="F118" s="235" t="s">
        <v>200</v>
      </c>
      <c r="G118" s="236" t="s">
        <v>180</v>
      </c>
      <c r="H118" s="237">
        <v>240</v>
      </c>
      <c r="I118" s="238"/>
      <c r="J118" s="239">
        <f t="shared" si="0"/>
        <v>0</v>
      </c>
      <c r="K118" s="235" t="s">
        <v>19</v>
      </c>
      <c r="L118" s="240"/>
      <c r="M118" s="241" t="s">
        <v>19</v>
      </c>
      <c r="N118" s="242" t="s">
        <v>44</v>
      </c>
      <c r="O118" s="63"/>
      <c r="P118" s="194">
        <f t="shared" si="1"/>
        <v>0</v>
      </c>
      <c r="Q118" s="194">
        <v>1E-4</v>
      </c>
      <c r="R118" s="194">
        <f t="shared" si="2"/>
        <v>2.4E-2</v>
      </c>
      <c r="S118" s="194">
        <v>0</v>
      </c>
      <c r="T118" s="195">
        <f t="shared" si="3"/>
        <v>0</v>
      </c>
      <c r="AR118" s="196" t="s">
        <v>188</v>
      </c>
      <c r="AT118" s="196" t="s">
        <v>189</v>
      </c>
      <c r="AU118" s="196" t="s">
        <v>82</v>
      </c>
      <c r="AY118" s="17" t="s">
        <v>139</v>
      </c>
      <c r="BE118" s="197">
        <f t="shared" si="4"/>
        <v>0</v>
      </c>
      <c r="BF118" s="197">
        <f t="shared" si="5"/>
        <v>0</v>
      </c>
      <c r="BG118" s="197">
        <f t="shared" si="6"/>
        <v>0</v>
      </c>
      <c r="BH118" s="197">
        <f t="shared" si="7"/>
        <v>0</v>
      </c>
      <c r="BI118" s="197">
        <f t="shared" si="8"/>
        <v>0</v>
      </c>
      <c r="BJ118" s="17" t="s">
        <v>80</v>
      </c>
      <c r="BK118" s="197">
        <f t="shared" si="9"/>
        <v>0</v>
      </c>
      <c r="BL118" s="17" t="s">
        <v>146</v>
      </c>
      <c r="BM118" s="196" t="s">
        <v>201</v>
      </c>
    </row>
    <row r="119" spans="2:65" s="1" customFormat="1" ht="16.5" customHeight="1">
      <c r="B119" s="34"/>
      <c r="C119" s="233" t="s">
        <v>202</v>
      </c>
      <c r="D119" s="233" t="s">
        <v>189</v>
      </c>
      <c r="E119" s="234" t="s">
        <v>203</v>
      </c>
      <c r="F119" s="235" t="s">
        <v>204</v>
      </c>
      <c r="G119" s="236" t="s">
        <v>180</v>
      </c>
      <c r="H119" s="237">
        <v>280</v>
      </c>
      <c r="I119" s="238"/>
      <c r="J119" s="239">
        <f t="shared" si="0"/>
        <v>0</v>
      </c>
      <c r="K119" s="235" t="s">
        <v>19</v>
      </c>
      <c r="L119" s="240"/>
      <c r="M119" s="241" t="s">
        <v>19</v>
      </c>
      <c r="N119" s="242" t="s">
        <v>44</v>
      </c>
      <c r="O119" s="63"/>
      <c r="P119" s="194">
        <f t="shared" si="1"/>
        <v>0</v>
      </c>
      <c r="Q119" s="194">
        <v>1E-4</v>
      </c>
      <c r="R119" s="194">
        <f t="shared" si="2"/>
        <v>2.8000000000000001E-2</v>
      </c>
      <c r="S119" s="194">
        <v>0</v>
      </c>
      <c r="T119" s="195">
        <f t="shared" si="3"/>
        <v>0</v>
      </c>
      <c r="AR119" s="196" t="s">
        <v>188</v>
      </c>
      <c r="AT119" s="196" t="s">
        <v>189</v>
      </c>
      <c r="AU119" s="196" t="s">
        <v>82</v>
      </c>
      <c r="AY119" s="17" t="s">
        <v>139</v>
      </c>
      <c r="BE119" s="197">
        <f t="shared" si="4"/>
        <v>0</v>
      </c>
      <c r="BF119" s="197">
        <f t="shared" si="5"/>
        <v>0</v>
      </c>
      <c r="BG119" s="197">
        <f t="shared" si="6"/>
        <v>0</v>
      </c>
      <c r="BH119" s="197">
        <f t="shared" si="7"/>
        <v>0</v>
      </c>
      <c r="BI119" s="197">
        <f t="shared" si="8"/>
        <v>0</v>
      </c>
      <c r="BJ119" s="17" t="s">
        <v>80</v>
      </c>
      <c r="BK119" s="197">
        <f t="shared" si="9"/>
        <v>0</v>
      </c>
      <c r="BL119" s="17" t="s">
        <v>146</v>
      </c>
      <c r="BM119" s="196" t="s">
        <v>205</v>
      </c>
    </row>
    <row r="120" spans="2:65" s="1" customFormat="1" ht="16.5" customHeight="1">
      <c r="B120" s="34"/>
      <c r="C120" s="233" t="s">
        <v>206</v>
      </c>
      <c r="D120" s="233" t="s">
        <v>189</v>
      </c>
      <c r="E120" s="234" t="s">
        <v>207</v>
      </c>
      <c r="F120" s="235" t="s">
        <v>208</v>
      </c>
      <c r="G120" s="236" t="s">
        <v>180</v>
      </c>
      <c r="H120" s="237">
        <v>210</v>
      </c>
      <c r="I120" s="238"/>
      <c r="J120" s="239">
        <f t="shared" si="0"/>
        <v>0</v>
      </c>
      <c r="K120" s="235" t="s">
        <v>19</v>
      </c>
      <c r="L120" s="240"/>
      <c r="M120" s="241" t="s">
        <v>19</v>
      </c>
      <c r="N120" s="242" t="s">
        <v>44</v>
      </c>
      <c r="O120" s="63"/>
      <c r="P120" s="194">
        <f t="shared" si="1"/>
        <v>0</v>
      </c>
      <c r="Q120" s="194">
        <v>1E-4</v>
      </c>
      <c r="R120" s="194">
        <f t="shared" si="2"/>
        <v>2.1000000000000001E-2</v>
      </c>
      <c r="S120" s="194">
        <v>0</v>
      </c>
      <c r="T120" s="195">
        <f t="shared" si="3"/>
        <v>0</v>
      </c>
      <c r="AR120" s="196" t="s">
        <v>188</v>
      </c>
      <c r="AT120" s="196" t="s">
        <v>189</v>
      </c>
      <c r="AU120" s="196" t="s">
        <v>82</v>
      </c>
      <c r="AY120" s="17" t="s">
        <v>139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7" t="s">
        <v>80</v>
      </c>
      <c r="BK120" s="197">
        <f t="shared" si="9"/>
        <v>0</v>
      </c>
      <c r="BL120" s="17" t="s">
        <v>146</v>
      </c>
      <c r="BM120" s="196" t="s">
        <v>209</v>
      </c>
    </row>
    <row r="121" spans="2:65" s="1" customFormat="1" ht="16.5" customHeight="1">
      <c r="B121" s="34"/>
      <c r="C121" s="233" t="s">
        <v>210</v>
      </c>
      <c r="D121" s="233" t="s">
        <v>189</v>
      </c>
      <c r="E121" s="234" t="s">
        <v>211</v>
      </c>
      <c r="F121" s="235" t="s">
        <v>212</v>
      </c>
      <c r="G121" s="236" t="s">
        <v>180</v>
      </c>
      <c r="H121" s="237">
        <v>375</v>
      </c>
      <c r="I121" s="238"/>
      <c r="J121" s="239">
        <f t="shared" si="0"/>
        <v>0</v>
      </c>
      <c r="K121" s="235" t="s">
        <v>19</v>
      </c>
      <c r="L121" s="240"/>
      <c r="M121" s="241" t="s">
        <v>19</v>
      </c>
      <c r="N121" s="242" t="s">
        <v>44</v>
      </c>
      <c r="O121" s="63"/>
      <c r="P121" s="194">
        <f t="shared" si="1"/>
        <v>0</v>
      </c>
      <c r="Q121" s="194">
        <v>1E-4</v>
      </c>
      <c r="R121" s="194">
        <f t="shared" si="2"/>
        <v>3.7499999999999999E-2</v>
      </c>
      <c r="S121" s="194">
        <v>0</v>
      </c>
      <c r="T121" s="195">
        <f t="shared" si="3"/>
        <v>0</v>
      </c>
      <c r="AR121" s="196" t="s">
        <v>188</v>
      </c>
      <c r="AT121" s="196" t="s">
        <v>189</v>
      </c>
      <c r="AU121" s="196" t="s">
        <v>82</v>
      </c>
      <c r="AY121" s="17" t="s">
        <v>139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7" t="s">
        <v>80</v>
      </c>
      <c r="BK121" s="197">
        <f t="shared" si="9"/>
        <v>0</v>
      </c>
      <c r="BL121" s="17" t="s">
        <v>146</v>
      </c>
      <c r="BM121" s="196" t="s">
        <v>213</v>
      </c>
    </row>
    <row r="122" spans="2:65" s="1" customFormat="1" ht="16.5" customHeight="1">
      <c r="B122" s="34"/>
      <c r="C122" s="233" t="s">
        <v>214</v>
      </c>
      <c r="D122" s="233" t="s">
        <v>189</v>
      </c>
      <c r="E122" s="234" t="s">
        <v>215</v>
      </c>
      <c r="F122" s="235" t="s">
        <v>216</v>
      </c>
      <c r="G122" s="236" t="s">
        <v>180</v>
      </c>
      <c r="H122" s="237">
        <v>340</v>
      </c>
      <c r="I122" s="238"/>
      <c r="J122" s="239">
        <f t="shared" si="0"/>
        <v>0</v>
      </c>
      <c r="K122" s="235" t="s">
        <v>19</v>
      </c>
      <c r="L122" s="240"/>
      <c r="M122" s="241" t="s">
        <v>19</v>
      </c>
      <c r="N122" s="242" t="s">
        <v>44</v>
      </c>
      <c r="O122" s="63"/>
      <c r="P122" s="194">
        <f t="shared" si="1"/>
        <v>0</v>
      </c>
      <c r="Q122" s="194">
        <v>1E-4</v>
      </c>
      <c r="R122" s="194">
        <f t="shared" si="2"/>
        <v>3.4000000000000002E-2</v>
      </c>
      <c r="S122" s="194">
        <v>0</v>
      </c>
      <c r="T122" s="195">
        <f t="shared" si="3"/>
        <v>0</v>
      </c>
      <c r="AR122" s="196" t="s">
        <v>188</v>
      </c>
      <c r="AT122" s="196" t="s">
        <v>189</v>
      </c>
      <c r="AU122" s="196" t="s">
        <v>82</v>
      </c>
      <c r="AY122" s="17" t="s">
        <v>139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7" t="s">
        <v>80</v>
      </c>
      <c r="BK122" s="197">
        <f t="shared" si="9"/>
        <v>0</v>
      </c>
      <c r="BL122" s="17" t="s">
        <v>146</v>
      </c>
      <c r="BM122" s="196" t="s">
        <v>217</v>
      </c>
    </row>
    <row r="123" spans="2:65" s="1" customFormat="1" ht="16.5" customHeight="1">
      <c r="B123" s="34"/>
      <c r="C123" s="233" t="s">
        <v>8</v>
      </c>
      <c r="D123" s="233" t="s">
        <v>189</v>
      </c>
      <c r="E123" s="234" t="s">
        <v>218</v>
      </c>
      <c r="F123" s="235" t="s">
        <v>219</v>
      </c>
      <c r="G123" s="236" t="s">
        <v>180</v>
      </c>
      <c r="H123" s="237">
        <v>295</v>
      </c>
      <c r="I123" s="238"/>
      <c r="J123" s="239">
        <f t="shared" si="0"/>
        <v>0</v>
      </c>
      <c r="K123" s="235" t="s">
        <v>19</v>
      </c>
      <c r="L123" s="240"/>
      <c r="M123" s="241" t="s">
        <v>19</v>
      </c>
      <c r="N123" s="242" t="s">
        <v>44</v>
      </c>
      <c r="O123" s="63"/>
      <c r="P123" s="194">
        <f t="shared" si="1"/>
        <v>0</v>
      </c>
      <c r="Q123" s="194">
        <v>2E-3</v>
      </c>
      <c r="R123" s="194">
        <f t="shared" si="2"/>
        <v>0.59</v>
      </c>
      <c r="S123" s="194">
        <v>0</v>
      </c>
      <c r="T123" s="195">
        <f t="shared" si="3"/>
        <v>0</v>
      </c>
      <c r="AR123" s="196" t="s">
        <v>188</v>
      </c>
      <c r="AT123" s="196" t="s">
        <v>189</v>
      </c>
      <c r="AU123" s="196" t="s">
        <v>82</v>
      </c>
      <c r="AY123" s="17" t="s">
        <v>139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7" t="s">
        <v>80</v>
      </c>
      <c r="BK123" s="197">
        <f t="shared" si="9"/>
        <v>0</v>
      </c>
      <c r="BL123" s="17" t="s">
        <v>146</v>
      </c>
      <c r="BM123" s="196" t="s">
        <v>220</v>
      </c>
    </row>
    <row r="124" spans="2:65" s="1" customFormat="1" ht="16.5" customHeight="1">
      <c r="B124" s="34"/>
      <c r="C124" s="233" t="s">
        <v>221</v>
      </c>
      <c r="D124" s="233" t="s">
        <v>189</v>
      </c>
      <c r="E124" s="234" t="s">
        <v>222</v>
      </c>
      <c r="F124" s="235" t="s">
        <v>223</v>
      </c>
      <c r="G124" s="236" t="s">
        <v>180</v>
      </c>
      <c r="H124" s="237">
        <v>348</v>
      </c>
      <c r="I124" s="238"/>
      <c r="J124" s="239">
        <f t="shared" si="0"/>
        <v>0</v>
      </c>
      <c r="K124" s="235" t="s">
        <v>19</v>
      </c>
      <c r="L124" s="240"/>
      <c r="M124" s="241" t="s">
        <v>19</v>
      </c>
      <c r="N124" s="242" t="s">
        <v>44</v>
      </c>
      <c r="O124" s="63"/>
      <c r="P124" s="194">
        <f t="shared" si="1"/>
        <v>0</v>
      </c>
      <c r="Q124" s="194">
        <v>1E-4</v>
      </c>
      <c r="R124" s="194">
        <f t="shared" si="2"/>
        <v>3.4800000000000005E-2</v>
      </c>
      <c r="S124" s="194">
        <v>0</v>
      </c>
      <c r="T124" s="195">
        <f t="shared" si="3"/>
        <v>0</v>
      </c>
      <c r="AR124" s="196" t="s">
        <v>188</v>
      </c>
      <c r="AT124" s="196" t="s">
        <v>189</v>
      </c>
      <c r="AU124" s="196" t="s">
        <v>82</v>
      </c>
      <c r="AY124" s="17" t="s">
        <v>139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7" t="s">
        <v>80</v>
      </c>
      <c r="BK124" s="197">
        <f t="shared" si="9"/>
        <v>0</v>
      </c>
      <c r="BL124" s="17" t="s">
        <v>146</v>
      </c>
      <c r="BM124" s="196" t="s">
        <v>224</v>
      </c>
    </row>
    <row r="125" spans="2:65" s="1" customFormat="1" ht="16.5" customHeight="1">
      <c r="B125" s="34"/>
      <c r="C125" s="185" t="s">
        <v>225</v>
      </c>
      <c r="D125" s="185" t="s">
        <v>141</v>
      </c>
      <c r="E125" s="186" t="s">
        <v>226</v>
      </c>
      <c r="F125" s="187" t="s">
        <v>227</v>
      </c>
      <c r="G125" s="188" t="s">
        <v>180</v>
      </c>
      <c r="H125" s="189">
        <v>2702</v>
      </c>
      <c r="I125" s="190"/>
      <c r="J125" s="191">
        <f t="shared" si="0"/>
        <v>0</v>
      </c>
      <c r="K125" s="187" t="s">
        <v>19</v>
      </c>
      <c r="L125" s="38"/>
      <c r="M125" s="192" t="s">
        <v>19</v>
      </c>
      <c r="N125" s="193" t="s">
        <v>44</v>
      </c>
      <c r="O125" s="63"/>
      <c r="P125" s="194">
        <f t="shared" si="1"/>
        <v>0</v>
      </c>
      <c r="Q125" s="194">
        <v>5.0000000000000002E-5</v>
      </c>
      <c r="R125" s="194">
        <f t="shared" si="2"/>
        <v>0.1351</v>
      </c>
      <c r="S125" s="194">
        <v>0</v>
      </c>
      <c r="T125" s="195">
        <f t="shared" si="3"/>
        <v>0</v>
      </c>
      <c r="AR125" s="196" t="s">
        <v>146</v>
      </c>
      <c r="AT125" s="196" t="s">
        <v>141</v>
      </c>
      <c r="AU125" s="196" t="s">
        <v>82</v>
      </c>
      <c r="AY125" s="17" t="s">
        <v>139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7" t="s">
        <v>80</v>
      </c>
      <c r="BK125" s="197">
        <f t="shared" si="9"/>
        <v>0</v>
      </c>
      <c r="BL125" s="17" t="s">
        <v>146</v>
      </c>
      <c r="BM125" s="196" t="s">
        <v>228</v>
      </c>
    </row>
    <row r="126" spans="2:65" s="1" customFormat="1" ht="48">
      <c r="B126" s="34"/>
      <c r="C126" s="35"/>
      <c r="D126" s="198" t="s">
        <v>148</v>
      </c>
      <c r="E126" s="35"/>
      <c r="F126" s="199" t="s">
        <v>229</v>
      </c>
      <c r="G126" s="35"/>
      <c r="H126" s="35"/>
      <c r="I126" s="114"/>
      <c r="J126" s="35"/>
      <c r="K126" s="35"/>
      <c r="L126" s="38"/>
      <c r="M126" s="200"/>
      <c r="N126" s="63"/>
      <c r="O126" s="63"/>
      <c r="P126" s="63"/>
      <c r="Q126" s="63"/>
      <c r="R126" s="63"/>
      <c r="S126" s="63"/>
      <c r="T126" s="64"/>
      <c r="AT126" s="17" t="s">
        <v>148</v>
      </c>
      <c r="AU126" s="17" t="s">
        <v>82</v>
      </c>
    </row>
    <row r="127" spans="2:65" s="1" customFormat="1" ht="16.5" customHeight="1">
      <c r="B127" s="34"/>
      <c r="C127" s="233" t="s">
        <v>230</v>
      </c>
      <c r="D127" s="233" t="s">
        <v>189</v>
      </c>
      <c r="E127" s="234" t="s">
        <v>231</v>
      </c>
      <c r="F127" s="235" t="s">
        <v>232</v>
      </c>
      <c r="G127" s="236" t="s">
        <v>180</v>
      </c>
      <c r="H127" s="237">
        <v>2702</v>
      </c>
      <c r="I127" s="238"/>
      <c r="J127" s="239">
        <f>ROUND(I127*H127,2)</f>
        <v>0</v>
      </c>
      <c r="K127" s="235" t="s">
        <v>19</v>
      </c>
      <c r="L127" s="240"/>
      <c r="M127" s="241" t="s">
        <v>19</v>
      </c>
      <c r="N127" s="242" t="s">
        <v>44</v>
      </c>
      <c r="O127" s="63"/>
      <c r="P127" s="194">
        <f>O127*H127</f>
        <v>0</v>
      </c>
      <c r="Q127" s="194">
        <v>5.0000000000000001E-3</v>
      </c>
      <c r="R127" s="194">
        <f>Q127*H127</f>
        <v>13.51</v>
      </c>
      <c r="S127" s="194">
        <v>0</v>
      </c>
      <c r="T127" s="195">
        <f>S127*H127</f>
        <v>0</v>
      </c>
      <c r="AR127" s="196" t="s">
        <v>188</v>
      </c>
      <c r="AT127" s="196" t="s">
        <v>189</v>
      </c>
      <c r="AU127" s="196" t="s">
        <v>82</v>
      </c>
      <c r="AY127" s="17" t="s">
        <v>139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80</v>
      </c>
      <c r="BK127" s="197">
        <f>ROUND(I127*H127,2)</f>
        <v>0</v>
      </c>
      <c r="BL127" s="17" t="s">
        <v>146</v>
      </c>
      <c r="BM127" s="196" t="s">
        <v>233</v>
      </c>
    </row>
    <row r="128" spans="2:65" s="1" customFormat="1" ht="16.5" customHeight="1">
      <c r="B128" s="34"/>
      <c r="C128" s="185" t="s">
        <v>234</v>
      </c>
      <c r="D128" s="185" t="s">
        <v>141</v>
      </c>
      <c r="E128" s="186" t="s">
        <v>235</v>
      </c>
      <c r="F128" s="187" t="s">
        <v>236</v>
      </c>
      <c r="G128" s="188" t="s">
        <v>144</v>
      </c>
      <c r="H128" s="189">
        <v>2020</v>
      </c>
      <c r="I128" s="190"/>
      <c r="J128" s="191">
        <f>ROUND(I128*H128,2)</f>
        <v>0</v>
      </c>
      <c r="K128" s="187" t="s">
        <v>145</v>
      </c>
      <c r="L128" s="38"/>
      <c r="M128" s="192" t="s">
        <v>19</v>
      </c>
      <c r="N128" s="193" t="s">
        <v>44</v>
      </c>
      <c r="O128" s="63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AR128" s="196" t="s">
        <v>146</v>
      </c>
      <c r="AT128" s="196" t="s">
        <v>141</v>
      </c>
      <c r="AU128" s="196" t="s">
        <v>82</v>
      </c>
      <c r="AY128" s="17" t="s">
        <v>139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80</v>
      </c>
      <c r="BK128" s="197">
        <f>ROUND(I128*H128,2)</f>
        <v>0</v>
      </c>
      <c r="BL128" s="17" t="s">
        <v>146</v>
      </c>
      <c r="BM128" s="196" t="s">
        <v>237</v>
      </c>
    </row>
    <row r="129" spans="2:65" s="1" customFormat="1" ht="76.8">
      <c r="B129" s="34"/>
      <c r="C129" s="35"/>
      <c r="D129" s="198" t="s">
        <v>148</v>
      </c>
      <c r="E129" s="35"/>
      <c r="F129" s="199" t="s">
        <v>238</v>
      </c>
      <c r="G129" s="35"/>
      <c r="H129" s="35"/>
      <c r="I129" s="114"/>
      <c r="J129" s="35"/>
      <c r="K129" s="35"/>
      <c r="L129" s="38"/>
      <c r="M129" s="200"/>
      <c r="N129" s="63"/>
      <c r="O129" s="63"/>
      <c r="P129" s="63"/>
      <c r="Q129" s="63"/>
      <c r="R129" s="63"/>
      <c r="S129" s="63"/>
      <c r="T129" s="64"/>
      <c r="AT129" s="17" t="s">
        <v>148</v>
      </c>
      <c r="AU129" s="17" t="s">
        <v>82</v>
      </c>
    </row>
    <row r="130" spans="2:65" s="1" customFormat="1" ht="16.5" customHeight="1">
      <c r="B130" s="34"/>
      <c r="C130" s="233" t="s">
        <v>239</v>
      </c>
      <c r="D130" s="233" t="s">
        <v>189</v>
      </c>
      <c r="E130" s="234" t="s">
        <v>240</v>
      </c>
      <c r="F130" s="235" t="s">
        <v>241</v>
      </c>
      <c r="G130" s="236" t="s">
        <v>242</v>
      </c>
      <c r="H130" s="237">
        <v>208.06</v>
      </c>
      <c r="I130" s="238"/>
      <c r="J130" s="239">
        <f>ROUND(I130*H130,2)</f>
        <v>0</v>
      </c>
      <c r="K130" s="235" t="s">
        <v>145</v>
      </c>
      <c r="L130" s="240"/>
      <c r="M130" s="241" t="s">
        <v>19</v>
      </c>
      <c r="N130" s="242" t="s">
        <v>44</v>
      </c>
      <c r="O130" s="63"/>
      <c r="P130" s="194">
        <f>O130*H130</f>
        <v>0</v>
      </c>
      <c r="Q130" s="194">
        <v>0.2</v>
      </c>
      <c r="R130" s="194">
        <f>Q130*H130</f>
        <v>41.612000000000002</v>
      </c>
      <c r="S130" s="194">
        <v>0</v>
      </c>
      <c r="T130" s="195">
        <f>S130*H130</f>
        <v>0</v>
      </c>
      <c r="AR130" s="196" t="s">
        <v>188</v>
      </c>
      <c r="AT130" s="196" t="s">
        <v>189</v>
      </c>
      <c r="AU130" s="196" t="s">
        <v>82</v>
      </c>
      <c r="AY130" s="17" t="s">
        <v>139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80</v>
      </c>
      <c r="BK130" s="197">
        <f>ROUND(I130*H130,2)</f>
        <v>0</v>
      </c>
      <c r="BL130" s="17" t="s">
        <v>146</v>
      </c>
      <c r="BM130" s="196" t="s">
        <v>243</v>
      </c>
    </row>
    <row r="131" spans="2:65" s="12" customFormat="1" ht="10.199999999999999">
      <c r="B131" s="201"/>
      <c r="C131" s="202"/>
      <c r="D131" s="198" t="s">
        <v>154</v>
      </c>
      <c r="E131" s="203" t="s">
        <v>19</v>
      </c>
      <c r="F131" s="204" t="s">
        <v>244</v>
      </c>
      <c r="G131" s="202"/>
      <c r="H131" s="203" t="s">
        <v>19</v>
      </c>
      <c r="I131" s="205"/>
      <c r="J131" s="202"/>
      <c r="K131" s="202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154</v>
      </c>
      <c r="AU131" s="210" t="s">
        <v>82</v>
      </c>
      <c r="AV131" s="12" t="s">
        <v>80</v>
      </c>
      <c r="AW131" s="12" t="s">
        <v>34</v>
      </c>
      <c r="AX131" s="12" t="s">
        <v>73</v>
      </c>
      <c r="AY131" s="210" t="s">
        <v>139</v>
      </c>
    </row>
    <row r="132" spans="2:65" s="13" customFormat="1" ht="10.199999999999999">
      <c r="B132" s="211"/>
      <c r="C132" s="212"/>
      <c r="D132" s="198" t="s">
        <v>154</v>
      </c>
      <c r="E132" s="213" t="s">
        <v>19</v>
      </c>
      <c r="F132" s="214" t="s">
        <v>245</v>
      </c>
      <c r="G132" s="212"/>
      <c r="H132" s="215">
        <v>208.06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154</v>
      </c>
      <c r="AU132" s="221" t="s">
        <v>82</v>
      </c>
      <c r="AV132" s="13" t="s">
        <v>82</v>
      </c>
      <c r="AW132" s="13" t="s">
        <v>34</v>
      </c>
      <c r="AX132" s="13" t="s">
        <v>73</v>
      </c>
      <c r="AY132" s="221" t="s">
        <v>139</v>
      </c>
    </row>
    <row r="133" spans="2:65" s="14" customFormat="1" ht="10.199999999999999">
      <c r="B133" s="222"/>
      <c r="C133" s="223"/>
      <c r="D133" s="198" t="s">
        <v>154</v>
      </c>
      <c r="E133" s="224" t="s">
        <v>19</v>
      </c>
      <c r="F133" s="225" t="s">
        <v>157</v>
      </c>
      <c r="G133" s="223"/>
      <c r="H133" s="226">
        <v>208.06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154</v>
      </c>
      <c r="AU133" s="232" t="s">
        <v>82</v>
      </c>
      <c r="AV133" s="14" t="s">
        <v>146</v>
      </c>
      <c r="AW133" s="14" t="s">
        <v>34</v>
      </c>
      <c r="AX133" s="14" t="s">
        <v>80</v>
      </c>
      <c r="AY133" s="232" t="s">
        <v>139</v>
      </c>
    </row>
    <row r="134" spans="2:65" s="1" customFormat="1" ht="36" customHeight="1">
      <c r="B134" s="34"/>
      <c r="C134" s="185" t="s">
        <v>7</v>
      </c>
      <c r="D134" s="185" t="s">
        <v>141</v>
      </c>
      <c r="E134" s="186" t="s">
        <v>246</v>
      </c>
      <c r="F134" s="187" t="s">
        <v>247</v>
      </c>
      <c r="G134" s="188" t="s">
        <v>180</v>
      </c>
      <c r="H134" s="189">
        <v>2702</v>
      </c>
      <c r="I134" s="190"/>
      <c r="J134" s="191">
        <f>ROUND(I134*H134,2)</f>
        <v>0</v>
      </c>
      <c r="K134" s="187" t="s">
        <v>19</v>
      </c>
      <c r="L134" s="38"/>
      <c r="M134" s="192" t="s">
        <v>19</v>
      </c>
      <c r="N134" s="193" t="s">
        <v>44</v>
      </c>
      <c r="O134" s="63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AR134" s="196" t="s">
        <v>146</v>
      </c>
      <c r="AT134" s="196" t="s">
        <v>141</v>
      </c>
      <c r="AU134" s="196" t="s">
        <v>82</v>
      </c>
      <c r="AY134" s="17" t="s">
        <v>139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80</v>
      </c>
      <c r="BK134" s="197">
        <f>ROUND(I134*H134,2)</f>
        <v>0</v>
      </c>
      <c r="BL134" s="17" t="s">
        <v>146</v>
      </c>
      <c r="BM134" s="196" t="s">
        <v>248</v>
      </c>
    </row>
    <row r="135" spans="2:65" s="1" customFormat="1" ht="16.5" customHeight="1">
      <c r="B135" s="34"/>
      <c r="C135" s="185" t="s">
        <v>249</v>
      </c>
      <c r="D135" s="185" t="s">
        <v>141</v>
      </c>
      <c r="E135" s="186" t="s">
        <v>250</v>
      </c>
      <c r="F135" s="187" t="s">
        <v>251</v>
      </c>
      <c r="G135" s="188" t="s">
        <v>252</v>
      </c>
      <c r="H135" s="189">
        <v>27.02</v>
      </c>
      <c r="I135" s="190"/>
      <c r="J135" s="191">
        <f>ROUND(I135*H135,2)</f>
        <v>0</v>
      </c>
      <c r="K135" s="187" t="s">
        <v>145</v>
      </c>
      <c r="L135" s="38"/>
      <c r="M135" s="192" t="s">
        <v>19</v>
      </c>
      <c r="N135" s="193" t="s">
        <v>44</v>
      </c>
      <c r="O135" s="63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AR135" s="196" t="s">
        <v>146</v>
      </c>
      <c r="AT135" s="196" t="s">
        <v>141</v>
      </c>
      <c r="AU135" s="196" t="s">
        <v>82</v>
      </c>
      <c r="AY135" s="17" t="s">
        <v>139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80</v>
      </c>
      <c r="BK135" s="197">
        <f>ROUND(I135*H135,2)</f>
        <v>0</v>
      </c>
      <c r="BL135" s="17" t="s">
        <v>146</v>
      </c>
      <c r="BM135" s="196" t="s">
        <v>253</v>
      </c>
    </row>
    <row r="136" spans="2:65" s="1" customFormat="1" ht="105.6">
      <c r="B136" s="34"/>
      <c r="C136" s="35"/>
      <c r="D136" s="198" t="s">
        <v>148</v>
      </c>
      <c r="E136" s="35"/>
      <c r="F136" s="199" t="s">
        <v>254</v>
      </c>
      <c r="G136" s="35"/>
      <c r="H136" s="35"/>
      <c r="I136" s="114"/>
      <c r="J136" s="35"/>
      <c r="K136" s="35"/>
      <c r="L136" s="38"/>
      <c r="M136" s="200"/>
      <c r="N136" s="63"/>
      <c r="O136" s="63"/>
      <c r="P136" s="63"/>
      <c r="Q136" s="63"/>
      <c r="R136" s="63"/>
      <c r="S136" s="63"/>
      <c r="T136" s="64"/>
      <c r="AT136" s="17" t="s">
        <v>148</v>
      </c>
      <c r="AU136" s="17" t="s">
        <v>82</v>
      </c>
    </row>
    <row r="137" spans="2:65" s="1" customFormat="1" ht="24" customHeight="1">
      <c r="B137" s="34"/>
      <c r="C137" s="233" t="s">
        <v>255</v>
      </c>
      <c r="D137" s="233" t="s">
        <v>189</v>
      </c>
      <c r="E137" s="234" t="s">
        <v>256</v>
      </c>
      <c r="F137" s="235" t="s">
        <v>257</v>
      </c>
      <c r="G137" s="236" t="s">
        <v>258</v>
      </c>
      <c r="H137" s="237">
        <v>27.02</v>
      </c>
      <c r="I137" s="238"/>
      <c r="J137" s="239">
        <f>ROUND(I137*H137,2)</f>
        <v>0</v>
      </c>
      <c r="K137" s="235" t="s">
        <v>19</v>
      </c>
      <c r="L137" s="240"/>
      <c r="M137" s="241" t="s">
        <v>19</v>
      </c>
      <c r="N137" s="242" t="s">
        <v>44</v>
      </c>
      <c r="O137" s="63"/>
      <c r="P137" s="194">
        <f>O137*H137</f>
        <v>0</v>
      </c>
      <c r="Q137" s="194">
        <v>1E-3</v>
      </c>
      <c r="R137" s="194">
        <f>Q137*H137</f>
        <v>2.7019999999999999E-2</v>
      </c>
      <c r="S137" s="194">
        <v>0</v>
      </c>
      <c r="T137" s="195">
        <f>S137*H137</f>
        <v>0</v>
      </c>
      <c r="AR137" s="196" t="s">
        <v>188</v>
      </c>
      <c r="AT137" s="196" t="s">
        <v>189</v>
      </c>
      <c r="AU137" s="196" t="s">
        <v>82</v>
      </c>
      <c r="AY137" s="17" t="s">
        <v>139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80</v>
      </c>
      <c r="BK137" s="197">
        <f>ROUND(I137*H137,2)</f>
        <v>0</v>
      </c>
      <c r="BL137" s="17" t="s">
        <v>146</v>
      </c>
      <c r="BM137" s="196" t="s">
        <v>259</v>
      </c>
    </row>
    <row r="138" spans="2:65" s="1" customFormat="1" ht="19.2">
      <c r="B138" s="34"/>
      <c r="C138" s="35"/>
      <c r="D138" s="198" t="s">
        <v>173</v>
      </c>
      <c r="E138" s="35"/>
      <c r="F138" s="199" t="s">
        <v>260</v>
      </c>
      <c r="G138" s="35"/>
      <c r="H138" s="35"/>
      <c r="I138" s="114"/>
      <c r="J138" s="35"/>
      <c r="K138" s="35"/>
      <c r="L138" s="38"/>
      <c r="M138" s="200"/>
      <c r="N138" s="63"/>
      <c r="O138" s="63"/>
      <c r="P138" s="63"/>
      <c r="Q138" s="63"/>
      <c r="R138" s="63"/>
      <c r="S138" s="63"/>
      <c r="T138" s="64"/>
      <c r="AT138" s="17" t="s">
        <v>173</v>
      </c>
      <c r="AU138" s="17" t="s">
        <v>82</v>
      </c>
    </row>
    <row r="139" spans="2:65" s="12" customFormat="1" ht="10.199999999999999">
      <c r="B139" s="201"/>
      <c r="C139" s="202"/>
      <c r="D139" s="198" t="s">
        <v>154</v>
      </c>
      <c r="E139" s="203" t="s">
        <v>19</v>
      </c>
      <c r="F139" s="204" t="s">
        <v>261</v>
      </c>
      <c r="G139" s="202"/>
      <c r="H139" s="203" t="s">
        <v>19</v>
      </c>
      <c r="I139" s="205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154</v>
      </c>
      <c r="AU139" s="210" t="s">
        <v>82</v>
      </c>
      <c r="AV139" s="12" t="s">
        <v>80</v>
      </c>
      <c r="AW139" s="12" t="s">
        <v>34</v>
      </c>
      <c r="AX139" s="12" t="s">
        <v>73</v>
      </c>
      <c r="AY139" s="210" t="s">
        <v>139</v>
      </c>
    </row>
    <row r="140" spans="2:65" s="13" customFormat="1" ht="10.199999999999999">
      <c r="B140" s="211"/>
      <c r="C140" s="212"/>
      <c r="D140" s="198" t="s">
        <v>154</v>
      </c>
      <c r="E140" s="213" t="s">
        <v>19</v>
      </c>
      <c r="F140" s="214" t="s">
        <v>262</v>
      </c>
      <c r="G140" s="212"/>
      <c r="H140" s="215">
        <v>27.02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154</v>
      </c>
      <c r="AU140" s="221" t="s">
        <v>82</v>
      </c>
      <c r="AV140" s="13" t="s">
        <v>82</v>
      </c>
      <c r="AW140" s="13" t="s">
        <v>34</v>
      </c>
      <c r="AX140" s="13" t="s">
        <v>73</v>
      </c>
      <c r="AY140" s="221" t="s">
        <v>139</v>
      </c>
    </row>
    <row r="141" spans="2:65" s="14" customFormat="1" ht="10.199999999999999">
      <c r="B141" s="222"/>
      <c r="C141" s="223"/>
      <c r="D141" s="198" t="s">
        <v>154</v>
      </c>
      <c r="E141" s="224" t="s">
        <v>19</v>
      </c>
      <c r="F141" s="225" t="s">
        <v>157</v>
      </c>
      <c r="G141" s="223"/>
      <c r="H141" s="226">
        <v>27.02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154</v>
      </c>
      <c r="AU141" s="232" t="s">
        <v>82</v>
      </c>
      <c r="AV141" s="14" t="s">
        <v>146</v>
      </c>
      <c r="AW141" s="14" t="s">
        <v>34</v>
      </c>
      <c r="AX141" s="14" t="s">
        <v>80</v>
      </c>
      <c r="AY141" s="232" t="s">
        <v>139</v>
      </c>
    </row>
    <row r="142" spans="2:65" s="1" customFormat="1" ht="16.5" customHeight="1">
      <c r="B142" s="34"/>
      <c r="C142" s="185" t="s">
        <v>263</v>
      </c>
      <c r="D142" s="185" t="s">
        <v>141</v>
      </c>
      <c r="E142" s="186" t="s">
        <v>264</v>
      </c>
      <c r="F142" s="187" t="s">
        <v>265</v>
      </c>
      <c r="G142" s="188" t="s">
        <v>266</v>
      </c>
      <c r="H142" s="189">
        <v>56.115000000000002</v>
      </c>
      <c r="I142" s="190"/>
      <c r="J142" s="191">
        <f>ROUND(I142*H142,2)</f>
        <v>0</v>
      </c>
      <c r="K142" s="187" t="s">
        <v>145</v>
      </c>
      <c r="L142" s="38"/>
      <c r="M142" s="192" t="s">
        <v>19</v>
      </c>
      <c r="N142" s="193" t="s">
        <v>44</v>
      </c>
      <c r="O142" s="6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196" t="s">
        <v>146</v>
      </c>
      <c r="AT142" s="196" t="s">
        <v>141</v>
      </c>
      <c r="AU142" s="196" t="s">
        <v>82</v>
      </c>
      <c r="AY142" s="17" t="s">
        <v>139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80</v>
      </c>
      <c r="BK142" s="197">
        <f>ROUND(I142*H142,2)</f>
        <v>0</v>
      </c>
      <c r="BL142" s="17" t="s">
        <v>146</v>
      </c>
      <c r="BM142" s="196" t="s">
        <v>267</v>
      </c>
    </row>
    <row r="143" spans="2:65" s="1" customFormat="1" ht="16.5" customHeight="1">
      <c r="B143" s="34"/>
      <c r="C143" s="185" t="s">
        <v>268</v>
      </c>
      <c r="D143" s="185" t="s">
        <v>141</v>
      </c>
      <c r="E143" s="186" t="s">
        <v>269</v>
      </c>
      <c r="F143" s="187" t="s">
        <v>270</v>
      </c>
      <c r="G143" s="188" t="s">
        <v>242</v>
      </c>
      <c r="H143" s="189">
        <v>108.08</v>
      </c>
      <c r="I143" s="190"/>
      <c r="J143" s="191">
        <f>ROUND(I143*H143,2)</f>
        <v>0</v>
      </c>
      <c r="K143" s="187" t="s">
        <v>145</v>
      </c>
      <c r="L143" s="38"/>
      <c r="M143" s="192" t="s">
        <v>19</v>
      </c>
      <c r="N143" s="193" t="s">
        <v>44</v>
      </c>
      <c r="O143" s="63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AR143" s="196" t="s">
        <v>146</v>
      </c>
      <c r="AT143" s="196" t="s">
        <v>141</v>
      </c>
      <c r="AU143" s="196" t="s">
        <v>82</v>
      </c>
      <c r="AY143" s="17" t="s">
        <v>139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80</v>
      </c>
      <c r="BK143" s="197">
        <f>ROUND(I143*H143,2)</f>
        <v>0</v>
      </c>
      <c r="BL143" s="17" t="s">
        <v>146</v>
      </c>
      <c r="BM143" s="196" t="s">
        <v>271</v>
      </c>
    </row>
    <row r="144" spans="2:65" s="12" customFormat="1" ht="10.199999999999999">
      <c r="B144" s="201"/>
      <c r="C144" s="202"/>
      <c r="D144" s="198" t="s">
        <v>154</v>
      </c>
      <c r="E144" s="203" t="s">
        <v>19</v>
      </c>
      <c r="F144" s="204" t="s">
        <v>272</v>
      </c>
      <c r="G144" s="202"/>
      <c r="H144" s="203" t="s">
        <v>19</v>
      </c>
      <c r="I144" s="205"/>
      <c r="J144" s="202"/>
      <c r="K144" s="202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154</v>
      </c>
      <c r="AU144" s="210" t="s">
        <v>82</v>
      </c>
      <c r="AV144" s="12" t="s">
        <v>80</v>
      </c>
      <c r="AW144" s="12" t="s">
        <v>34</v>
      </c>
      <c r="AX144" s="12" t="s">
        <v>73</v>
      </c>
      <c r="AY144" s="210" t="s">
        <v>139</v>
      </c>
    </row>
    <row r="145" spans="2:65" s="13" customFormat="1" ht="10.199999999999999">
      <c r="B145" s="211"/>
      <c r="C145" s="212"/>
      <c r="D145" s="198" t="s">
        <v>154</v>
      </c>
      <c r="E145" s="213" t="s">
        <v>19</v>
      </c>
      <c r="F145" s="214" t="s">
        <v>273</v>
      </c>
      <c r="G145" s="212"/>
      <c r="H145" s="215">
        <v>108.08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154</v>
      </c>
      <c r="AU145" s="221" t="s">
        <v>82</v>
      </c>
      <c r="AV145" s="13" t="s">
        <v>82</v>
      </c>
      <c r="AW145" s="13" t="s">
        <v>34</v>
      </c>
      <c r="AX145" s="13" t="s">
        <v>73</v>
      </c>
      <c r="AY145" s="221" t="s">
        <v>139</v>
      </c>
    </row>
    <row r="146" spans="2:65" s="14" customFormat="1" ht="10.199999999999999">
      <c r="B146" s="222"/>
      <c r="C146" s="223"/>
      <c r="D146" s="198" t="s">
        <v>154</v>
      </c>
      <c r="E146" s="224" t="s">
        <v>19</v>
      </c>
      <c r="F146" s="225" t="s">
        <v>157</v>
      </c>
      <c r="G146" s="223"/>
      <c r="H146" s="226">
        <v>108.08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154</v>
      </c>
      <c r="AU146" s="232" t="s">
        <v>82</v>
      </c>
      <c r="AV146" s="14" t="s">
        <v>146</v>
      </c>
      <c r="AW146" s="14" t="s">
        <v>34</v>
      </c>
      <c r="AX146" s="14" t="s">
        <v>80</v>
      </c>
      <c r="AY146" s="232" t="s">
        <v>139</v>
      </c>
    </row>
    <row r="147" spans="2:65" s="1" customFormat="1" ht="16.5" customHeight="1">
      <c r="B147" s="34"/>
      <c r="C147" s="233" t="s">
        <v>274</v>
      </c>
      <c r="D147" s="233" t="s">
        <v>189</v>
      </c>
      <c r="E147" s="234" t="s">
        <v>275</v>
      </c>
      <c r="F147" s="235" t="s">
        <v>276</v>
      </c>
      <c r="G147" s="236" t="s">
        <v>242</v>
      </c>
      <c r="H147" s="237">
        <v>108.08</v>
      </c>
      <c r="I147" s="238"/>
      <c r="J147" s="239">
        <f>ROUND(I147*H147,2)</f>
        <v>0</v>
      </c>
      <c r="K147" s="235" t="s">
        <v>145</v>
      </c>
      <c r="L147" s="240"/>
      <c r="M147" s="241" t="s">
        <v>19</v>
      </c>
      <c r="N147" s="242" t="s">
        <v>44</v>
      </c>
      <c r="O147" s="63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AR147" s="196" t="s">
        <v>188</v>
      </c>
      <c r="AT147" s="196" t="s">
        <v>189</v>
      </c>
      <c r="AU147" s="196" t="s">
        <v>82</v>
      </c>
      <c r="AY147" s="17" t="s">
        <v>139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80</v>
      </c>
      <c r="BK147" s="197">
        <f>ROUND(I147*H147,2)</f>
        <v>0</v>
      </c>
      <c r="BL147" s="17" t="s">
        <v>146</v>
      </c>
      <c r="BM147" s="196" t="s">
        <v>277</v>
      </c>
    </row>
    <row r="148" spans="2:65" s="1" customFormat="1" ht="19.2">
      <c r="B148" s="34"/>
      <c r="C148" s="35"/>
      <c r="D148" s="198" t="s">
        <v>173</v>
      </c>
      <c r="E148" s="35"/>
      <c r="F148" s="199" t="s">
        <v>278</v>
      </c>
      <c r="G148" s="35"/>
      <c r="H148" s="35"/>
      <c r="I148" s="114"/>
      <c r="J148" s="35"/>
      <c r="K148" s="35"/>
      <c r="L148" s="38"/>
      <c r="M148" s="200"/>
      <c r="N148" s="63"/>
      <c r="O148" s="63"/>
      <c r="P148" s="63"/>
      <c r="Q148" s="63"/>
      <c r="R148" s="63"/>
      <c r="S148" s="63"/>
      <c r="T148" s="64"/>
      <c r="AT148" s="17" t="s">
        <v>173</v>
      </c>
      <c r="AU148" s="17" t="s">
        <v>82</v>
      </c>
    </row>
    <row r="149" spans="2:65" s="12" customFormat="1" ht="10.199999999999999">
      <c r="B149" s="201"/>
      <c r="C149" s="202"/>
      <c r="D149" s="198" t="s">
        <v>154</v>
      </c>
      <c r="E149" s="203" t="s">
        <v>19</v>
      </c>
      <c r="F149" s="204" t="s">
        <v>272</v>
      </c>
      <c r="G149" s="202"/>
      <c r="H149" s="203" t="s">
        <v>19</v>
      </c>
      <c r="I149" s="205"/>
      <c r="J149" s="202"/>
      <c r="K149" s="202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154</v>
      </c>
      <c r="AU149" s="210" t="s">
        <v>82</v>
      </c>
      <c r="AV149" s="12" t="s">
        <v>80</v>
      </c>
      <c r="AW149" s="12" t="s">
        <v>34</v>
      </c>
      <c r="AX149" s="12" t="s">
        <v>73</v>
      </c>
      <c r="AY149" s="210" t="s">
        <v>139</v>
      </c>
    </row>
    <row r="150" spans="2:65" s="13" customFormat="1" ht="10.199999999999999">
      <c r="B150" s="211"/>
      <c r="C150" s="212"/>
      <c r="D150" s="198" t="s">
        <v>154</v>
      </c>
      <c r="E150" s="213" t="s">
        <v>19</v>
      </c>
      <c r="F150" s="214" t="s">
        <v>273</v>
      </c>
      <c r="G150" s="212"/>
      <c r="H150" s="215">
        <v>108.08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154</v>
      </c>
      <c r="AU150" s="221" t="s">
        <v>82</v>
      </c>
      <c r="AV150" s="13" t="s">
        <v>82</v>
      </c>
      <c r="AW150" s="13" t="s">
        <v>34</v>
      </c>
      <c r="AX150" s="13" t="s">
        <v>73</v>
      </c>
      <c r="AY150" s="221" t="s">
        <v>139</v>
      </c>
    </row>
    <row r="151" spans="2:65" s="14" customFormat="1" ht="10.199999999999999">
      <c r="B151" s="222"/>
      <c r="C151" s="223"/>
      <c r="D151" s="198" t="s">
        <v>154</v>
      </c>
      <c r="E151" s="224" t="s">
        <v>19</v>
      </c>
      <c r="F151" s="225" t="s">
        <v>157</v>
      </c>
      <c r="G151" s="223"/>
      <c r="H151" s="226">
        <v>108.08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154</v>
      </c>
      <c r="AU151" s="232" t="s">
        <v>82</v>
      </c>
      <c r="AV151" s="14" t="s">
        <v>146</v>
      </c>
      <c r="AW151" s="14" t="s">
        <v>34</v>
      </c>
      <c r="AX151" s="14" t="s">
        <v>80</v>
      </c>
      <c r="AY151" s="232" t="s">
        <v>139</v>
      </c>
    </row>
    <row r="152" spans="2:65" s="1" customFormat="1" ht="16.5" customHeight="1">
      <c r="B152" s="34"/>
      <c r="C152" s="185" t="s">
        <v>279</v>
      </c>
      <c r="D152" s="185" t="s">
        <v>141</v>
      </c>
      <c r="E152" s="186" t="s">
        <v>280</v>
      </c>
      <c r="F152" s="187" t="s">
        <v>281</v>
      </c>
      <c r="G152" s="188" t="s">
        <v>242</v>
      </c>
      <c r="H152" s="189">
        <v>108.08</v>
      </c>
      <c r="I152" s="190"/>
      <c r="J152" s="191">
        <f>ROUND(I152*H152,2)</f>
        <v>0</v>
      </c>
      <c r="K152" s="187" t="s">
        <v>145</v>
      </c>
      <c r="L152" s="38"/>
      <c r="M152" s="192" t="s">
        <v>19</v>
      </c>
      <c r="N152" s="193" t="s">
        <v>44</v>
      </c>
      <c r="O152" s="6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196" t="s">
        <v>146</v>
      </c>
      <c r="AT152" s="196" t="s">
        <v>141</v>
      </c>
      <c r="AU152" s="196" t="s">
        <v>82</v>
      </c>
      <c r="AY152" s="17" t="s">
        <v>139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80</v>
      </c>
      <c r="BK152" s="197">
        <f>ROUND(I152*H152,2)</f>
        <v>0</v>
      </c>
      <c r="BL152" s="17" t="s">
        <v>146</v>
      </c>
      <c r="BM152" s="196" t="s">
        <v>282</v>
      </c>
    </row>
    <row r="153" spans="2:65" s="1" customFormat="1" ht="48">
      <c r="B153" s="34"/>
      <c r="C153" s="35"/>
      <c r="D153" s="198" t="s">
        <v>148</v>
      </c>
      <c r="E153" s="35"/>
      <c r="F153" s="199" t="s">
        <v>283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148</v>
      </c>
      <c r="AU153" s="17" t="s">
        <v>82</v>
      </c>
    </row>
    <row r="154" spans="2:65" s="1" customFormat="1" ht="16.5" customHeight="1">
      <c r="B154" s="34"/>
      <c r="C154" s="185" t="s">
        <v>284</v>
      </c>
      <c r="D154" s="185" t="s">
        <v>141</v>
      </c>
      <c r="E154" s="186" t="s">
        <v>285</v>
      </c>
      <c r="F154" s="187" t="s">
        <v>286</v>
      </c>
      <c r="G154" s="188" t="s">
        <v>242</v>
      </c>
      <c r="H154" s="189">
        <v>108.08</v>
      </c>
      <c r="I154" s="190"/>
      <c r="J154" s="191">
        <f>ROUND(I154*H154,2)</f>
        <v>0</v>
      </c>
      <c r="K154" s="187" t="s">
        <v>145</v>
      </c>
      <c r="L154" s="38"/>
      <c r="M154" s="192" t="s">
        <v>19</v>
      </c>
      <c r="N154" s="193" t="s">
        <v>44</v>
      </c>
      <c r="O154" s="63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AR154" s="196" t="s">
        <v>146</v>
      </c>
      <c r="AT154" s="196" t="s">
        <v>141</v>
      </c>
      <c r="AU154" s="196" t="s">
        <v>82</v>
      </c>
      <c r="AY154" s="17" t="s">
        <v>139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80</v>
      </c>
      <c r="BK154" s="197">
        <f>ROUND(I154*H154,2)</f>
        <v>0</v>
      </c>
      <c r="BL154" s="17" t="s">
        <v>146</v>
      </c>
      <c r="BM154" s="196" t="s">
        <v>287</v>
      </c>
    </row>
    <row r="155" spans="2:65" s="1" customFormat="1" ht="48">
      <c r="B155" s="34"/>
      <c r="C155" s="35"/>
      <c r="D155" s="198" t="s">
        <v>148</v>
      </c>
      <c r="E155" s="35"/>
      <c r="F155" s="199" t="s">
        <v>283</v>
      </c>
      <c r="G155" s="35"/>
      <c r="H155" s="35"/>
      <c r="I155" s="114"/>
      <c r="J155" s="35"/>
      <c r="K155" s="35"/>
      <c r="L155" s="38"/>
      <c r="M155" s="200"/>
      <c r="N155" s="63"/>
      <c r="O155" s="63"/>
      <c r="P155" s="63"/>
      <c r="Q155" s="63"/>
      <c r="R155" s="63"/>
      <c r="S155" s="63"/>
      <c r="T155" s="64"/>
      <c r="AT155" s="17" t="s">
        <v>148</v>
      </c>
      <c r="AU155" s="17" t="s">
        <v>82</v>
      </c>
    </row>
    <row r="156" spans="2:65" s="11" customFormat="1" ht="22.8" customHeight="1">
      <c r="B156" s="169"/>
      <c r="C156" s="170"/>
      <c r="D156" s="171" t="s">
        <v>72</v>
      </c>
      <c r="E156" s="183" t="s">
        <v>288</v>
      </c>
      <c r="F156" s="183" t="s">
        <v>289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SUM(P157:P197)</f>
        <v>0</v>
      </c>
      <c r="Q156" s="177"/>
      <c r="R156" s="178">
        <f>SUM(R157:R197)</f>
        <v>17.869610000000002</v>
      </c>
      <c r="S156" s="177"/>
      <c r="T156" s="179">
        <f>SUM(T157:T197)</f>
        <v>0</v>
      </c>
      <c r="AR156" s="180" t="s">
        <v>80</v>
      </c>
      <c r="AT156" s="181" t="s">
        <v>72</v>
      </c>
      <c r="AU156" s="181" t="s">
        <v>80</v>
      </c>
      <c r="AY156" s="180" t="s">
        <v>139</v>
      </c>
      <c r="BK156" s="182">
        <f>SUM(BK157:BK197)</f>
        <v>0</v>
      </c>
    </row>
    <row r="157" spans="2:65" s="1" customFormat="1" ht="24" customHeight="1">
      <c r="B157" s="34"/>
      <c r="C157" s="185" t="s">
        <v>290</v>
      </c>
      <c r="D157" s="185" t="s">
        <v>141</v>
      </c>
      <c r="E157" s="186" t="s">
        <v>291</v>
      </c>
      <c r="F157" s="187" t="s">
        <v>292</v>
      </c>
      <c r="G157" s="188" t="s">
        <v>180</v>
      </c>
      <c r="H157" s="189">
        <v>819</v>
      </c>
      <c r="I157" s="190"/>
      <c r="J157" s="191">
        <f>ROUND(I157*H157,2)</f>
        <v>0</v>
      </c>
      <c r="K157" s="187" t="s">
        <v>145</v>
      </c>
      <c r="L157" s="38"/>
      <c r="M157" s="192" t="s">
        <v>19</v>
      </c>
      <c r="N157" s="193" t="s">
        <v>44</v>
      </c>
      <c r="O157" s="63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AR157" s="196" t="s">
        <v>146</v>
      </c>
      <c r="AT157" s="196" t="s">
        <v>141</v>
      </c>
      <c r="AU157" s="196" t="s">
        <v>82</v>
      </c>
      <c r="AY157" s="17" t="s">
        <v>139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80</v>
      </c>
      <c r="BK157" s="197">
        <f>ROUND(I157*H157,2)</f>
        <v>0</v>
      </c>
      <c r="BL157" s="17" t="s">
        <v>146</v>
      </c>
      <c r="BM157" s="196" t="s">
        <v>293</v>
      </c>
    </row>
    <row r="158" spans="2:65" s="1" customFormat="1" ht="67.2">
      <c r="B158" s="34"/>
      <c r="C158" s="35"/>
      <c r="D158" s="198" t="s">
        <v>148</v>
      </c>
      <c r="E158" s="35"/>
      <c r="F158" s="199" t="s">
        <v>294</v>
      </c>
      <c r="G158" s="35"/>
      <c r="H158" s="35"/>
      <c r="I158" s="114"/>
      <c r="J158" s="35"/>
      <c r="K158" s="35"/>
      <c r="L158" s="38"/>
      <c r="M158" s="200"/>
      <c r="N158" s="63"/>
      <c r="O158" s="63"/>
      <c r="P158" s="63"/>
      <c r="Q158" s="63"/>
      <c r="R158" s="63"/>
      <c r="S158" s="63"/>
      <c r="T158" s="64"/>
      <c r="AT158" s="17" t="s">
        <v>148</v>
      </c>
      <c r="AU158" s="17" t="s">
        <v>82</v>
      </c>
    </row>
    <row r="159" spans="2:65" s="1" customFormat="1" ht="24" customHeight="1">
      <c r="B159" s="34"/>
      <c r="C159" s="185" t="s">
        <v>295</v>
      </c>
      <c r="D159" s="185" t="s">
        <v>141</v>
      </c>
      <c r="E159" s="186" t="s">
        <v>184</v>
      </c>
      <c r="F159" s="187" t="s">
        <v>185</v>
      </c>
      <c r="G159" s="188" t="s">
        <v>180</v>
      </c>
      <c r="H159" s="189">
        <v>819</v>
      </c>
      <c r="I159" s="190"/>
      <c r="J159" s="191">
        <f>ROUND(I159*H159,2)</f>
        <v>0</v>
      </c>
      <c r="K159" s="187" t="s">
        <v>145</v>
      </c>
      <c r="L159" s="38"/>
      <c r="M159" s="192" t="s">
        <v>19</v>
      </c>
      <c r="N159" s="193" t="s">
        <v>44</v>
      </c>
      <c r="O159" s="63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AR159" s="196" t="s">
        <v>146</v>
      </c>
      <c r="AT159" s="196" t="s">
        <v>141</v>
      </c>
      <c r="AU159" s="196" t="s">
        <v>82</v>
      </c>
      <c r="AY159" s="17" t="s">
        <v>139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80</v>
      </c>
      <c r="BK159" s="197">
        <f>ROUND(I159*H159,2)</f>
        <v>0</v>
      </c>
      <c r="BL159" s="17" t="s">
        <v>146</v>
      </c>
      <c r="BM159" s="196" t="s">
        <v>296</v>
      </c>
    </row>
    <row r="160" spans="2:65" s="1" customFormat="1" ht="57.6">
      <c r="B160" s="34"/>
      <c r="C160" s="35"/>
      <c r="D160" s="198" t="s">
        <v>148</v>
      </c>
      <c r="E160" s="35"/>
      <c r="F160" s="199" t="s">
        <v>187</v>
      </c>
      <c r="G160" s="35"/>
      <c r="H160" s="35"/>
      <c r="I160" s="114"/>
      <c r="J160" s="35"/>
      <c r="K160" s="35"/>
      <c r="L160" s="38"/>
      <c r="M160" s="200"/>
      <c r="N160" s="63"/>
      <c r="O160" s="63"/>
      <c r="P160" s="63"/>
      <c r="Q160" s="63"/>
      <c r="R160" s="63"/>
      <c r="S160" s="63"/>
      <c r="T160" s="64"/>
      <c r="AT160" s="17" t="s">
        <v>148</v>
      </c>
      <c r="AU160" s="17" t="s">
        <v>82</v>
      </c>
    </row>
    <row r="161" spans="2:65" s="1" customFormat="1" ht="16.5" customHeight="1">
      <c r="B161" s="34"/>
      <c r="C161" s="233" t="s">
        <v>297</v>
      </c>
      <c r="D161" s="233" t="s">
        <v>189</v>
      </c>
      <c r="E161" s="234" t="s">
        <v>298</v>
      </c>
      <c r="F161" s="235" t="s">
        <v>299</v>
      </c>
      <c r="G161" s="236" t="s">
        <v>180</v>
      </c>
      <c r="H161" s="237">
        <v>144</v>
      </c>
      <c r="I161" s="238"/>
      <c r="J161" s="239">
        <f t="shared" ref="J161:J167" si="10">ROUND(I161*H161,2)</f>
        <v>0</v>
      </c>
      <c r="K161" s="235" t="s">
        <v>19</v>
      </c>
      <c r="L161" s="240"/>
      <c r="M161" s="241" t="s">
        <v>19</v>
      </c>
      <c r="N161" s="242" t="s">
        <v>44</v>
      </c>
      <c r="O161" s="63"/>
      <c r="P161" s="194">
        <f t="shared" ref="P161:P167" si="11">O161*H161</f>
        <v>0</v>
      </c>
      <c r="Q161" s="194">
        <v>5.8E-4</v>
      </c>
      <c r="R161" s="194">
        <f t="shared" ref="R161:R167" si="12">Q161*H161</f>
        <v>8.3519999999999997E-2</v>
      </c>
      <c r="S161" s="194">
        <v>0</v>
      </c>
      <c r="T161" s="195">
        <f t="shared" ref="T161:T167" si="13">S161*H161</f>
        <v>0</v>
      </c>
      <c r="AR161" s="196" t="s">
        <v>188</v>
      </c>
      <c r="AT161" s="196" t="s">
        <v>189</v>
      </c>
      <c r="AU161" s="196" t="s">
        <v>82</v>
      </c>
      <c r="AY161" s="17" t="s">
        <v>139</v>
      </c>
      <c r="BE161" s="197">
        <f t="shared" ref="BE161:BE167" si="14">IF(N161="základní",J161,0)</f>
        <v>0</v>
      </c>
      <c r="BF161" s="197">
        <f t="shared" ref="BF161:BF167" si="15">IF(N161="snížená",J161,0)</f>
        <v>0</v>
      </c>
      <c r="BG161" s="197">
        <f t="shared" ref="BG161:BG167" si="16">IF(N161="zákl. přenesená",J161,0)</f>
        <v>0</v>
      </c>
      <c r="BH161" s="197">
        <f t="shared" ref="BH161:BH167" si="17">IF(N161="sníž. přenesená",J161,0)</f>
        <v>0</v>
      </c>
      <c r="BI161" s="197">
        <f t="shared" ref="BI161:BI167" si="18">IF(N161="nulová",J161,0)</f>
        <v>0</v>
      </c>
      <c r="BJ161" s="17" t="s">
        <v>80</v>
      </c>
      <c r="BK161" s="197">
        <f t="shared" ref="BK161:BK167" si="19">ROUND(I161*H161,2)</f>
        <v>0</v>
      </c>
      <c r="BL161" s="17" t="s">
        <v>146</v>
      </c>
      <c r="BM161" s="196" t="s">
        <v>300</v>
      </c>
    </row>
    <row r="162" spans="2:65" s="1" customFormat="1" ht="16.5" customHeight="1">
      <c r="B162" s="34"/>
      <c r="C162" s="233" t="s">
        <v>301</v>
      </c>
      <c r="D162" s="233" t="s">
        <v>189</v>
      </c>
      <c r="E162" s="234" t="s">
        <v>302</v>
      </c>
      <c r="F162" s="235" t="s">
        <v>303</v>
      </c>
      <c r="G162" s="236" t="s">
        <v>180</v>
      </c>
      <c r="H162" s="237">
        <v>144</v>
      </c>
      <c r="I162" s="238"/>
      <c r="J162" s="239">
        <f t="shared" si="10"/>
        <v>0</v>
      </c>
      <c r="K162" s="235" t="s">
        <v>19</v>
      </c>
      <c r="L162" s="240"/>
      <c r="M162" s="241" t="s">
        <v>19</v>
      </c>
      <c r="N162" s="242" t="s">
        <v>44</v>
      </c>
      <c r="O162" s="63"/>
      <c r="P162" s="194">
        <f t="shared" si="11"/>
        <v>0</v>
      </c>
      <c r="Q162" s="194">
        <v>5.8E-4</v>
      </c>
      <c r="R162" s="194">
        <f t="shared" si="12"/>
        <v>8.3519999999999997E-2</v>
      </c>
      <c r="S162" s="194">
        <v>0</v>
      </c>
      <c r="T162" s="195">
        <f t="shared" si="13"/>
        <v>0</v>
      </c>
      <c r="AR162" s="196" t="s">
        <v>188</v>
      </c>
      <c r="AT162" s="196" t="s">
        <v>189</v>
      </c>
      <c r="AU162" s="196" t="s">
        <v>82</v>
      </c>
      <c r="AY162" s="17" t="s">
        <v>139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7" t="s">
        <v>80</v>
      </c>
      <c r="BK162" s="197">
        <f t="shared" si="19"/>
        <v>0</v>
      </c>
      <c r="BL162" s="17" t="s">
        <v>146</v>
      </c>
      <c r="BM162" s="196" t="s">
        <v>304</v>
      </c>
    </row>
    <row r="163" spans="2:65" s="1" customFormat="1" ht="16.5" customHeight="1">
      <c r="B163" s="34"/>
      <c r="C163" s="233" t="s">
        <v>305</v>
      </c>
      <c r="D163" s="233" t="s">
        <v>189</v>
      </c>
      <c r="E163" s="234" t="s">
        <v>306</v>
      </c>
      <c r="F163" s="235" t="s">
        <v>307</v>
      </c>
      <c r="G163" s="236" t="s">
        <v>180</v>
      </c>
      <c r="H163" s="237">
        <v>117</v>
      </c>
      <c r="I163" s="238"/>
      <c r="J163" s="239">
        <f t="shared" si="10"/>
        <v>0</v>
      </c>
      <c r="K163" s="235" t="s">
        <v>19</v>
      </c>
      <c r="L163" s="240"/>
      <c r="M163" s="241" t="s">
        <v>19</v>
      </c>
      <c r="N163" s="242" t="s">
        <v>44</v>
      </c>
      <c r="O163" s="63"/>
      <c r="P163" s="194">
        <f t="shared" si="11"/>
        <v>0</v>
      </c>
      <c r="Q163" s="194">
        <v>5.8E-4</v>
      </c>
      <c r="R163" s="194">
        <f t="shared" si="12"/>
        <v>6.7860000000000004E-2</v>
      </c>
      <c r="S163" s="194">
        <v>0</v>
      </c>
      <c r="T163" s="195">
        <f t="shared" si="13"/>
        <v>0</v>
      </c>
      <c r="AR163" s="196" t="s">
        <v>188</v>
      </c>
      <c r="AT163" s="196" t="s">
        <v>189</v>
      </c>
      <c r="AU163" s="196" t="s">
        <v>82</v>
      </c>
      <c r="AY163" s="17" t="s">
        <v>139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7" t="s">
        <v>80</v>
      </c>
      <c r="BK163" s="197">
        <f t="shared" si="19"/>
        <v>0</v>
      </c>
      <c r="BL163" s="17" t="s">
        <v>146</v>
      </c>
      <c r="BM163" s="196" t="s">
        <v>308</v>
      </c>
    </row>
    <row r="164" spans="2:65" s="1" customFormat="1" ht="16.5" customHeight="1">
      <c r="B164" s="34"/>
      <c r="C164" s="233" t="s">
        <v>309</v>
      </c>
      <c r="D164" s="233" t="s">
        <v>189</v>
      </c>
      <c r="E164" s="234" t="s">
        <v>310</v>
      </c>
      <c r="F164" s="235" t="s">
        <v>311</v>
      </c>
      <c r="G164" s="236" t="s">
        <v>180</v>
      </c>
      <c r="H164" s="237">
        <v>126</v>
      </c>
      <c r="I164" s="238"/>
      <c r="J164" s="239">
        <f t="shared" si="10"/>
        <v>0</v>
      </c>
      <c r="K164" s="235" t="s">
        <v>19</v>
      </c>
      <c r="L164" s="240"/>
      <c r="M164" s="241" t="s">
        <v>19</v>
      </c>
      <c r="N164" s="242" t="s">
        <v>44</v>
      </c>
      <c r="O164" s="63"/>
      <c r="P164" s="194">
        <f t="shared" si="11"/>
        <v>0</v>
      </c>
      <c r="Q164" s="194">
        <v>5.8E-4</v>
      </c>
      <c r="R164" s="194">
        <f t="shared" si="12"/>
        <v>7.3080000000000006E-2</v>
      </c>
      <c r="S164" s="194">
        <v>0</v>
      </c>
      <c r="T164" s="195">
        <f t="shared" si="13"/>
        <v>0</v>
      </c>
      <c r="AR164" s="196" t="s">
        <v>188</v>
      </c>
      <c r="AT164" s="196" t="s">
        <v>189</v>
      </c>
      <c r="AU164" s="196" t="s">
        <v>82</v>
      </c>
      <c r="AY164" s="17" t="s">
        <v>139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7" t="s">
        <v>80</v>
      </c>
      <c r="BK164" s="197">
        <f t="shared" si="19"/>
        <v>0</v>
      </c>
      <c r="BL164" s="17" t="s">
        <v>146</v>
      </c>
      <c r="BM164" s="196" t="s">
        <v>312</v>
      </c>
    </row>
    <row r="165" spans="2:65" s="1" customFormat="1" ht="16.5" customHeight="1">
      <c r="B165" s="34"/>
      <c r="C165" s="233" t="s">
        <v>313</v>
      </c>
      <c r="D165" s="233" t="s">
        <v>189</v>
      </c>
      <c r="E165" s="234" t="s">
        <v>314</v>
      </c>
      <c r="F165" s="235" t="s">
        <v>315</v>
      </c>
      <c r="G165" s="236" t="s">
        <v>180</v>
      </c>
      <c r="H165" s="237">
        <v>162</v>
      </c>
      <c r="I165" s="238"/>
      <c r="J165" s="239">
        <f t="shared" si="10"/>
        <v>0</v>
      </c>
      <c r="K165" s="235" t="s">
        <v>19</v>
      </c>
      <c r="L165" s="240"/>
      <c r="M165" s="241" t="s">
        <v>19</v>
      </c>
      <c r="N165" s="242" t="s">
        <v>44</v>
      </c>
      <c r="O165" s="63"/>
      <c r="P165" s="194">
        <f t="shared" si="11"/>
        <v>0</v>
      </c>
      <c r="Q165" s="194">
        <v>5.8E-4</v>
      </c>
      <c r="R165" s="194">
        <f t="shared" si="12"/>
        <v>9.3960000000000002E-2</v>
      </c>
      <c r="S165" s="194">
        <v>0</v>
      </c>
      <c r="T165" s="195">
        <f t="shared" si="13"/>
        <v>0</v>
      </c>
      <c r="AR165" s="196" t="s">
        <v>188</v>
      </c>
      <c r="AT165" s="196" t="s">
        <v>189</v>
      </c>
      <c r="AU165" s="196" t="s">
        <v>82</v>
      </c>
      <c r="AY165" s="17" t="s">
        <v>139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7" t="s">
        <v>80</v>
      </c>
      <c r="BK165" s="197">
        <f t="shared" si="19"/>
        <v>0</v>
      </c>
      <c r="BL165" s="17" t="s">
        <v>146</v>
      </c>
      <c r="BM165" s="196" t="s">
        <v>316</v>
      </c>
    </row>
    <row r="166" spans="2:65" s="1" customFormat="1" ht="16.5" customHeight="1">
      <c r="B166" s="34"/>
      <c r="C166" s="233" t="s">
        <v>317</v>
      </c>
      <c r="D166" s="233" t="s">
        <v>189</v>
      </c>
      <c r="E166" s="234" t="s">
        <v>318</v>
      </c>
      <c r="F166" s="235" t="s">
        <v>319</v>
      </c>
      <c r="G166" s="236" t="s">
        <v>180</v>
      </c>
      <c r="H166" s="237">
        <v>126</v>
      </c>
      <c r="I166" s="238"/>
      <c r="J166" s="239">
        <f t="shared" si="10"/>
        <v>0</v>
      </c>
      <c r="K166" s="235" t="s">
        <v>19</v>
      </c>
      <c r="L166" s="240"/>
      <c r="M166" s="241" t="s">
        <v>19</v>
      </c>
      <c r="N166" s="242" t="s">
        <v>44</v>
      </c>
      <c r="O166" s="63"/>
      <c r="P166" s="194">
        <f t="shared" si="11"/>
        <v>0</v>
      </c>
      <c r="Q166" s="194">
        <v>5.8E-4</v>
      </c>
      <c r="R166" s="194">
        <f t="shared" si="12"/>
        <v>7.3080000000000006E-2</v>
      </c>
      <c r="S166" s="194">
        <v>0</v>
      </c>
      <c r="T166" s="195">
        <f t="shared" si="13"/>
        <v>0</v>
      </c>
      <c r="AR166" s="196" t="s">
        <v>188</v>
      </c>
      <c r="AT166" s="196" t="s">
        <v>189</v>
      </c>
      <c r="AU166" s="196" t="s">
        <v>82</v>
      </c>
      <c r="AY166" s="17" t="s">
        <v>139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7" t="s">
        <v>80</v>
      </c>
      <c r="BK166" s="197">
        <f t="shared" si="19"/>
        <v>0</v>
      </c>
      <c r="BL166" s="17" t="s">
        <v>146</v>
      </c>
      <c r="BM166" s="196" t="s">
        <v>320</v>
      </c>
    </row>
    <row r="167" spans="2:65" s="1" customFormat="1" ht="16.5" customHeight="1">
      <c r="B167" s="34"/>
      <c r="C167" s="185" t="s">
        <v>321</v>
      </c>
      <c r="D167" s="185" t="s">
        <v>141</v>
      </c>
      <c r="E167" s="186" t="s">
        <v>235</v>
      </c>
      <c r="F167" s="187" t="s">
        <v>236</v>
      </c>
      <c r="G167" s="188" t="s">
        <v>144</v>
      </c>
      <c r="H167" s="189">
        <v>844</v>
      </c>
      <c r="I167" s="190"/>
      <c r="J167" s="191">
        <f t="shared" si="10"/>
        <v>0</v>
      </c>
      <c r="K167" s="187" t="s">
        <v>145</v>
      </c>
      <c r="L167" s="38"/>
      <c r="M167" s="192" t="s">
        <v>19</v>
      </c>
      <c r="N167" s="193" t="s">
        <v>44</v>
      </c>
      <c r="O167" s="63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AR167" s="196" t="s">
        <v>146</v>
      </c>
      <c r="AT167" s="196" t="s">
        <v>141</v>
      </c>
      <c r="AU167" s="196" t="s">
        <v>82</v>
      </c>
      <c r="AY167" s="17" t="s">
        <v>139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7" t="s">
        <v>80</v>
      </c>
      <c r="BK167" s="197">
        <f t="shared" si="19"/>
        <v>0</v>
      </c>
      <c r="BL167" s="17" t="s">
        <v>146</v>
      </c>
      <c r="BM167" s="196" t="s">
        <v>322</v>
      </c>
    </row>
    <row r="168" spans="2:65" s="1" customFormat="1" ht="76.8">
      <c r="B168" s="34"/>
      <c r="C168" s="35"/>
      <c r="D168" s="198" t="s">
        <v>148</v>
      </c>
      <c r="E168" s="35"/>
      <c r="F168" s="199" t="s">
        <v>238</v>
      </c>
      <c r="G168" s="35"/>
      <c r="H168" s="35"/>
      <c r="I168" s="114"/>
      <c r="J168" s="35"/>
      <c r="K168" s="35"/>
      <c r="L168" s="38"/>
      <c r="M168" s="200"/>
      <c r="N168" s="63"/>
      <c r="O168" s="63"/>
      <c r="P168" s="63"/>
      <c r="Q168" s="63"/>
      <c r="R168" s="63"/>
      <c r="S168" s="63"/>
      <c r="T168" s="64"/>
      <c r="AT168" s="17" t="s">
        <v>148</v>
      </c>
      <c r="AU168" s="17" t="s">
        <v>82</v>
      </c>
    </row>
    <row r="169" spans="2:65" s="1" customFormat="1" ht="16.5" customHeight="1">
      <c r="B169" s="34"/>
      <c r="C169" s="233" t="s">
        <v>323</v>
      </c>
      <c r="D169" s="233" t="s">
        <v>189</v>
      </c>
      <c r="E169" s="234" t="s">
        <v>240</v>
      </c>
      <c r="F169" s="235" t="s">
        <v>241</v>
      </c>
      <c r="G169" s="236" t="s">
        <v>242</v>
      </c>
      <c r="H169" s="237">
        <v>86.932000000000002</v>
      </c>
      <c r="I169" s="238"/>
      <c r="J169" s="239">
        <f>ROUND(I169*H169,2)</f>
        <v>0</v>
      </c>
      <c r="K169" s="235" t="s">
        <v>145</v>
      </c>
      <c r="L169" s="240"/>
      <c r="M169" s="241" t="s">
        <v>19</v>
      </c>
      <c r="N169" s="242" t="s">
        <v>44</v>
      </c>
      <c r="O169" s="63"/>
      <c r="P169" s="194">
        <f>O169*H169</f>
        <v>0</v>
      </c>
      <c r="Q169" s="194">
        <v>0.2</v>
      </c>
      <c r="R169" s="194">
        <f>Q169*H169</f>
        <v>17.386400000000002</v>
      </c>
      <c r="S169" s="194">
        <v>0</v>
      </c>
      <c r="T169" s="195">
        <f>S169*H169</f>
        <v>0</v>
      </c>
      <c r="AR169" s="196" t="s">
        <v>188</v>
      </c>
      <c r="AT169" s="196" t="s">
        <v>189</v>
      </c>
      <c r="AU169" s="196" t="s">
        <v>82</v>
      </c>
      <c r="AY169" s="17" t="s">
        <v>139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80</v>
      </c>
      <c r="BK169" s="197">
        <f>ROUND(I169*H169,2)</f>
        <v>0</v>
      </c>
      <c r="BL169" s="17" t="s">
        <v>146</v>
      </c>
      <c r="BM169" s="196" t="s">
        <v>324</v>
      </c>
    </row>
    <row r="170" spans="2:65" s="12" customFormat="1" ht="10.199999999999999">
      <c r="B170" s="201"/>
      <c r="C170" s="202"/>
      <c r="D170" s="198" t="s">
        <v>154</v>
      </c>
      <c r="E170" s="203" t="s">
        <v>19</v>
      </c>
      <c r="F170" s="204" t="s">
        <v>244</v>
      </c>
      <c r="G170" s="202"/>
      <c r="H170" s="203" t="s">
        <v>19</v>
      </c>
      <c r="I170" s="205"/>
      <c r="J170" s="202"/>
      <c r="K170" s="202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154</v>
      </c>
      <c r="AU170" s="210" t="s">
        <v>82</v>
      </c>
      <c r="AV170" s="12" t="s">
        <v>80</v>
      </c>
      <c r="AW170" s="12" t="s">
        <v>34</v>
      </c>
      <c r="AX170" s="12" t="s">
        <v>73</v>
      </c>
      <c r="AY170" s="210" t="s">
        <v>139</v>
      </c>
    </row>
    <row r="171" spans="2:65" s="13" customFormat="1" ht="10.199999999999999">
      <c r="B171" s="211"/>
      <c r="C171" s="212"/>
      <c r="D171" s="198" t="s">
        <v>154</v>
      </c>
      <c r="E171" s="213" t="s">
        <v>19</v>
      </c>
      <c r="F171" s="214" t="s">
        <v>325</v>
      </c>
      <c r="G171" s="212"/>
      <c r="H171" s="215">
        <v>86.932000000000002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154</v>
      </c>
      <c r="AU171" s="221" t="s">
        <v>82</v>
      </c>
      <c r="AV171" s="13" t="s">
        <v>82</v>
      </c>
      <c r="AW171" s="13" t="s">
        <v>34</v>
      </c>
      <c r="AX171" s="13" t="s">
        <v>73</v>
      </c>
      <c r="AY171" s="221" t="s">
        <v>139</v>
      </c>
    </row>
    <row r="172" spans="2:65" s="14" customFormat="1" ht="10.199999999999999">
      <c r="B172" s="222"/>
      <c r="C172" s="223"/>
      <c r="D172" s="198" t="s">
        <v>154</v>
      </c>
      <c r="E172" s="224" t="s">
        <v>19</v>
      </c>
      <c r="F172" s="225" t="s">
        <v>157</v>
      </c>
      <c r="G172" s="223"/>
      <c r="H172" s="226">
        <v>86.932000000000002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154</v>
      </c>
      <c r="AU172" s="232" t="s">
        <v>82</v>
      </c>
      <c r="AV172" s="14" t="s">
        <v>146</v>
      </c>
      <c r="AW172" s="14" t="s">
        <v>34</v>
      </c>
      <c r="AX172" s="14" t="s">
        <v>80</v>
      </c>
      <c r="AY172" s="232" t="s">
        <v>139</v>
      </c>
    </row>
    <row r="173" spans="2:65" s="1" customFormat="1" ht="24" customHeight="1">
      <c r="B173" s="34"/>
      <c r="C173" s="185" t="s">
        <v>326</v>
      </c>
      <c r="D173" s="185" t="s">
        <v>141</v>
      </c>
      <c r="E173" s="186" t="s">
        <v>327</v>
      </c>
      <c r="F173" s="187" t="s">
        <v>328</v>
      </c>
      <c r="G173" s="188" t="s">
        <v>180</v>
      </c>
      <c r="H173" s="189">
        <v>819</v>
      </c>
      <c r="I173" s="190"/>
      <c r="J173" s="191">
        <f>ROUND(I173*H173,2)</f>
        <v>0</v>
      </c>
      <c r="K173" s="187" t="s">
        <v>19</v>
      </c>
      <c r="L173" s="38"/>
      <c r="M173" s="192" t="s">
        <v>19</v>
      </c>
      <c r="N173" s="193" t="s">
        <v>44</v>
      </c>
      <c r="O173" s="63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AR173" s="196" t="s">
        <v>146</v>
      </c>
      <c r="AT173" s="196" t="s">
        <v>141</v>
      </c>
      <c r="AU173" s="196" t="s">
        <v>82</v>
      </c>
      <c r="AY173" s="17" t="s">
        <v>139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80</v>
      </c>
      <c r="BK173" s="197">
        <f>ROUND(I173*H173,2)</f>
        <v>0</v>
      </c>
      <c r="BL173" s="17" t="s">
        <v>146</v>
      </c>
      <c r="BM173" s="196" t="s">
        <v>329</v>
      </c>
    </row>
    <row r="174" spans="2:65" s="1" customFormat="1" ht="24" customHeight="1">
      <c r="B174" s="34"/>
      <c r="C174" s="185" t="s">
        <v>330</v>
      </c>
      <c r="D174" s="185" t="s">
        <v>141</v>
      </c>
      <c r="E174" s="186" t="s">
        <v>331</v>
      </c>
      <c r="F174" s="187" t="s">
        <v>332</v>
      </c>
      <c r="G174" s="188" t="s">
        <v>252</v>
      </c>
      <c r="H174" s="189">
        <v>16.38</v>
      </c>
      <c r="I174" s="190"/>
      <c r="J174" s="191">
        <f>ROUND(I174*H174,2)</f>
        <v>0</v>
      </c>
      <c r="K174" s="187" t="s">
        <v>145</v>
      </c>
      <c r="L174" s="38"/>
      <c r="M174" s="192" t="s">
        <v>19</v>
      </c>
      <c r="N174" s="193" t="s">
        <v>44</v>
      </c>
      <c r="O174" s="63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AR174" s="196" t="s">
        <v>146</v>
      </c>
      <c r="AT174" s="196" t="s">
        <v>141</v>
      </c>
      <c r="AU174" s="196" t="s">
        <v>82</v>
      </c>
      <c r="AY174" s="17" t="s">
        <v>139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80</v>
      </c>
      <c r="BK174" s="197">
        <f>ROUND(I174*H174,2)</f>
        <v>0</v>
      </c>
      <c r="BL174" s="17" t="s">
        <v>146</v>
      </c>
      <c r="BM174" s="196" t="s">
        <v>333</v>
      </c>
    </row>
    <row r="175" spans="2:65" s="1" customFormat="1" ht="105.6">
      <c r="B175" s="34"/>
      <c r="C175" s="35"/>
      <c r="D175" s="198" t="s">
        <v>148</v>
      </c>
      <c r="E175" s="35"/>
      <c r="F175" s="199" t="s">
        <v>254</v>
      </c>
      <c r="G175" s="35"/>
      <c r="H175" s="35"/>
      <c r="I175" s="114"/>
      <c r="J175" s="35"/>
      <c r="K175" s="35"/>
      <c r="L175" s="38"/>
      <c r="M175" s="200"/>
      <c r="N175" s="63"/>
      <c r="O175" s="63"/>
      <c r="P175" s="63"/>
      <c r="Q175" s="63"/>
      <c r="R175" s="63"/>
      <c r="S175" s="63"/>
      <c r="T175" s="64"/>
      <c r="AT175" s="17" t="s">
        <v>148</v>
      </c>
      <c r="AU175" s="17" t="s">
        <v>82</v>
      </c>
    </row>
    <row r="176" spans="2:65" s="12" customFormat="1" ht="10.199999999999999">
      <c r="B176" s="201"/>
      <c r="C176" s="202"/>
      <c r="D176" s="198" t="s">
        <v>154</v>
      </c>
      <c r="E176" s="203" t="s">
        <v>19</v>
      </c>
      <c r="F176" s="204" t="s">
        <v>334</v>
      </c>
      <c r="G176" s="202"/>
      <c r="H176" s="203" t="s">
        <v>19</v>
      </c>
      <c r="I176" s="205"/>
      <c r="J176" s="202"/>
      <c r="K176" s="202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154</v>
      </c>
      <c r="AU176" s="210" t="s">
        <v>82</v>
      </c>
      <c r="AV176" s="12" t="s">
        <v>80</v>
      </c>
      <c r="AW176" s="12" t="s">
        <v>34</v>
      </c>
      <c r="AX176" s="12" t="s">
        <v>73</v>
      </c>
      <c r="AY176" s="210" t="s">
        <v>139</v>
      </c>
    </row>
    <row r="177" spans="2:65" s="13" customFormat="1" ht="10.199999999999999">
      <c r="B177" s="211"/>
      <c r="C177" s="212"/>
      <c r="D177" s="198" t="s">
        <v>154</v>
      </c>
      <c r="E177" s="213" t="s">
        <v>19</v>
      </c>
      <c r="F177" s="214" t="s">
        <v>335</v>
      </c>
      <c r="G177" s="212"/>
      <c r="H177" s="215">
        <v>16.38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154</v>
      </c>
      <c r="AU177" s="221" t="s">
        <v>82</v>
      </c>
      <c r="AV177" s="13" t="s">
        <v>82</v>
      </c>
      <c r="AW177" s="13" t="s">
        <v>34</v>
      </c>
      <c r="AX177" s="13" t="s">
        <v>73</v>
      </c>
      <c r="AY177" s="221" t="s">
        <v>139</v>
      </c>
    </row>
    <row r="178" spans="2:65" s="14" customFormat="1" ht="10.199999999999999">
      <c r="B178" s="222"/>
      <c r="C178" s="223"/>
      <c r="D178" s="198" t="s">
        <v>154</v>
      </c>
      <c r="E178" s="224" t="s">
        <v>19</v>
      </c>
      <c r="F178" s="225" t="s">
        <v>157</v>
      </c>
      <c r="G178" s="223"/>
      <c r="H178" s="226">
        <v>16.38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154</v>
      </c>
      <c r="AU178" s="232" t="s">
        <v>82</v>
      </c>
      <c r="AV178" s="14" t="s">
        <v>146</v>
      </c>
      <c r="AW178" s="14" t="s">
        <v>34</v>
      </c>
      <c r="AX178" s="14" t="s">
        <v>80</v>
      </c>
      <c r="AY178" s="232" t="s">
        <v>139</v>
      </c>
    </row>
    <row r="179" spans="2:65" s="1" customFormat="1" ht="24" customHeight="1">
      <c r="B179" s="34"/>
      <c r="C179" s="233" t="s">
        <v>336</v>
      </c>
      <c r="D179" s="233" t="s">
        <v>189</v>
      </c>
      <c r="E179" s="234" t="s">
        <v>256</v>
      </c>
      <c r="F179" s="235" t="s">
        <v>257</v>
      </c>
      <c r="G179" s="236" t="s">
        <v>258</v>
      </c>
      <c r="H179" s="237">
        <v>8.19</v>
      </c>
      <c r="I179" s="238"/>
      <c r="J179" s="239">
        <f>ROUND(I179*H179,2)</f>
        <v>0</v>
      </c>
      <c r="K179" s="235" t="s">
        <v>19</v>
      </c>
      <c r="L179" s="240"/>
      <c r="M179" s="241" t="s">
        <v>19</v>
      </c>
      <c r="N179" s="242" t="s">
        <v>44</v>
      </c>
      <c r="O179" s="63"/>
      <c r="P179" s="194">
        <f>O179*H179</f>
        <v>0</v>
      </c>
      <c r="Q179" s="194">
        <v>1E-3</v>
      </c>
      <c r="R179" s="194">
        <f>Q179*H179</f>
        <v>8.1899999999999994E-3</v>
      </c>
      <c r="S179" s="194">
        <v>0</v>
      </c>
      <c r="T179" s="195">
        <f>S179*H179</f>
        <v>0</v>
      </c>
      <c r="AR179" s="196" t="s">
        <v>188</v>
      </c>
      <c r="AT179" s="196" t="s">
        <v>189</v>
      </c>
      <c r="AU179" s="196" t="s">
        <v>82</v>
      </c>
      <c r="AY179" s="17" t="s">
        <v>139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80</v>
      </c>
      <c r="BK179" s="197">
        <f>ROUND(I179*H179,2)</f>
        <v>0</v>
      </c>
      <c r="BL179" s="17" t="s">
        <v>146</v>
      </c>
      <c r="BM179" s="196" t="s">
        <v>337</v>
      </c>
    </row>
    <row r="180" spans="2:65" s="1" customFormat="1" ht="19.2">
      <c r="B180" s="34"/>
      <c r="C180" s="35"/>
      <c r="D180" s="198" t="s">
        <v>173</v>
      </c>
      <c r="E180" s="35"/>
      <c r="F180" s="199" t="s">
        <v>260</v>
      </c>
      <c r="G180" s="35"/>
      <c r="H180" s="35"/>
      <c r="I180" s="114"/>
      <c r="J180" s="35"/>
      <c r="K180" s="35"/>
      <c r="L180" s="38"/>
      <c r="M180" s="200"/>
      <c r="N180" s="63"/>
      <c r="O180" s="63"/>
      <c r="P180" s="63"/>
      <c r="Q180" s="63"/>
      <c r="R180" s="63"/>
      <c r="S180" s="63"/>
      <c r="T180" s="64"/>
      <c r="AT180" s="17" t="s">
        <v>173</v>
      </c>
      <c r="AU180" s="17" t="s">
        <v>82</v>
      </c>
    </row>
    <row r="181" spans="2:65" s="12" customFormat="1" ht="10.199999999999999">
      <c r="B181" s="201"/>
      <c r="C181" s="202"/>
      <c r="D181" s="198" t="s">
        <v>154</v>
      </c>
      <c r="E181" s="203" t="s">
        <v>19</v>
      </c>
      <c r="F181" s="204" t="s">
        <v>338</v>
      </c>
      <c r="G181" s="202"/>
      <c r="H181" s="203" t="s">
        <v>19</v>
      </c>
      <c r="I181" s="205"/>
      <c r="J181" s="202"/>
      <c r="K181" s="202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154</v>
      </c>
      <c r="AU181" s="210" t="s">
        <v>82</v>
      </c>
      <c r="AV181" s="12" t="s">
        <v>80</v>
      </c>
      <c r="AW181" s="12" t="s">
        <v>34</v>
      </c>
      <c r="AX181" s="12" t="s">
        <v>73</v>
      </c>
      <c r="AY181" s="210" t="s">
        <v>139</v>
      </c>
    </row>
    <row r="182" spans="2:65" s="13" customFormat="1" ht="10.199999999999999">
      <c r="B182" s="211"/>
      <c r="C182" s="212"/>
      <c r="D182" s="198" t="s">
        <v>154</v>
      </c>
      <c r="E182" s="213" t="s">
        <v>19</v>
      </c>
      <c r="F182" s="214" t="s">
        <v>339</v>
      </c>
      <c r="G182" s="212"/>
      <c r="H182" s="215">
        <v>8.19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154</v>
      </c>
      <c r="AU182" s="221" t="s">
        <v>82</v>
      </c>
      <c r="AV182" s="13" t="s">
        <v>82</v>
      </c>
      <c r="AW182" s="13" t="s">
        <v>34</v>
      </c>
      <c r="AX182" s="13" t="s">
        <v>73</v>
      </c>
      <c r="AY182" s="221" t="s">
        <v>139</v>
      </c>
    </row>
    <row r="183" spans="2:65" s="14" customFormat="1" ht="10.199999999999999">
      <c r="B183" s="222"/>
      <c r="C183" s="223"/>
      <c r="D183" s="198" t="s">
        <v>154</v>
      </c>
      <c r="E183" s="224" t="s">
        <v>19</v>
      </c>
      <c r="F183" s="225" t="s">
        <v>157</v>
      </c>
      <c r="G183" s="223"/>
      <c r="H183" s="226">
        <v>8.19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154</v>
      </c>
      <c r="AU183" s="232" t="s">
        <v>82</v>
      </c>
      <c r="AV183" s="14" t="s">
        <v>146</v>
      </c>
      <c r="AW183" s="14" t="s">
        <v>34</v>
      </c>
      <c r="AX183" s="14" t="s">
        <v>80</v>
      </c>
      <c r="AY183" s="232" t="s">
        <v>139</v>
      </c>
    </row>
    <row r="184" spans="2:65" s="1" customFormat="1" ht="16.5" customHeight="1">
      <c r="B184" s="34"/>
      <c r="C184" s="185" t="s">
        <v>340</v>
      </c>
      <c r="D184" s="185" t="s">
        <v>141</v>
      </c>
      <c r="E184" s="186" t="s">
        <v>264</v>
      </c>
      <c r="F184" s="187" t="s">
        <v>265</v>
      </c>
      <c r="G184" s="188" t="s">
        <v>266</v>
      </c>
      <c r="H184" s="189">
        <v>17.87</v>
      </c>
      <c r="I184" s="190"/>
      <c r="J184" s="191">
        <f>ROUND(I184*H184,2)</f>
        <v>0</v>
      </c>
      <c r="K184" s="187" t="s">
        <v>145</v>
      </c>
      <c r="L184" s="38"/>
      <c r="M184" s="192" t="s">
        <v>19</v>
      </c>
      <c r="N184" s="193" t="s">
        <v>44</v>
      </c>
      <c r="O184" s="63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AR184" s="196" t="s">
        <v>146</v>
      </c>
      <c r="AT184" s="196" t="s">
        <v>141</v>
      </c>
      <c r="AU184" s="196" t="s">
        <v>82</v>
      </c>
      <c r="AY184" s="17" t="s">
        <v>139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80</v>
      </c>
      <c r="BK184" s="197">
        <f>ROUND(I184*H184,2)</f>
        <v>0</v>
      </c>
      <c r="BL184" s="17" t="s">
        <v>146</v>
      </c>
      <c r="BM184" s="196" t="s">
        <v>341</v>
      </c>
    </row>
    <row r="185" spans="2:65" s="1" customFormat="1" ht="16.5" customHeight="1">
      <c r="B185" s="34"/>
      <c r="C185" s="185" t="s">
        <v>342</v>
      </c>
      <c r="D185" s="185" t="s">
        <v>141</v>
      </c>
      <c r="E185" s="186" t="s">
        <v>269</v>
      </c>
      <c r="F185" s="187" t="s">
        <v>270</v>
      </c>
      <c r="G185" s="188" t="s">
        <v>242</v>
      </c>
      <c r="H185" s="189">
        <v>135.04</v>
      </c>
      <c r="I185" s="190"/>
      <c r="J185" s="191">
        <f>ROUND(I185*H185,2)</f>
        <v>0</v>
      </c>
      <c r="K185" s="187" t="s">
        <v>145</v>
      </c>
      <c r="L185" s="38"/>
      <c r="M185" s="192" t="s">
        <v>19</v>
      </c>
      <c r="N185" s="193" t="s">
        <v>44</v>
      </c>
      <c r="O185" s="63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AR185" s="196" t="s">
        <v>146</v>
      </c>
      <c r="AT185" s="196" t="s">
        <v>141</v>
      </c>
      <c r="AU185" s="196" t="s">
        <v>82</v>
      </c>
      <c r="AY185" s="17" t="s">
        <v>139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80</v>
      </c>
      <c r="BK185" s="197">
        <f>ROUND(I185*H185,2)</f>
        <v>0</v>
      </c>
      <c r="BL185" s="17" t="s">
        <v>146</v>
      </c>
      <c r="BM185" s="196" t="s">
        <v>343</v>
      </c>
    </row>
    <row r="186" spans="2:65" s="12" customFormat="1" ht="10.199999999999999">
      <c r="B186" s="201"/>
      <c r="C186" s="202"/>
      <c r="D186" s="198" t="s">
        <v>154</v>
      </c>
      <c r="E186" s="203" t="s">
        <v>19</v>
      </c>
      <c r="F186" s="204" t="s">
        <v>344</v>
      </c>
      <c r="G186" s="202"/>
      <c r="H186" s="203" t="s">
        <v>19</v>
      </c>
      <c r="I186" s="205"/>
      <c r="J186" s="202"/>
      <c r="K186" s="202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154</v>
      </c>
      <c r="AU186" s="210" t="s">
        <v>82</v>
      </c>
      <c r="AV186" s="12" t="s">
        <v>80</v>
      </c>
      <c r="AW186" s="12" t="s">
        <v>34</v>
      </c>
      <c r="AX186" s="12" t="s">
        <v>73</v>
      </c>
      <c r="AY186" s="210" t="s">
        <v>139</v>
      </c>
    </row>
    <row r="187" spans="2:65" s="13" customFormat="1" ht="10.199999999999999">
      <c r="B187" s="211"/>
      <c r="C187" s="212"/>
      <c r="D187" s="198" t="s">
        <v>154</v>
      </c>
      <c r="E187" s="213" t="s">
        <v>19</v>
      </c>
      <c r="F187" s="214" t="s">
        <v>345</v>
      </c>
      <c r="G187" s="212"/>
      <c r="H187" s="215">
        <v>135.04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154</v>
      </c>
      <c r="AU187" s="221" t="s">
        <v>82</v>
      </c>
      <c r="AV187" s="13" t="s">
        <v>82</v>
      </c>
      <c r="AW187" s="13" t="s">
        <v>34</v>
      </c>
      <c r="AX187" s="13" t="s">
        <v>73</v>
      </c>
      <c r="AY187" s="221" t="s">
        <v>139</v>
      </c>
    </row>
    <row r="188" spans="2:65" s="14" customFormat="1" ht="10.199999999999999">
      <c r="B188" s="222"/>
      <c r="C188" s="223"/>
      <c r="D188" s="198" t="s">
        <v>154</v>
      </c>
      <c r="E188" s="224" t="s">
        <v>19</v>
      </c>
      <c r="F188" s="225" t="s">
        <v>157</v>
      </c>
      <c r="G188" s="223"/>
      <c r="H188" s="226">
        <v>135.04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154</v>
      </c>
      <c r="AU188" s="232" t="s">
        <v>82</v>
      </c>
      <c r="AV188" s="14" t="s">
        <v>146</v>
      </c>
      <c r="AW188" s="14" t="s">
        <v>34</v>
      </c>
      <c r="AX188" s="14" t="s">
        <v>80</v>
      </c>
      <c r="AY188" s="232" t="s">
        <v>139</v>
      </c>
    </row>
    <row r="189" spans="2:65" s="1" customFormat="1" ht="16.5" customHeight="1">
      <c r="B189" s="34"/>
      <c r="C189" s="233" t="s">
        <v>346</v>
      </c>
      <c r="D189" s="233" t="s">
        <v>189</v>
      </c>
      <c r="E189" s="234" t="s">
        <v>275</v>
      </c>
      <c r="F189" s="235" t="s">
        <v>276</v>
      </c>
      <c r="G189" s="236" t="s">
        <v>242</v>
      </c>
      <c r="H189" s="237">
        <v>135.04</v>
      </c>
      <c r="I189" s="238"/>
      <c r="J189" s="239">
        <f>ROUND(I189*H189,2)</f>
        <v>0</v>
      </c>
      <c r="K189" s="235" t="s">
        <v>145</v>
      </c>
      <c r="L189" s="240"/>
      <c r="M189" s="241" t="s">
        <v>19</v>
      </c>
      <c r="N189" s="242" t="s">
        <v>44</v>
      </c>
      <c r="O189" s="63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AR189" s="196" t="s">
        <v>188</v>
      </c>
      <c r="AT189" s="196" t="s">
        <v>189</v>
      </c>
      <c r="AU189" s="196" t="s">
        <v>82</v>
      </c>
      <c r="AY189" s="17" t="s">
        <v>139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80</v>
      </c>
      <c r="BK189" s="197">
        <f>ROUND(I189*H189,2)</f>
        <v>0</v>
      </c>
      <c r="BL189" s="17" t="s">
        <v>146</v>
      </c>
      <c r="BM189" s="196" t="s">
        <v>347</v>
      </c>
    </row>
    <row r="190" spans="2:65" s="1" customFormat="1" ht="19.2">
      <c r="B190" s="34"/>
      <c r="C190" s="35"/>
      <c r="D190" s="198" t="s">
        <v>173</v>
      </c>
      <c r="E190" s="35"/>
      <c r="F190" s="199" t="s">
        <v>278</v>
      </c>
      <c r="G190" s="35"/>
      <c r="H190" s="35"/>
      <c r="I190" s="114"/>
      <c r="J190" s="35"/>
      <c r="K190" s="35"/>
      <c r="L190" s="38"/>
      <c r="M190" s="200"/>
      <c r="N190" s="63"/>
      <c r="O190" s="63"/>
      <c r="P190" s="63"/>
      <c r="Q190" s="63"/>
      <c r="R190" s="63"/>
      <c r="S190" s="63"/>
      <c r="T190" s="64"/>
      <c r="AT190" s="17" t="s">
        <v>173</v>
      </c>
      <c r="AU190" s="17" t="s">
        <v>82</v>
      </c>
    </row>
    <row r="191" spans="2:65" s="12" customFormat="1" ht="10.199999999999999">
      <c r="B191" s="201"/>
      <c r="C191" s="202"/>
      <c r="D191" s="198" t="s">
        <v>154</v>
      </c>
      <c r="E191" s="203" t="s">
        <v>19</v>
      </c>
      <c r="F191" s="204" t="s">
        <v>344</v>
      </c>
      <c r="G191" s="202"/>
      <c r="H191" s="203" t="s">
        <v>19</v>
      </c>
      <c r="I191" s="205"/>
      <c r="J191" s="202"/>
      <c r="K191" s="202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154</v>
      </c>
      <c r="AU191" s="210" t="s">
        <v>82</v>
      </c>
      <c r="AV191" s="12" t="s">
        <v>80</v>
      </c>
      <c r="AW191" s="12" t="s">
        <v>34</v>
      </c>
      <c r="AX191" s="12" t="s">
        <v>73</v>
      </c>
      <c r="AY191" s="210" t="s">
        <v>139</v>
      </c>
    </row>
    <row r="192" spans="2:65" s="13" customFormat="1" ht="10.199999999999999">
      <c r="B192" s="211"/>
      <c r="C192" s="212"/>
      <c r="D192" s="198" t="s">
        <v>154</v>
      </c>
      <c r="E192" s="213" t="s">
        <v>19</v>
      </c>
      <c r="F192" s="214" t="s">
        <v>345</v>
      </c>
      <c r="G192" s="212"/>
      <c r="H192" s="215">
        <v>135.04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154</v>
      </c>
      <c r="AU192" s="221" t="s">
        <v>82</v>
      </c>
      <c r="AV192" s="13" t="s">
        <v>82</v>
      </c>
      <c r="AW192" s="13" t="s">
        <v>34</v>
      </c>
      <c r="AX192" s="13" t="s">
        <v>73</v>
      </c>
      <c r="AY192" s="221" t="s">
        <v>139</v>
      </c>
    </row>
    <row r="193" spans="2:65" s="14" customFormat="1" ht="10.199999999999999">
      <c r="B193" s="222"/>
      <c r="C193" s="223"/>
      <c r="D193" s="198" t="s">
        <v>154</v>
      </c>
      <c r="E193" s="224" t="s">
        <v>19</v>
      </c>
      <c r="F193" s="225" t="s">
        <v>157</v>
      </c>
      <c r="G193" s="223"/>
      <c r="H193" s="226">
        <v>135.04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154</v>
      </c>
      <c r="AU193" s="232" t="s">
        <v>82</v>
      </c>
      <c r="AV193" s="14" t="s">
        <v>146</v>
      </c>
      <c r="AW193" s="14" t="s">
        <v>34</v>
      </c>
      <c r="AX193" s="14" t="s">
        <v>80</v>
      </c>
      <c r="AY193" s="232" t="s">
        <v>139</v>
      </c>
    </row>
    <row r="194" spans="2:65" s="1" customFormat="1" ht="16.5" customHeight="1">
      <c r="B194" s="34"/>
      <c r="C194" s="185" t="s">
        <v>348</v>
      </c>
      <c r="D194" s="185" t="s">
        <v>141</v>
      </c>
      <c r="E194" s="186" t="s">
        <v>280</v>
      </c>
      <c r="F194" s="187" t="s">
        <v>281</v>
      </c>
      <c r="G194" s="188" t="s">
        <v>242</v>
      </c>
      <c r="H194" s="189">
        <v>135.04</v>
      </c>
      <c r="I194" s="190"/>
      <c r="J194" s="191">
        <f>ROUND(I194*H194,2)</f>
        <v>0</v>
      </c>
      <c r="K194" s="187" t="s">
        <v>145</v>
      </c>
      <c r="L194" s="38"/>
      <c r="M194" s="192" t="s">
        <v>19</v>
      </c>
      <c r="N194" s="193" t="s">
        <v>44</v>
      </c>
      <c r="O194" s="63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AR194" s="196" t="s">
        <v>146</v>
      </c>
      <c r="AT194" s="196" t="s">
        <v>141</v>
      </c>
      <c r="AU194" s="196" t="s">
        <v>82</v>
      </c>
      <c r="AY194" s="17" t="s">
        <v>139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80</v>
      </c>
      <c r="BK194" s="197">
        <f>ROUND(I194*H194,2)</f>
        <v>0</v>
      </c>
      <c r="BL194" s="17" t="s">
        <v>146</v>
      </c>
      <c r="BM194" s="196" t="s">
        <v>349</v>
      </c>
    </row>
    <row r="195" spans="2:65" s="1" customFormat="1" ht="48">
      <c r="B195" s="34"/>
      <c r="C195" s="35"/>
      <c r="D195" s="198" t="s">
        <v>148</v>
      </c>
      <c r="E195" s="35"/>
      <c r="F195" s="199" t="s">
        <v>283</v>
      </c>
      <c r="G195" s="35"/>
      <c r="H195" s="35"/>
      <c r="I195" s="114"/>
      <c r="J195" s="35"/>
      <c r="K195" s="35"/>
      <c r="L195" s="38"/>
      <c r="M195" s="200"/>
      <c r="N195" s="63"/>
      <c r="O195" s="63"/>
      <c r="P195" s="63"/>
      <c r="Q195" s="63"/>
      <c r="R195" s="63"/>
      <c r="S195" s="63"/>
      <c r="T195" s="64"/>
      <c r="AT195" s="17" t="s">
        <v>148</v>
      </c>
      <c r="AU195" s="17" t="s">
        <v>82</v>
      </c>
    </row>
    <row r="196" spans="2:65" s="1" customFormat="1" ht="16.5" customHeight="1">
      <c r="B196" s="34"/>
      <c r="C196" s="185" t="s">
        <v>350</v>
      </c>
      <c r="D196" s="185" t="s">
        <v>141</v>
      </c>
      <c r="E196" s="186" t="s">
        <v>285</v>
      </c>
      <c r="F196" s="187" t="s">
        <v>286</v>
      </c>
      <c r="G196" s="188" t="s">
        <v>242</v>
      </c>
      <c r="H196" s="189">
        <v>135.04</v>
      </c>
      <c r="I196" s="190"/>
      <c r="J196" s="191">
        <f>ROUND(I196*H196,2)</f>
        <v>0</v>
      </c>
      <c r="K196" s="187" t="s">
        <v>145</v>
      </c>
      <c r="L196" s="38"/>
      <c r="M196" s="192" t="s">
        <v>19</v>
      </c>
      <c r="N196" s="193" t="s">
        <v>44</v>
      </c>
      <c r="O196" s="63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AR196" s="196" t="s">
        <v>146</v>
      </c>
      <c r="AT196" s="196" t="s">
        <v>141</v>
      </c>
      <c r="AU196" s="196" t="s">
        <v>82</v>
      </c>
      <c r="AY196" s="17" t="s">
        <v>139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80</v>
      </c>
      <c r="BK196" s="197">
        <f>ROUND(I196*H196,2)</f>
        <v>0</v>
      </c>
      <c r="BL196" s="17" t="s">
        <v>146</v>
      </c>
      <c r="BM196" s="196" t="s">
        <v>351</v>
      </c>
    </row>
    <row r="197" spans="2:65" s="1" customFormat="1" ht="48">
      <c r="B197" s="34"/>
      <c r="C197" s="35"/>
      <c r="D197" s="198" t="s">
        <v>148</v>
      </c>
      <c r="E197" s="35"/>
      <c r="F197" s="199" t="s">
        <v>283</v>
      </c>
      <c r="G197" s="35"/>
      <c r="H197" s="35"/>
      <c r="I197" s="114"/>
      <c r="J197" s="35"/>
      <c r="K197" s="35"/>
      <c r="L197" s="38"/>
      <c r="M197" s="200"/>
      <c r="N197" s="63"/>
      <c r="O197" s="63"/>
      <c r="P197" s="63"/>
      <c r="Q197" s="63"/>
      <c r="R197" s="63"/>
      <c r="S197" s="63"/>
      <c r="T197" s="64"/>
      <c r="AT197" s="17" t="s">
        <v>148</v>
      </c>
      <c r="AU197" s="17" t="s">
        <v>82</v>
      </c>
    </row>
    <row r="198" spans="2:65" s="11" customFormat="1" ht="22.8" customHeight="1">
      <c r="B198" s="169"/>
      <c r="C198" s="170"/>
      <c r="D198" s="171" t="s">
        <v>72</v>
      </c>
      <c r="E198" s="183" t="s">
        <v>352</v>
      </c>
      <c r="F198" s="183" t="s">
        <v>353</v>
      </c>
      <c r="G198" s="170"/>
      <c r="H198" s="170"/>
      <c r="I198" s="173"/>
      <c r="J198" s="184">
        <f>BK198</f>
        <v>0</v>
      </c>
      <c r="K198" s="170"/>
      <c r="L198" s="175"/>
      <c r="M198" s="176"/>
      <c r="N198" s="177"/>
      <c r="O198" s="177"/>
      <c r="P198" s="178">
        <f>SUM(P199:P221)</f>
        <v>0</v>
      </c>
      <c r="Q198" s="177"/>
      <c r="R198" s="178">
        <f>SUM(R199:R221)</f>
        <v>4.6886000000000004E-2</v>
      </c>
      <c r="S198" s="177"/>
      <c r="T198" s="179">
        <f>SUM(T199:T221)</f>
        <v>0</v>
      </c>
      <c r="AR198" s="180" t="s">
        <v>80</v>
      </c>
      <c r="AT198" s="181" t="s">
        <v>72</v>
      </c>
      <c r="AU198" s="181" t="s">
        <v>80</v>
      </c>
      <c r="AY198" s="180" t="s">
        <v>139</v>
      </c>
      <c r="BK198" s="182">
        <f>SUM(BK199:BK221)</f>
        <v>0</v>
      </c>
    </row>
    <row r="199" spans="2:65" s="1" customFormat="1" ht="24" customHeight="1">
      <c r="B199" s="34"/>
      <c r="C199" s="185" t="s">
        <v>354</v>
      </c>
      <c r="D199" s="185" t="s">
        <v>141</v>
      </c>
      <c r="E199" s="186" t="s">
        <v>355</v>
      </c>
      <c r="F199" s="187" t="s">
        <v>356</v>
      </c>
      <c r="G199" s="188" t="s">
        <v>144</v>
      </c>
      <c r="H199" s="189">
        <v>5690</v>
      </c>
      <c r="I199" s="190"/>
      <c r="J199" s="191">
        <f>ROUND(I199*H199,2)</f>
        <v>0</v>
      </c>
      <c r="K199" s="187" t="s">
        <v>145</v>
      </c>
      <c r="L199" s="38"/>
      <c r="M199" s="192" t="s">
        <v>19</v>
      </c>
      <c r="N199" s="193" t="s">
        <v>44</v>
      </c>
      <c r="O199" s="6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AR199" s="196" t="s">
        <v>146</v>
      </c>
      <c r="AT199" s="196" t="s">
        <v>141</v>
      </c>
      <c r="AU199" s="196" t="s">
        <v>82</v>
      </c>
      <c r="AY199" s="17" t="s">
        <v>139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80</v>
      </c>
      <c r="BK199" s="197">
        <f>ROUND(I199*H199,2)</f>
        <v>0</v>
      </c>
      <c r="BL199" s="17" t="s">
        <v>146</v>
      </c>
      <c r="BM199" s="196" t="s">
        <v>357</v>
      </c>
    </row>
    <row r="200" spans="2:65" s="1" customFormat="1" ht="105.6">
      <c r="B200" s="34"/>
      <c r="C200" s="35"/>
      <c r="D200" s="198" t="s">
        <v>148</v>
      </c>
      <c r="E200" s="35"/>
      <c r="F200" s="199" t="s">
        <v>358</v>
      </c>
      <c r="G200" s="35"/>
      <c r="H200" s="35"/>
      <c r="I200" s="114"/>
      <c r="J200" s="35"/>
      <c r="K200" s="35"/>
      <c r="L200" s="38"/>
      <c r="M200" s="200"/>
      <c r="N200" s="63"/>
      <c r="O200" s="63"/>
      <c r="P200" s="63"/>
      <c r="Q200" s="63"/>
      <c r="R200" s="63"/>
      <c r="S200" s="63"/>
      <c r="T200" s="64"/>
      <c r="AT200" s="17" t="s">
        <v>148</v>
      </c>
      <c r="AU200" s="17" t="s">
        <v>82</v>
      </c>
    </row>
    <row r="201" spans="2:65" s="1" customFormat="1" ht="16.5" customHeight="1">
      <c r="B201" s="34"/>
      <c r="C201" s="185" t="s">
        <v>359</v>
      </c>
      <c r="D201" s="185" t="s">
        <v>141</v>
      </c>
      <c r="E201" s="186" t="s">
        <v>360</v>
      </c>
      <c r="F201" s="187" t="s">
        <v>361</v>
      </c>
      <c r="G201" s="188" t="s">
        <v>144</v>
      </c>
      <c r="H201" s="189">
        <v>5690</v>
      </c>
      <c r="I201" s="190"/>
      <c r="J201" s="191">
        <f>ROUND(I201*H201,2)</f>
        <v>0</v>
      </c>
      <c r="K201" s="187" t="s">
        <v>145</v>
      </c>
      <c r="L201" s="38"/>
      <c r="M201" s="192" t="s">
        <v>19</v>
      </c>
      <c r="N201" s="193" t="s">
        <v>44</v>
      </c>
      <c r="O201" s="63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AR201" s="196" t="s">
        <v>146</v>
      </c>
      <c r="AT201" s="196" t="s">
        <v>141</v>
      </c>
      <c r="AU201" s="196" t="s">
        <v>82</v>
      </c>
      <c r="AY201" s="17" t="s">
        <v>139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80</v>
      </c>
      <c r="BK201" s="197">
        <f>ROUND(I201*H201,2)</f>
        <v>0</v>
      </c>
      <c r="BL201" s="17" t="s">
        <v>146</v>
      </c>
      <c r="BM201" s="196" t="s">
        <v>362</v>
      </c>
    </row>
    <row r="202" spans="2:65" s="1" customFormat="1" ht="38.4">
      <c r="B202" s="34"/>
      <c r="C202" s="35"/>
      <c r="D202" s="198" t="s">
        <v>148</v>
      </c>
      <c r="E202" s="35"/>
      <c r="F202" s="199" t="s">
        <v>166</v>
      </c>
      <c r="G202" s="35"/>
      <c r="H202" s="35"/>
      <c r="I202" s="114"/>
      <c r="J202" s="35"/>
      <c r="K202" s="35"/>
      <c r="L202" s="38"/>
      <c r="M202" s="200"/>
      <c r="N202" s="63"/>
      <c r="O202" s="63"/>
      <c r="P202" s="63"/>
      <c r="Q202" s="63"/>
      <c r="R202" s="63"/>
      <c r="S202" s="63"/>
      <c r="T202" s="64"/>
      <c r="AT202" s="17" t="s">
        <v>148</v>
      </c>
      <c r="AU202" s="17" t="s">
        <v>82</v>
      </c>
    </row>
    <row r="203" spans="2:65" s="1" customFormat="1" ht="16.5" customHeight="1">
      <c r="B203" s="34"/>
      <c r="C203" s="233" t="s">
        <v>363</v>
      </c>
      <c r="D203" s="233" t="s">
        <v>189</v>
      </c>
      <c r="E203" s="234" t="s">
        <v>364</v>
      </c>
      <c r="F203" s="235" t="s">
        <v>365</v>
      </c>
      <c r="G203" s="236" t="s">
        <v>258</v>
      </c>
      <c r="H203" s="237">
        <v>46.886000000000003</v>
      </c>
      <c r="I203" s="238"/>
      <c r="J203" s="239">
        <f>ROUND(I203*H203,2)</f>
        <v>0</v>
      </c>
      <c r="K203" s="235" t="s">
        <v>145</v>
      </c>
      <c r="L203" s="240"/>
      <c r="M203" s="241" t="s">
        <v>19</v>
      </c>
      <c r="N203" s="242" t="s">
        <v>44</v>
      </c>
      <c r="O203" s="63"/>
      <c r="P203" s="194">
        <f>O203*H203</f>
        <v>0</v>
      </c>
      <c r="Q203" s="194">
        <v>1E-3</v>
      </c>
      <c r="R203" s="194">
        <f>Q203*H203</f>
        <v>4.6886000000000004E-2</v>
      </c>
      <c r="S203" s="194">
        <v>0</v>
      </c>
      <c r="T203" s="195">
        <f>S203*H203</f>
        <v>0</v>
      </c>
      <c r="AR203" s="196" t="s">
        <v>188</v>
      </c>
      <c r="AT203" s="196" t="s">
        <v>189</v>
      </c>
      <c r="AU203" s="196" t="s">
        <v>82</v>
      </c>
      <c r="AY203" s="17" t="s">
        <v>139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80</v>
      </c>
      <c r="BK203" s="197">
        <f>ROUND(I203*H203,2)</f>
        <v>0</v>
      </c>
      <c r="BL203" s="17" t="s">
        <v>146</v>
      </c>
      <c r="BM203" s="196" t="s">
        <v>366</v>
      </c>
    </row>
    <row r="204" spans="2:65" s="1" customFormat="1" ht="19.2">
      <c r="B204" s="34"/>
      <c r="C204" s="35"/>
      <c r="D204" s="198" t="s">
        <v>173</v>
      </c>
      <c r="E204" s="35"/>
      <c r="F204" s="199" t="s">
        <v>367</v>
      </c>
      <c r="G204" s="35"/>
      <c r="H204" s="35"/>
      <c r="I204" s="114"/>
      <c r="J204" s="35"/>
      <c r="K204" s="35"/>
      <c r="L204" s="38"/>
      <c r="M204" s="200"/>
      <c r="N204" s="63"/>
      <c r="O204" s="63"/>
      <c r="P204" s="63"/>
      <c r="Q204" s="63"/>
      <c r="R204" s="63"/>
      <c r="S204" s="63"/>
      <c r="T204" s="64"/>
      <c r="AT204" s="17" t="s">
        <v>173</v>
      </c>
      <c r="AU204" s="17" t="s">
        <v>82</v>
      </c>
    </row>
    <row r="205" spans="2:65" s="12" customFormat="1" ht="10.199999999999999">
      <c r="B205" s="201"/>
      <c r="C205" s="202"/>
      <c r="D205" s="198" t="s">
        <v>154</v>
      </c>
      <c r="E205" s="203" t="s">
        <v>19</v>
      </c>
      <c r="F205" s="204" t="s">
        <v>368</v>
      </c>
      <c r="G205" s="202"/>
      <c r="H205" s="203" t="s">
        <v>19</v>
      </c>
      <c r="I205" s="205"/>
      <c r="J205" s="202"/>
      <c r="K205" s="202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154</v>
      </c>
      <c r="AU205" s="210" t="s">
        <v>82</v>
      </c>
      <c r="AV205" s="12" t="s">
        <v>80</v>
      </c>
      <c r="AW205" s="12" t="s">
        <v>34</v>
      </c>
      <c r="AX205" s="12" t="s">
        <v>73</v>
      </c>
      <c r="AY205" s="210" t="s">
        <v>139</v>
      </c>
    </row>
    <row r="206" spans="2:65" s="13" customFormat="1" ht="10.199999999999999">
      <c r="B206" s="211"/>
      <c r="C206" s="212"/>
      <c r="D206" s="198" t="s">
        <v>154</v>
      </c>
      <c r="E206" s="213" t="s">
        <v>19</v>
      </c>
      <c r="F206" s="214" t="s">
        <v>369</v>
      </c>
      <c r="G206" s="212"/>
      <c r="H206" s="215">
        <v>46.886000000000003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154</v>
      </c>
      <c r="AU206" s="221" t="s">
        <v>82</v>
      </c>
      <c r="AV206" s="13" t="s">
        <v>82</v>
      </c>
      <c r="AW206" s="13" t="s">
        <v>34</v>
      </c>
      <c r="AX206" s="13" t="s">
        <v>73</v>
      </c>
      <c r="AY206" s="221" t="s">
        <v>139</v>
      </c>
    </row>
    <row r="207" spans="2:65" s="14" customFormat="1" ht="10.199999999999999">
      <c r="B207" s="222"/>
      <c r="C207" s="223"/>
      <c r="D207" s="198" t="s">
        <v>154</v>
      </c>
      <c r="E207" s="224" t="s">
        <v>19</v>
      </c>
      <c r="F207" s="225" t="s">
        <v>157</v>
      </c>
      <c r="G207" s="223"/>
      <c r="H207" s="226">
        <v>46.886000000000003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154</v>
      </c>
      <c r="AU207" s="232" t="s">
        <v>82</v>
      </c>
      <c r="AV207" s="14" t="s">
        <v>146</v>
      </c>
      <c r="AW207" s="14" t="s">
        <v>34</v>
      </c>
      <c r="AX207" s="14" t="s">
        <v>80</v>
      </c>
      <c r="AY207" s="232" t="s">
        <v>139</v>
      </c>
    </row>
    <row r="208" spans="2:65" s="1" customFormat="1" ht="16.5" customHeight="1">
      <c r="B208" s="34"/>
      <c r="C208" s="185" t="s">
        <v>370</v>
      </c>
      <c r="D208" s="185" t="s">
        <v>141</v>
      </c>
      <c r="E208" s="186" t="s">
        <v>264</v>
      </c>
      <c r="F208" s="187" t="s">
        <v>265</v>
      </c>
      <c r="G208" s="188" t="s">
        <v>266</v>
      </c>
      <c r="H208" s="189">
        <v>4.7E-2</v>
      </c>
      <c r="I208" s="190"/>
      <c r="J208" s="191">
        <f>ROUND(I208*H208,2)</f>
        <v>0</v>
      </c>
      <c r="K208" s="187" t="s">
        <v>145</v>
      </c>
      <c r="L208" s="38"/>
      <c r="M208" s="192" t="s">
        <v>19</v>
      </c>
      <c r="N208" s="193" t="s">
        <v>44</v>
      </c>
      <c r="O208" s="6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196" t="s">
        <v>146</v>
      </c>
      <c r="AT208" s="196" t="s">
        <v>141</v>
      </c>
      <c r="AU208" s="196" t="s">
        <v>82</v>
      </c>
      <c r="AY208" s="17" t="s">
        <v>139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80</v>
      </c>
      <c r="BK208" s="197">
        <f>ROUND(I208*H208,2)</f>
        <v>0</v>
      </c>
      <c r="BL208" s="17" t="s">
        <v>146</v>
      </c>
      <c r="BM208" s="196" t="s">
        <v>371</v>
      </c>
    </row>
    <row r="209" spans="2:65" s="1" customFormat="1" ht="16.5" customHeight="1">
      <c r="B209" s="34"/>
      <c r="C209" s="185" t="s">
        <v>372</v>
      </c>
      <c r="D209" s="185" t="s">
        <v>141</v>
      </c>
      <c r="E209" s="186" t="s">
        <v>269</v>
      </c>
      <c r="F209" s="187" t="s">
        <v>270</v>
      </c>
      <c r="G209" s="188" t="s">
        <v>242</v>
      </c>
      <c r="H209" s="189">
        <v>56.9</v>
      </c>
      <c r="I209" s="190"/>
      <c r="J209" s="191">
        <f>ROUND(I209*H209,2)</f>
        <v>0</v>
      </c>
      <c r="K209" s="187" t="s">
        <v>145</v>
      </c>
      <c r="L209" s="38"/>
      <c r="M209" s="192" t="s">
        <v>19</v>
      </c>
      <c r="N209" s="193" t="s">
        <v>44</v>
      </c>
      <c r="O209" s="63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AR209" s="196" t="s">
        <v>146</v>
      </c>
      <c r="AT209" s="196" t="s">
        <v>141</v>
      </c>
      <c r="AU209" s="196" t="s">
        <v>82</v>
      </c>
      <c r="AY209" s="17" t="s">
        <v>139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80</v>
      </c>
      <c r="BK209" s="197">
        <f>ROUND(I209*H209,2)</f>
        <v>0</v>
      </c>
      <c r="BL209" s="17" t="s">
        <v>146</v>
      </c>
      <c r="BM209" s="196" t="s">
        <v>373</v>
      </c>
    </row>
    <row r="210" spans="2:65" s="12" customFormat="1" ht="10.199999999999999">
      <c r="B210" s="201"/>
      <c r="C210" s="202"/>
      <c r="D210" s="198" t="s">
        <v>154</v>
      </c>
      <c r="E210" s="203" t="s">
        <v>19</v>
      </c>
      <c r="F210" s="204" t="s">
        <v>272</v>
      </c>
      <c r="G210" s="202"/>
      <c r="H210" s="203" t="s">
        <v>19</v>
      </c>
      <c r="I210" s="205"/>
      <c r="J210" s="202"/>
      <c r="K210" s="202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154</v>
      </c>
      <c r="AU210" s="210" t="s">
        <v>82</v>
      </c>
      <c r="AV210" s="12" t="s">
        <v>80</v>
      </c>
      <c r="AW210" s="12" t="s">
        <v>34</v>
      </c>
      <c r="AX210" s="12" t="s">
        <v>73</v>
      </c>
      <c r="AY210" s="210" t="s">
        <v>139</v>
      </c>
    </row>
    <row r="211" spans="2:65" s="13" customFormat="1" ht="10.199999999999999">
      <c r="B211" s="211"/>
      <c r="C211" s="212"/>
      <c r="D211" s="198" t="s">
        <v>154</v>
      </c>
      <c r="E211" s="213" t="s">
        <v>19</v>
      </c>
      <c r="F211" s="214" t="s">
        <v>374</v>
      </c>
      <c r="G211" s="212"/>
      <c r="H211" s="215">
        <v>56.9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154</v>
      </c>
      <c r="AU211" s="221" t="s">
        <v>82</v>
      </c>
      <c r="AV211" s="13" t="s">
        <v>82</v>
      </c>
      <c r="AW211" s="13" t="s">
        <v>34</v>
      </c>
      <c r="AX211" s="13" t="s">
        <v>73</v>
      </c>
      <c r="AY211" s="221" t="s">
        <v>139</v>
      </c>
    </row>
    <row r="212" spans="2:65" s="14" customFormat="1" ht="10.199999999999999">
      <c r="B212" s="222"/>
      <c r="C212" s="223"/>
      <c r="D212" s="198" t="s">
        <v>154</v>
      </c>
      <c r="E212" s="224" t="s">
        <v>19</v>
      </c>
      <c r="F212" s="225" t="s">
        <v>157</v>
      </c>
      <c r="G212" s="223"/>
      <c r="H212" s="226">
        <v>56.9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154</v>
      </c>
      <c r="AU212" s="232" t="s">
        <v>82</v>
      </c>
      <c r="AV212" s="14" t="s">
        <v>146</v>
      </c>
      <c r="AW212" s="14" t="s">
        <v>34</v>
      </c>
      <c r="AX212" s="14" t="s">
        <v>80</v>
      </c>
      <c r="AY212" s="232" t="s">
        <v>139</v>
      </c>
    </row>
    <row r="213" spans="2:65" s="1" customFormat="1" ht="16.5" customHeight="1">
      <c r="B213" s="34"/>
      <c r="C213" s="233" t="s">
        <v>375</v>
      </c>
      <c r="D213" s="233" t="s">
        <v>189</v>
      </c>
      <c r="E213" s="234" t="s">
        <v>275</v>
      </c>
      <c r="F213" s="235" t="s">
        <v>276</v>
      </c>
      <c r="G213" s="236" t="s">
        <v>242</v>
      </c>
      <c r="H213" s="237">
        <v>56.9</v>
      </c>
      <c r="I213" s="238"/>
      <c r="J213" s="239">
        <f>ROUND(I213*H213,2)</f>
        <v>0</v>
      </c>
      <c r="K213" s="235" t="s">
        <v>145</v>
      </c>
      <c r="L213" s="240"/>
      <c r="M213" s="241" t="s">
        <v>19</v>
      </c>
      <c r="N213" s="242" t="s">
        <v>44</v>
      </c>
      <c r="O213" s="63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AR213" s="196" t="s">
        <v>188</v>
      </c>
      <c r="AT213" s="196" t="s">
        <v>189</v>
      </c>
      <c r="AU213" s="196" t="s">
        <v>82</v>
      </c>
      <c r="AY213" s="17" t="s">
        <v>139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7" t="s">
        <v>80</v>
      </c>
      <c r="BK213" s="197">
        <f>ROUND(I213*H213,2)</f>
        <v>0</v>
      </c>
      <c r="BL213" s="17" t="s">
        <v>146</v>
      </c>
      <c r="BM213" s="196" t="s">
        <v>376</v>
      </c>
    </row>
    <row r="214" spans="2:65" s="1" customFormat="1" ht="19.2">
      <c r="B214" s="34"/>
      <c r="C214" s="35"/>
      <c r="D214" s="198" t="s">
        <v>173</v>
      </c>
      <c r="E214" s="35"/>
      <c r="F214" s="199" t="s">
        <v>278</v>
      </c>
      <c r="G214" s="35"/>
      <c r="H214" s="35"/>
      <c r="I214" s="114"/>
      <c r="J214" s="35"/>
      <c r="K214" s="35"/>
      <c r="L214" s="38"/>
      <c r="M214" s="200"/>
      <c r="N214" s="63"/>
      <c r="O214" s="63"/>
      <c r="P214" s="63"/>
      <c r="Q214" s="63"/>
      <c r="R214" s="63"/>
      <c r="S214" s="63"/>
      <c r="T214" s="64"/>
      <c r="AT214" s="17" t="s">
        <v>173</v>
      </c>
      <c r="AU214" s="17" t="s">
        <v>82</v>
      </c>
    </row>
    <row r="215" spans="2:65" s="12" customFormat="1" ht="10.199999999999999">
      <c r="B215" s="201"/>
      <c r="C215" s="202"/>
      <c r="D215" s="198" t="s">
        <v>154</v>
      </c>
      <c r="E215" s="203" t="s">
        <v>19</v>
      </c>
      <c r="F215" s="204" t="s">
        <v>272</v>
      </c>
      <c r="G215" s="202"/>
      <c r="H215" s="203" t="s">
        <v>19</v>
      </c>
      <c r="I215" s="205"/>
      <c r="J215" s="202"/>
      <c r="K215" s="202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154</v>
      </c>
      <c r="AU215" s="210" t="s">
        <v>82</v>
      </c>
      <c r="AV215" s="12" t="s">
        <v>80</v>
      </c>
      <c r="AW215" s="12" t="s">
        <v>34</v>
      </c>
      <c r="AX215" s="12" t="s">
        <v>73</v>
      </c>
      <c r="AY215" s="210" t="s">
        <v>139</v>
      </c>
    </row>
    <row r="216" spans="2:65" s="13" customFormat="1" ht="10.199999999999999">
      <c r="B216" s="211"/>
      <c r="C216" s="212"/>
      <c r="D216" s="198" t="s">
        <v>154</v>
      </c>
      <c r="E216" s="213" t="s">
        <v>19</v>
      </c>
      <c r="F216" s="214" t="s">
        <v>374</v>
      </c>
      <c r="G216" s="212"/>
      <c r="H216" s="215">
        <v>56.9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154</v>
      </c>
      <c r="AU216" s="221" t="s">
        <v>82</v>
      </c>
      <c r="AV216" s="13" t="s">
        <v>82</v>
      </c>
      <c r="AW216" s="13" t="s">
        <v>34</v>
      </c>
      <c r="AX216" s="13" t="s">
        <v>73</v>
      </c>
      <c r="AY216" s="221" t="s">
        <v>139</v>
      </c>
    </row>
    <row r="217" spans="2:65" s="14" customFormat="1" ht="10.199999999999999">
      <c r="B217" s="222"/>
      <c r="C217" s="223"/>
      <c r="D217" s="198" t="s">
        <v>154</v>
      </c>
      <c r="E217" s="224" t="s">
        <v>19</v>
      </c>
      <c r="F217" s="225" t="s">
        <v>157</v>
      </c>
      <c r="G217" s="223"/>
      <c r="H217" s="226">
        <v>56.9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154</v>
      </c>
      <c r="AU217" s="232" t="s">
        <v>82</v>
      </c>
      <c r="AV217" s="14" t="s">
        <v>146</v>
      </c>
      <c r="AW217" s="14" t="s">
        <v>34</v>
      </c>
      <c r="AX217" s="14" t="s">
        <v>80</v>
      </c>
      <c r="AY217" s="232" t="s">
        <v>139</v>
      </c>
    </row>
    <row r="218" spans="2:65" s="1" customFormat="1" ht="16.5" customHeight="1">
      <c r="B218" s="34"/>
      <c r="C218" s="185" t="s">
        <v>377</v>
      </c>
      <c r="D218" s="185" t="s">
        <v>141</v>
      </c>
      <c r="E218" s="186" t="s">
        <v>280</v>
      </c>
      <c r="F218" s="187" t="s">
        <v>281</v>
      </c>
      <c r="G218" s="188" t="s">
        <v>242</v>
      </c>
      <c r="H218" s="189">
        <v>56.9</v>
      </c>
      <c r="I218" s="190"/>
      <c r="J218" s="191">
        <f>ROUND(I218*H218,2)</f>
        <v>0</v>
      </c>
      <c r="K218" s="187" t="s">
        <v>145</v>
      </c>
      <c r="L218" s="38"/>
      <c r="M218" s="192" t="s">
        <v>19</v>
      </c>
      <c r="N218" s="193" t="s">
        <v>44</v>
      </c>
      <c r="O218" s="63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AR218" s="196" t="s">
        <v>146</v>
      </c>
      <c r="AT218" s="196" t="s">
        <v>141</v>
      </c>
      <c r="AU218" s="196" t="s">
        <v>82</v>
      </c>
      <c r="AY218" s="17" t="s">
        <v>139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7" t="s">
        <v>80</v>
      </c>
      <c r="BK218" s="197">
        <f>ROUND(I218*H218,2)</f>
        <v>0</v>
      </c>
      <c r="BL218" s="17" t="s">
        <v>146</v>
      </c>
      <c r="BM218" s="196" t="s">
        <v>378</v>
      </c>
    </row>
    <row r="219" spans="2:65" s="1" customFormat="1" ht="48">
      <c r="B219" s="34"/>
      <c r="C219" s="35"/>
      <c r="D219" s="198" t="s">
        <v>148</v>
      </c>
      <c r="E219" s="35"/>
      <c r="F219" s="199" t="s">
        <v>283</v>
      </c>
      <c r="G219" s="35"/>
      <c r="H219" s="35"/>
      <c r="I219" s="114"/>
      <c r="J219" s="35"/>
      <c r="K219" s="35"/>
      <c r="L219" s="38"/>
      <c r="M219" s="200"/>
      <c r="N219" s="63"/>
      <c r="O219" s="63"/>
      <c r="P219" s="63"/>
      <c r="Q219" s="63"/>
      <c r="R219" s="63"/>
      <c r="S219" s="63"/>
      <c r="T219" s="64"/>
      <c r="AT219" s="17" t="s">
        <v>148</v>
      </c>
      <c r="AU219" s="17" t="s">
        <v>82</v>
      </c>
    </row>
    <row r="220" spans="2:65" s="1" customFormat="1" ht="16.5" customHeight="1">
      <c r="B220" s="34"/>
      <c r="C220" s="185" t="s">
        <v>379</v>
      </c>
      <c r="D220" s="185" t="s">
        <v>141</v>
      </c>
      <c r="E220" s="186" t="s">
        <v>285</v>
      </c>
      <c r="F220" s="187" t="s">
        <v>286</v>
      </c>
      <c r="G220" s="188" t="s">
        <v>242</v>
      </c>
      <c r="H220" s="189">
        <v>56.9</v>
      </c>
      <c r="I220" s="190"/>
      <c r="J220" s="191">
        <f>ROUND(I220*H220,2)</f>
        <v>0</v>
      </c>
      <c r="K220" s="187" t="s">
        <v>145</v>
      </c>
      <c r="L220" s="38"/>
      <c r="M220" s="192" t="s">
        <v>19</v>
      </c>
      <c r="N220" s="193" t="s">
        <v>44</v>
      </c>
      <c r="O220" s="63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AR220" s="196" t="s">
        <v>146</v>
      </c>
      <c r="AT220" s="196" t="s">
        <v>141</v>
      </c>
      <c r="AU220" s="196" t="s">
        <v>82</v>
      </c>
      <c r="AY220" s="17" t="s">
        <v>139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80</v>
      </c>
      <c r="BK220" s="197">
        <f>ROUND(I220*H220,2)</f>
        <v>0</v>
      </c>
      <c r="BL220" s="17" t="s">
        <v>146</v>
      </c>
      <c r="BM220" s="196" t="s">
        <v>380</v>
      </c>
    </row>
    <row r="221" spans="2:65" s="1" customFormat="1" ht="48">
      <c r="B221" s="34"/>
      <c r="C221" s="35"/>
      <c r="D221" s="198" t="s">
        <v>148</v>
      </c>
      <c r="E221" s="35"/>
      <c r="F221" s="199" t="s">
        <v>283</v>
      </c>
      <c r="G221" s="35"/>
      <c r="H221" s="35"/>
      <c r="I221" s="114"/>
      <c r="J221" s="35"/>
      <c r="K221" s="35"/>
      <c r="L221" s="38"/>
      <c r="M221" s="200"/>
      <c r="N221" s="63"/>
      <c r="O221" s="63"/>
      <c r="P221" s="63"/>
      <c r="Q221" s="63"/>
      <c r="R221" s="63"/>
      <c r="S221" s="63"/>
      <c r="T221" s="64"/>
      <c r="AT221" s="17" t="s">
        <v>148</v>
      </c>
      <c r="AU221" s="17" t="s">
        <v>82</v>
      </c>
    </row>
    <row r="222" spans="2:65" s="11" customFormat="1" ht="25.95" customHeight="1">
      <c r="B222" s="169"/>
      <c r="C222" s="170"/>
      <c r="D222" s="171" t="s">
        <v>72</v>
      </c>
      <c r="E222" s="172" t="s">
        <v>381</v>
      </c>
      <c r="F222" s="172" t="s">
        <v>382</v>
      </c>
      <c r="G222" s="170"/>
      <c r="H222" s="170"/>
      <c r="I222" s="173"/>
      <c r="J222" s="174">
        <f>BK222</f>
        <v>0</v>
      </c>
      <c r="K222" s="170"/>
      <c r="L222" s="175"/>
      <c r="M222" s="176"/>
      <c r="N222" s="177"/>
      <c r="O222" s="177"/>
      <c r="P222" s="178">
        <f>P223+P226</f>
        <v>0</v>
      </c>
      <c r="Q222" s="177"/>
      <c r="R222" s="178">
        <f>R223+R226</f>
        <v>0</v>
      </c>
      <c r="S222" s="177"/>
      <c r="T222" s="179">
        <f>T223+T226</f>
        <v>0</v>
      </c>
      <c r="AR222" s="180" t="s">
        <v>168</v>
      </c>
      <c r="AT222" s="181" t="s">
        <v>72</v>
      </c>
      <c r="AU222" s="181" t="s">
        <v>73</v>
      </c>
      <c r="AY222" s="180" t="s">
        <v>139</v>
      </c>
      <c r="BK222" s="182">
        <f>BK223+BK226</f>
        <v>0</v>
      </c>
    </row>
    <row r="223" spans="2:65" s="11" customFormat="1" ht="22.8" customHeight="1">
      <c r="B223" s="169"/>
      <c r="C223" s="170"/>
      <c r="D223" s="171" t="s">
        <v>72</v>
      </c>
      <c r="E223" s="183" t="s">
        <v>383</v>
      </c>
      <c r="F223" s="183" t="s">
        <v>384</v>
      </c>
      <c r="G223" s="170"/>
      <c r="H223" s="170"/>
      <c r="I223" s="173"/>
      <c r="J223" s="184">
        <f>BK223</f>
        <v>0</v>
      </c>
      <c r="K223" s="170"/>
      <c r="L223" s="175"/>
      <c r="M223" s="176"/>
      <c r="N223" s="177"/>
      <c r="O223" s="177"/>
      <c r="P223" s="178">
        <f>SUM(P224:P225)</f>
        <v>0</v>
      </c>
      <c r="Q223" s="177"/>
      <c r="R223" s="178">
        <f>SUM(R224:R225)</f>
        <v>0</v>
      </c>
      <c r="S223" s="177"/>
      <c r="T223" s="179">
        <f>SUM(T224:T225)</f>
        <v>0</v>
      </c>
      <c r="AR223" s="180" t="s">
        <v>168</v>
      </c>
      <c r="AT223" s="181" t="s">
        <v>72</v>
      </c>
      <c r="AU223" s="181" t="s">
        <v>80</v>
      </c>
      <c r="AY223" s="180" t="s">
        <v>139</v>
      </c>
      <c r="BK223" s="182">
        <f>SUM(BK224:BK225)</f>
        <v>0</v>
      </c>
    </row>
    <row r="224" spans="2:65" s="1" customFormat="1" ht="16.5" customHeight="1">
      <c r="B224" s="34"/>
      <c r="C224" s="185" t="s">
        <v>385</v>
      </c>
      <c r="D224" s="185" t="s">
        <v>141</v>
      </c>
      <c r="E224" s="186" t="s">
        <v>386</v>
      </c>
      <c r="F224" s="187" t="s">
        <v>387</v>
      </c>
      <c r="G224" s="188" t="s">
        <v>180</v>
      </c>
      <c r="H224" s="189">
        <v>1</v>
      </c>
      <c r="I224" s="190"/>
      <c r="J224" s="191">
        <f>ROUND(I224*H224,2)</f>
        <v>0</v>
      </c>
      <c r="K224" s="187" t="s">
        <v>19</v>
      </c>
      <c r="L224" s="38"/>
      <c r="M224" s="192" t="s">
        <v>19</v>
      </c>
      <c r="N224" s="193" t="s">
        <v>44</v>
      </c>
      <c r="O224" s="63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AR224" s="196" t="s">
        <v>388</v>
      </c>
      <c r="AT224" s="196" t="s">
        <v>141</v>
      </c>
      <c r="AU224" s="196" t="s">
        <v>82</v>
      </c>
      <c r="AY224" s="17" t="s">
        <v>139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80</v>
      </c>
      <c r="BK224" s="197">
        <f>ROUND(I224*H224,2)</f>
        <v>0</v>
      </c>
      <c r="BL224" s="17" t="s">
        <v>388</v>
      </c>
      <c r="BM224" s="196" t="s">
        <v>389</v>
      </c>
    </row>
    <row r="225" spans="2:65" s="1" customFormat="1" ht="16.5" customHeight="1">
      <c r="B225" s="34"/>
      <c r="C225" s="185" t="s">
        <v>390</v>
      </c>
      <c r="D225" s="185" t="s">
        <v>141</v>
      </c>
      <c r="E225" s="186" t="s">
        <v>391</v>
      </c>
      <c r="F225" s="187" t="s">
        <v>392</v>
      </c>
      <c r="G225" s="188" t="s">
        <v>180</v>
      </c>
      <c r="H225" s="189">
        <v>1</v>
      </c>
      <c r="I225" s="190"/>
      <c r="J225" s="191">
        <f>ROUND(I225*H225,2)</f>
        <v>0</v>
      </c>
      <c r="K225" s="187" t="s">
        <v>19</v>
      </c>
      <c r="L225" s="38"/>
      <c r="M225" s="192" t="s">
        <v>19</v>
      </c>
      <c r="N225" s="193" t="s">
        <v>44</v>
      </c>
      <c r="O225" s="63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AR225" s="196" t="s">
        <v>388</v>
      </c>
      <c r="AT225" s="196" t="s">
        <v>141</v>
      </c>
      <c r="AU225" s="196" t="s">
        <v>82</v>
      </c>
      <c r="AY225" s="17" t="s">
        <v>139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7" t="s">
        <v>80</v>
      </c>
      <c r="BK225" s="197">
        <f>ROUND(I225*H225,2)</f>
        <v>0</v>
      </c>
      <c r="BL225" s="17" t="s">
        <v>388</v>
      </c>
      <c r="BM225" s="196" t="s">
        <v>393</v>
      </c>
    </row>
    <row r="226" spans="2:65" s="11" customFormat="1" ht="22.8" customHeight="1">
      <c r="B226" s="169"/>
      <c r="C226" s="170"/>
      <c r="D226" s="171" t="s">
        <v>72</v>
      </c>
      <c r="E226" s="183" t="s">
        <v>394</v>
      </c>
      <c r="F226" s="183" t="s">
        <v>395</v>
      </c>
      <c r="G226" s="170"/>
      <c r="H226" s="170"/>
      <c r="I226" s="173"/>
      <c r="J226" s="184">
        <f>BK226</f>
        <v>0</v>
      </c>
      <c r="K226" s="170"/>
      <c r="L226" s="175"/>
      <c r="M226" s="176"/>
      <c r="N226" s="177"/>
      <c r="O226" s="177"/>
      <c r="P226" s="178">
        <f>P227</f>
        <v>0</v>
      </c>
      <c r="Q226" s="177"/>
      <c r="R226" s="178">
        <f>R227</f>
        <v>0</v>
      </c>
      <c r="S226" s="177"/>
      <c r="T226" s="179">
        <f>T227</f>
        <v>0</v>
      </c>
      <c r="AR226" s="180" t="s">
        <v>168</v>
      </c>
      <c r="AT226" s="181" t="s">
        <v>72</v>
      </c>
      <c r="AU226" s="181" t="s">
        <v>80</v>
      </c>
      <c r="AY226" s="180" t="s">
        <v>139</v>
      </c>
      <c r="BK226" s="182">
        <f>BK227</f>
        <v>0</v>
      </c>
    </row>
    <row r="227" spans="2:65" s="1" customFormat="1" ht="16.5" customHeight="1">
      <c r="B227" s="34"/>
      <c r="C227" s="185" t="s">
        <v>396</v>
      </c>
      <c r="D227" s="185" t="s">
        <v>141</v>
      </c>
      <c r="E227" s="186" t="s">
        <v>397</v>
      </c>
      <c r="F227" s="187" t="s">
        <v>398</v>
      </c>
      <c r="G227" s="188" t="s">
        <v>266</v>
      </c>
      <c r="H227" s="189">
        <v>77.106999999999999</v>
      </c>
      <c r="I227" s="190"/>
      <c r="J227" s="191">
        <f>ROUND(I227*H227,2)</f>
        <v>0</v>
      </c>
      <c r="K227" s="187" t="s">
        <v>145</v>
      </c>
      <c r="L227" s="38"/>
      <c r="M227" s="243" t="s">
        <v>19</v>
      </c>
      <c r="N227" s="244" t="s">
        <v>44</v>
      </c>
      <c r="O227" s="245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AR227" s="196" t="s">
        <v>388</v>
      </c>
      <c r="AT227" s="196" t="s">
        <v>141</v>
      </c>
      <c r="AU227" s="196" t="s">
        <v>82</v>
      </c>
      <c r="AY227" s="17" t="s">
        <v>139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80</v>
      </c>
      <c r="BK227" s="197">
        <f>ROUND(I227*H227,2)</f>
        <v>0</v>
      </c>
      <c r="BL227" s="17" t="s">
        <v>388</v>
      </c>
      <c r="BM227" s="196" t="s">
        <v>399</v>
      </c>
    </row>
    <row r="228" spans="2:65" s="1" customFormat="1" ht="6.9" customHeight="1">
      <c r="B228" s="46"/>
      <c r="C228" s="47"/>
      <c r="D228" s="47"/>
      <c r="E228" s="47"/>
      <c r="F228" s="47"/>
      <c r="G228" s="47"/>
      <c r="H228" s="47"/>
      <c r="I228" s="137"/>
      <c r="J228" s="47"/>
      <c r="K228" s="47"/>
      <c r="L228" s="38"/>
    </row>
  </sheetData>
  <sheetProtection algorithmName="SHA-512" hashValue="0riLslcjK53rnJX3XjEZoQV4OYVfT4NZ/fW/cN4wLMVcDcgHbH3PuHyYFpswpUllzQO6fvLibS1uEue9bmnszQ==" saltValue="o6m2fYyn7/7odIo/esHg9X7ZmKz3b6PcbNT23H48vXnjB9EZ6zMLW58dT+mhFOyqBSBEPWFclbH7zX34jNaFNQ==" spinCount="100000" sheet="1" objects="1" scenarios="1" formatColumns="0" formatRows="0" autoFilter="0"/>
  <autoFilter ref="C93:K227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57"/>
  <sheetViews>
    <sheetView showGridLines="0" view="pageBreakPreview" topLeftCell="A67" zoomScale="60" zoomScaleNormal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3.140625" customWidth="1"/>
    <col min="9" max="9" width="20.140625" style="10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90</v>
      </c>
    </row>
    <row r="3" spans="2:46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82</v>
      </c>
    </row>
    <row r="4" spans="2:46" ht="24.9" customHeight="1">
      <c r="B4" s="20"/>
      <c r="D4" s="111" t="s">
        <v>103</v>
      </c>
      <c r="L4" s="20"/>
      <c r="M4" s="11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2" t="str">
        <f>'Rekapitulace stavby'!K6</f>
        <v>Návrh ploch ÚSES v Bohumíně</v>
      </c>
      <c r="F7" s="373"/>
      <c r="G7" s="373"/>
      <c r="H7" s="373"/>
      <c r="L7" s="20"/>
    </row>
    <row r="8" spans="2:46" ht="12" customHeight="1">
      <c r="B8" s="20"/>
      <c r="D8" s="113" t="s">
        <v>104</v>
      </c>
      <c r="L8" s="20"/>
    </row>
    <row r="9" spans="2:46" s="1" customFormat="1" ht="16.5" customHeight="1">
      <c r="B9" s="38"/>
      <c r="E9" s="372" t="s">
        <v>105</v>
      </c>
      <c r="F9" s="374"/>
      <c r="G9" s="374"/>
      <c r="H9" s="374"/>
      <c r="I9" s="114"/>
      <c r="L9" s="38"/>
    </row>
    <row r="10" spans="2:46" s="1" customFormat="1" ht="12" customHeight="1">
      <c r="B10" s="38"/>
      <c r="D10" s="113" t="s">
        <v>106</v>
      </c>
      <c r="I10" s="114"/>
      <c r="L10" s="38"/>
    </row>
    <row r="11" spans="2:46" s="1" customFormat="1" ht="36.9" customHeight="1">
      <c r="B11" s="38"/>
      <c r="E11" s="375" t="s">
        <v>400</v>
      </c>
      <c r="F11" s="374"/>
      <c r="G11" s="374"/>
      <c r="H11" s="374"/>
      <c r="I11" s="114"/>
      <c r="L11" s="38"/>
    </row>
    <row r="12" spans="2:46" s="1" customFormat="1" ht="10.199999999999999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108</v>
      </c>
      <c r="I14" s="115" t="s">
        <v>23</v>
      </c>
      <c r="J14" s="116" t="str">
        <f>'Rekapitulace stavby'!AN8</f>
        <v>24. 7. 2019</v>
      </c>
      <c r="L14" s="38"/>
    </row>
    <row r="15" spans="2:46" s="1" customFormat="1" ht="10.8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6" t="str">
        <f>'Rekapitulace stavby'!E14</f>
        <v>Vyplň údaj</v>
      </c>
      <c r="F20" s="377"/>
      <c r="G20" s="377"/>
      <c r="H20" s="377"/>
      <c r="I20" s="115" t="s">
        <v>28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109</v>
      </c>
      <c r="I23" s="115" t="s">
        <v>28</v>
      </c>
      <c r="J23" s="102" t="s">
        <v>19</v>
      </c>
      <c r="L23" s="38"/>
    </row>
    <row r="24" spans="2:12" s="1" customFormat="1" ht="6.9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110</v>
      </c>
      <c r="L25" s="38"/>
    </row>
    <row r="26" spans="2:12" s="1" customFormat="1" ht="18" customHeight="1">
      <c r="B26" s="38"/>
      <c r="E26" s="102" t="s">
        <v>36</v>
      </c>
      <c r="I26" s="115" t="s">
        <v>28</v>
      </c>
      <c r="J26" s="102" t="s">
        <v>19</v>
      </c>
      <c r="L26" s="38"/>
    </row>
    <row r="27" spans="2:12" s="1" customFormat="1" ht="6.9" customHeight="1">
      <c r="B27" s="38"/>
      <c r="I27" s="114"/>
      <c r="L27" s="38"/>
    </row>
    <row r="28" spans="2:12" s="1" customFormat="1" ht="12" customHeight="1">
      <c r="B28" s="38"/>
      <c r="D28" s="113" t="s">
        <v>37</v>
      </c>
      <c r="I28" s="114"/>
      <c r="L28" s="38"/>
    </row>
    <row r="29" spans="2:12" s="7" customFormat="1" ht="16.5" customHeight="1">
      <c r="B29" s="117"/>
      <c r="E29" s="378" t="s">
        <v>19</v>
      </c>
      <c r="F29" s="378"/>
      <c r="G29" s="378"/>
      <c r="H29" s="378"/>
      <c r="I29" s="118"/>
      <c r="L29" s="117"/>
    </row>
    <row r="30" spans="2:12" s="1" customFormat="1" ht="6.9" customHeight="1">
      <c r="B30" s="38"/>
      <c r="I30" s="114"/>
      <c r="L30" s="38"/>
    </row>
    <row r="31" spans="2:12" s="1" customFormat="1" ht="6.9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39</v>
      </c>
      <c r="I32" s="114"/>
      <c r="J32" s="121">
        <f>ROUND(J89, 2)</f>
        <v>0</v>
      </c>
      <c r="L32" s="38"/>
    </row>
    <row r="33" spans="2:12" s="1" customFormat="1" ht="6.9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" customHeight="1">
      <c r="B34" s="38"/>
      <c r="F34" s="122" t="s">
        <v>41</v>
      </c>
      <c r="I34" s="123" t="s">
        <v>40</v>
      </c>
      <c r="J34" s="122" t="s">
        <v>42</v>
      </c>
      <c r="L34" s="38"/>
    </row>
    <row r="35" spans="2:12" s="1" customFormat="1" ht="14.4" customHeight="1">
      <c r="B35" s="38"/>
      <c r="D35" s="124" t="s">
        <v>43</v>
      </c>
      <c r="E35" s="113" t="s">
        <v>44</v>
      </c>
      <c r="F35" s="125">
        <f>ROUND((SUM(BE89:BE156)),  2)</f>
        <v>0</v>
      </c>
      <c r="I35" s="126">
        <v>0.21</v>
      </c>
      <c r="J35" s="125">
        <f>ROUND(((SUM(BE89:BE156))*I35),  2)</f>
        <v>0</v>
      </c>
      <c r="L35" s="38"/>
    </row>
    <row r="36" spans="2:12" s="1" customFormat="1" ht="14.4" customHeight="1">
      <c r="B36" s="38"/>
      <c r="E36" s="113" t="s">
        <v>45</v>
      </c>
      <c r="F36" s="125">
        <f>ROUND((SUM(BF89:BF156)),  2)</f>
        <v>0</v>
      </c>
      <c r="I36" s="126">
        <v>0.15</v>
      </c>
      <c r="J36" s="125">
        <f>ROUND(((SUM(BF89:BF156))*I36),  2)</f>
        <v>0</v>
      </c>
      <c r="L36" s="38"/>
    </row>
    <row r="37" spans="2:12" s="1" customFormat="1" ht="14.4" hidden="1" customHeight="1">
      <c r="B37" s="38"/>
      <c r="E37" s="113" t="s">
        <v>46</v>
      </c>
      <c r="F37" s="125">
        <f>ROUND((SUM(BG89:BG156)),  2)</f>
        <v>0</v>
      </c>
      <c r="I37" s="126">
        <v>0.21</v>
      </c>
      <c r="J37" s="125">
        <f>0</f>
        <v>0</v>
      </c>
      <c r="L37" s="38"/>
    </row>
    <row r="38" spans="2:12" s="1" customFormat="1" ht="14.4" hidden="1" customHeight="1">
      <c r="B38" s="38"/>
      <c r="E38" s="113" t="s">
        <v>47</v>
      </c>
      <c r="F38" s="125">
        <f>ROUND((SUM(BH89:BH156)),  2)</f>
        <v>0</v>
      </c>
      <c r="I38" s="126">
        <v>0.15</v>
      </c>
      <c r="J38" s="125">
        <f>0</f>
        <v>0</v>
      </c>
      <c r="L38" s="38"/>
    </row>
    <row r="39" spans="2:12" s="1" customFormat="1" ht="14.4" hidden="1" customHeight="1">
      <c r="B39" s="38"/>
      <c r="E39" s="113" t="s">
        <v>48</v>
      </c>
      <c r="F39" s="125">
        <f>ROUND((SUM(BI89:BI156)),  2)</f>
        <v>0</v>
      </c>
      <c r="I39" s="126">
        <v>0</v>
      </c>
      <c r="J39" s="125">
        <f>0</f>
        <v>0</v>
      </c>
      <c r="L39" s="38"/>
    </row>
    <row r="40" spans="2:12" s="1" customFormat="1" ht="6.9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8"/>
    </row>
    <row r="42" spans="2:12" s="1" customFormat="1" ht="14.4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" customHeight="1">
      <c r="B47" s="34"/>
      <c r="C47" s="23" t="s">
        <v>111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9" t="str">
        <f>E7</f>
        <v>Návrh ploch ÚSES v Bohumíně</v>
      </c>
      <c r="F50" s="380"/>
      <c r="G50" s="380"/>
      <c r="H50" s="380"/>
      <c r="I50" s="114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9" t="s">
        <v>105</v>
      </c>
      <c r="F52" s="381"/>
      <c r="G52" s="381"/>
      <c r="H52" s="381"/>
      <c r="I52" s="114"/>
      <c r="J52" s="35"/>
      <c r="K52" s="35"/>
      <c r="L52" s="38"/>
    </row>
    <row r="53" spans="2:47" s="1" customFormat="1" ht="12" customHeight="1">
      <c r="B53" s="34"/>
      <c r="C53" s="29" t="s">
        <v>106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8" t="str">
        <f>E11</f>
        <v>02 - Rozvojová péče</v>
      </c>
      <c r="F54" s="381"/>
      <c r="G54" s="381"/>
      <c r="H54" s="381"/>
      <c r="I54" s="114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K. ú. Skřečoň</v>
      </c>
      <c r="G56" s="35"/>
      <c r="H56" s="35"/>
      <c r="I56" s="115" t="s">
        <v>23</v>
      </c>
      <c r="J56" s="58" t="str">
        <f>IF(J14="","",J14)</f>
        <v>24. 7. 2019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15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15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112</v>
      </c>
      <c r="D61" s="142"/>
      <c r="E61" s="142"/>
      <c r="F61" s="142"/>
      <c r="G61" s="142"/>
      <c r="H61" s="142"/>
      <c r="I61" s="143"/>
      <c r="J61" s="144" t="s">
        <v>113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8" customHeight="1">
      <c r="B63" s="34"/>
      <c r="C63" s="145" t="s">
        <v>71</v>
      </c>
      <c r="D63" s="35"/>
      <c r="E63" s="35"/>
      <c r="F63" s="35"/>
      <c r="G63" s="35"/>
      <c r="H63" s="35"/>
      <c r="I63" s="114"/>
      <c r="J63" s="76">
        <f>J89</f>
        <v>0</v>
      </c>
      <c r="K63" s="35"/>
      <c r="L63" s="38"/>
      <c r="AU63" s="17" t="s">
        <v>114</v>
      </c>
    </row>
    <row r="64" spans="2:47" s="8" customFormat="1" ht="24.9" customHeight="1">
      <c r="B64" s="146"/>
      <c r="C64" s="147"/>
      <c r="D64" s="148" t="s">
        <v>115</v>
      </c>
      <c r="E64" s="149"/>
      <c r="F64" s="149"/>
      <c r="G64" s="149"/>
      <c r="H64" s="149"/>
      <c r="I64" s="150"/>
      <c r="J64" s="151">
        <f>J90</f>
        <v>0</v>
      </c>
      <c r="K64" s="147"/>
      <c r="L64" s="152"/>
    </row>
    <row r="65" spans="2:12" s="9" customFormat="1" ht="19.95" customHeight="1">
      <c r="B65" s="153"/>
      <c r="C65" s="96"/>
      <c r="D65" s="154" t="s">
        <v>401</v>
      </c>
      <c r="E65" s="155"/>
      <c r="F65" s="155"/>
      <c r="G65" s="155"/>
      <c r="H65" s="155"/>
      <c r="I65" s="156"/>
      <c r="J65" s="157">
        <f>J91</f>
        <v>0</v>
      </c>
      <c r="K65" s="96"/>
      <c r="L65" s="158"/>
    </row>
    <row r="66" spans="2:12" s="9" customFormat="1" ht="19.95" customHeight="1">
      <c r="B66" s="153"/>
      <c r="C66" s="96"/>
      <c r="D66" s="154" t="s">
        <v>402</v>
      </c>
      <c r="E66" s="155"/>
      <c r="F66" s="155"/>
      <c r="G66" s="155"/>
      <c r="H66" s="155"/>
      <c r="I66" s="156"/>
      <c r="J66" s="157">
        <f>J146</f>
        <v>0</v>
      </c>
      <c r="K66" s="96"/>
      <c r="L66" s="158"/>
    </row>
    <row r="67" spans="2:12" s="9" customFormat="1" ht="19.95" customHeight="1">
      <c r="B67" s="153"/>
      <c r="C67" s="96"/>
      <c r="D67" s="154" t="s">
        <v>403</v>
      </c>
      <c r="E67" s="155"/>
      <c r="F67" s="155"/>
      <c r="G67" s="155"/>
      <c r="H67" s="155"/>
      <c r="I67" s="156"/>
      <c r="J67" s="157">
        <f>J155</f>
        <v>0</v>
      </c>
      <c r="K67" s="96"/>
      <c r="L67" s="158"/>
    </row>
    <row r="68" spans="2:12" s="1" customFormat="1" ht="21.75" customHeight="1"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38"/>
    </row>
    <row r="69" spans="2:12" s="1" customFormat="1" ht="6.9" customHeight="1">
      <c r="B69" s="46"/>
      <c r="C69" s="47"/>
      <c r="D69" s="47"/>
      <c r="E69" s="47"/>
      <c r="F69" s="47"/>
      <c r="G69" s="47"/>
      <c r="H69" s="47"/>
      <c r="I69" s="137"/>
      <c r="J69" s="47"/>
      <c r="K69" s="47"/>
      <c r="L69" s="38"/>
    </row>
    <row r="73" spans="2:12" s="1" customFormat="1" ht="6.9" customHeight="1">
      <c r="B73" s="48"/>
      <c r="C73" s="49"/>
      <c r="D73" s="49"/>
      <c r="E73" s="49"/>
      <c r="F73" s="49"/>
      <c r="G73" s="49"/>
      <c r="H73" s="49"/>
      <c r="I73" s="140"/>
      <c r="J73" s="49"/>
      <c r="K73" s="49"/>
      <c r="L73" s="38"/>
    </row>
    <row r="74" spans="2:12" s="1" customFormat="1" ht="24.9" customHeight="1">
      <c r="B74" s="34"/>
      <c r="C74" s="23" t="s">
        <v>124</v>
      </c>
      <c r="D74" s="35"/>
      <c r="E74" s="35"/>
      <c r="F74" s="35"/>
      <c r="G74" s="35"/>
      <c r="H74" s="35"/>
      <c r="I74" s="114"/>
      <c r="J74" s="35"/>
      <c r="K74" s="35"/>
      <c r="L74" s="38"/>
    </row>
    <row r="75" spans="2:12" s="1" customFormat="1" ht="6.9" customHeight="1"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12" customHeight="1">
      <c r="B76" s="34"/>
      <c r="C76" s="29" t="s">
        <v>16</v>
      </c>
      <c r="D76" s="35"/>
      <c r="E76" s="35"/>
      <c r="F76" s="35"/>
      <c r="G76" s="35"/>
      <c r="H76" s="35"/>
      <c r="I76" s="114"/>
      <c r="J76" s="35"/>
      <c r="K76" s="35"/>
      <c r="L76" s="38"/>
    </row>
    <row r="77" spans="2:12" s="1" customFormat="1" ht="16.5" customHeight="1">
      <c r="B77" s="34"/>
      <c r="C77" s="35"/>
      <c r="D77" s="35"/>
      <c r="E77" s="379" t="str">
        <f>E7</f>
        <v>Návrh ploch ÚSES v Bohumíně</v>
      </c>
      <c r="F77" s="380"/>
      <c r="G77" s="380"/>
      <c r="H77" s="380"/>
      <c r="I77" s="114"/>
      <c r="J77" s="35"/>
      <c r="K77" s="35"/>
      <c r="L77" s="38"/>
    </row>
    <row r="78" spans="2:12" ht="12" customHeight="1">
      <c r="B78" s="21"/>
      <c r="C78" s="29" t="s">
        <v>104</v>
      </c>
      <c r="D78" s="22"/>
      <c r="E78" s="22"/>
      <c r="F78" s="22"/>
      <c r="G78" s="22"/>
      <c r="H78" s="22"/>
      <c r="J78" s="22"/>
      <c r="K78" s="22"/>
      <c r="L78" s="20"/>
    </row>
    <row r="79" spans="2:12" s="1" customFormat="1" ht="16.5" customHeight="1">
      <c r="B79" s="34"/>
      <c r="C79" s="35"/>
      <c r="D79" s="35"/>
      <c r="E79" s="379" t="s">
        <v>105</v>
      </c>
      <c r="F79" s="381"/>
      <c r="G79" s="381"/>
      <c r="H79" s="381"/>
      <c r="I79" s="114"/>
      <c r="J79" s="35"/>
      <c r="K79" s="35"/>
      <c r="L79" s="38"/>
    </row>
    <row r="80" spans="2:12" s="1" customFormat="1" ht="12" customHeight="1">
      <c r="B80" s="34"/>
      <c r="C80" s="29" t="s">
        <v>106</v>
      </c>
      <c r="D80" s="35"/>
      <c r="E80" s="35"/>
      <c r="F80" s="35"/>
      <c r="G80" s="35"/>
      <c r="H80" s="35"/>
      <c r="I80" s="114"/>
      <c r="J80" s="35"/>
      <c r="K80" s="35"/>
      <c r="L80" s="38"/>
    </row>
    <row r="81" spans="2:65" s="1" customFormat="1" ht="16.5" customHeight="1">
      <c r="B81" s="34"/>
      <c r="C81" s="35"/>
      <c r="D81" s="35"/>
      <c r="E81" s="348" t="str">
        <f>E11</f>
        <v>02 - Rozvojová péče</v>
      </c>
      <c r="F81" s="381"/>
      <c r="G81" s="381"/>
      <c r="H81" s="381"/>
      <c r="I81" s="114"/>
      <c r="J81" s="35"/>
      <c r="K81" s="35"/>
      <c r="L81" s="38"/>
    </row>
    <row r="82" spans="2:65" s="1" customFormat="1" ht="6.9" customHeight="1"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38"/>
    </row>
    <row r="83" spans="2:65" s="1" customFormat="1" ht="12" customHeight="1">
      <c r="B83" s="34"/>
      <c r="C83" s="29" t="s">
        <v>21</v>
      </c>
      <c r="D83" s="35"/>
      <c r="E83" s="35"/>
      <c r="F83" s="27" t="str">
        <f>F14</f>
        <v>K. ú. Skřečoň</v>
      </c>
      <c r="G83" s="35"/>
      <c r="H83" s="35"/>
      <c r="I83" s="115" t="s">
        <v>23</v>
      </c>
      <c r="J83" s="58" t="str">
        <f>IF(J14="","",J14)</f>
        <v>24. 7. 2019</v>
      </c>
      <c r="K83" s="35"/>
      <c r="L83" s="38"/>
    </row>
    <row r="84" spans="2:65" s="1" customFormat="1" ht="6.9" customHeight="1"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38"/>
    </row>
    <row r="85" spans="2:65" s="1" customFormat="1" ht="15.15" customHeight="1">
      <c r="B85" s="34"/>
      <c r="C85" s="29" t="s">
        <v>25</v>
      </c>
      <c r="D85" s="35"/>
      <c r="E85" s="35"/>
      <c r="F85" s="27" t="str">
        <f>E17</f>
        <v xml:space="preserve"> </v>
      </c>
      <c r="G85" s="35"/>
      <c r="H85" s="35"/>
      <c r="I85" s="115" t="s">
        <v>31</v>
      </c>
      <c r="J85" s="32" t="str">
        <f>E23</f>
        <v>Ing. Petra Ličková</v>
      </c>
      <c r="K85" s="35"/>
      <c r="L85" s="38"/>
    </row>
    <row r="86" spans="2:65" s="1" customFormat="1" ht="15.15" customHeight="1">
      <c r="B86" s="34"/>
      <c r="C86" s="29" t="s">
        <v>29</v>
      </c>
      <c r="D86" s="35"/>
      <c r="E86" s="35"/>
      <c r="F86" s="27" t="str">
        <f>IF(E20="","",E20)</f>
        <v>Vyplň údaj</v>
      </c>
      <c r="G86" s="35"/>
      <c r="H86" s="35"/>
      <c r="I86" s="115" t="s">
        <v>35</v>
      </c>
      <c r="J86" s="32" t="str">
        <f>E26</f>
        <v>Arch4green s.r.o.</v>
      </c>
      <c r="K86" s="35"/>
      <c r="L86" s="3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114"/>
      <c r="J87" s="35"/>
      <c r="K87" s="35"/>
      <c r="L87" s="38"/>
    </row>
    <row r="88" spans="2:65" s="10" customFormat="1" ht="29.25" customHeight="1">
      <c r="B88" s="159"/>
      <c r="C88" s="160" t="s">
        <v>125</v>
      </c>
      <c r="D88" s="161" t="s">
        <v>58</v>
      </c>
      <c r="E88" s="161" t="s">
        <v>54</v>
      </c>
      <c r="F88" s="161" t="s">
        <v>55</v>
      </c>
      <c r="G88" s="161" t="s">
        <v>126</v>
      </c>
      <c r="H88" s="161" t="s">
        <v>127</v>
      </c>
      <c r="I88" s="162" t="s">
        <v>128</v>
      </c>
      <c r="J88" s="161" t="s">
        <v>113</v>
      </c>
      <c r="K88" s="163" t="s">
        <v>129</v>
      </c>
      <c r="L88" s="164"/>
      <c r="M88" s="67" t="s">
        <v>19</v>
      </c>
      <c r="N88" s="68" t="s">
        <v>43</v>
      </c>
      <c r="O88" s="68" t="s">
        <v>130</v>
      </c>
      <c r="P88" s="68" t="s">
        <v>131</v>
      </c>
      <c r="Q88" s="68" t="s">
        <v>132</v>
      </c>
      <c r="R88" s="68" t="s">
        <v>133</v>
      </c>
      <c r="S88" s="68" t="s">
        <v>134</v>
      </c>
      <c r="T88" s="69" t="s">
        <v>135</v>
      </c>
    </row>
    <row r="89" spans="2:65" s="1" customFormat="1" ht="22.8" customHeight="1">
      <c r="B89" s="34"/>
      <c r="C89" s="74" t="s">
        <v>136</v>
      </c>
      <c r="D89" s="35"/>
      <c r="E89" s="35"/>
      <c r="F89" s="35"/>
      <c r="G89" s="35"/>
      <c r="H89" s="35"/>
      <c r="I89" s="114"/>
      <c r="J89" s="165">
        <f>BK89</f>
        <v>0</v>
      </c>
      <c r="K89" s="35"/>
      <c r="L89" s="38"/>
      <c r="M89" s="70"/>
      <c r="N89" s="71"/>
      <c r="O89" s="71"/>
      <c r="P89" s="166">
        <f>P90</f>
        <v>0</v>
      </c>
      <c r="Q89" s="71"/>
      <c r="R89" s="166">
        <f>R90</f>
        <v>86.025630000000021</v>
      </c>
      <c r="S89" s="71"/>
      <c r="T89" s="167">
        <f>T90</f>
        <v>25.776</v>
      </c>
      <c r="AT89" s="17" t="s">
        <v>72</v>
      </c>
      <c r="AU89" s="17" t="s">
        <v>114</v>
      </c>
      <c r="BK89" s="168">
        <f>BK90</f>
        <v>0</v>
      </c>
    </row>
    <row r="90" spans="2:65" s="11" customFormat="1" ht="25.95" customHeight="1">
      <c r="B90" s="169"/>
      <c r="C90" s="170"/>
      <c r="D90" s="171" t="s">
        <v>72</v>
      </c>
      <c r="E90" s="172" t="s">
        <v>137</v>
      </c>
      <c r="F90" s="172" t="s">
        <v>138</v>
      </c>
      <c r="G90" s="170"/>
      <c r="H90" s="170"/>
      <c r="I90" s="173"/>
      <c r="J90" s="174">
        <f>BK90</f>
        <v>0</v>
      </c>
      <c r="K90" s="170"/>
      <c r="L90" s="175"/>
      <c r="M90" s="176"/>
      <c r="N90" s="177"/>
      <c r="O90" s="177"/>
      <c r="P90" s="178">
        <f>P91+P146+P155</f>
        <v>0</v>
      </c>
      <c r="Q90" s="177"/>
      <c r="R90" s="178">
        <f>R91+R146+R155</f>
        <v>86.025630000000021</v>
      </c>
      <c r="S90" s="177"/>
      <c r="T90" s="179">
        <f>T91+T146+T155</f>
        <v>25.776</v>
      </c>
      <c r="AR90" s="180" t="s">
        <v>80</v>
      </c>
      <c r="AT90" s="181" t="s">
        <v>72</v>
      </c>
      <c r="AU90" s="181" t="s">
        <v>73</v>
      </c>
      <c r="AY90" s="180" t="s">
        <v>139</v>
      </c>
      <c r="BK90" s="182">
        <f>BK91+BK146+BK155</f>
        <v>0</v>
      </c>
    </row>
    <row r="91" spans="2:65" s="11" customFormat="1" ht="22.8" customHeight="1">
      <c r="B91" s="169"/>
      <c r="C91" s="170"/>
      <c r="D91" s="171" t="s">
        <v>72</v>
      </c>
      <c r="E91" s="183" t="s">
        <v>80</v>
      </c>
      <c r="F91" s="183" t="s">
        <v>404</v>
      </c>
      <c r="G91" s="170"/>
      <c r="H91" s="170"/>
      <c r="I91" s="173"/>
      <c r="J91" s="184">
        <f>BK91</f>
        <v>0</v>
      </c>
      <c r="K91" s="170"/>
      <c r="L91" s="175"/>
      <c r="M91" s="176"/>
      <c r="N91" s="177"/>
      <c r="O91" s="177"/>
      <c r="P91" s="178">
        <f>SUM(P92:P145)</f>
        <v>0</v>
      </c>
      <c r="Q91" s="177"/>
      <c r="R91" s="178">
        <f>SUM(R92:R145)</f>
        <v>86.025630000000021</v>
      </c>
      <c r="S91" s="177"/>
      <c r="T91" s="179">
        <f>SUM(T92:T145)</f>
        <v>25.776</v>
      </c>
      <c r="AR91" s="180" t="s">
        <v>80</v>
      </c>
      <c r="AT91" s="181" t="s">
        <v>72</v>
      </c>
      <c r="AU91" s="181" t="s">
        <v>80</v>
      </c>
      <c r="AY91" s="180" t="s">
        <v>139</v>
      </c>
      <c r="BK91" s="182">
        <f>SUM(BK92:BK145)</f>
        <v>0</v>
      </c>
    </row>
    <row r="92" spans="2:65" s="1" customFormat="1" ht="16.5" customHeight="1">
      <c r="B92" s="34"/>
      <c r="C92" s="185" t="s">
        <v>80</v>
      </c>
      <c r="D92" s="185" t="s">
        <v>141</v>
      </c>
      <c r="E92" s="186" t="s">
        <v>142</v>
      </c>
      <c r="F92" s="187" t="s">
        <v>143</v>
      </c>
      <c r="G92" s="188" t="s">
        <v>144</v>
      </c>
      <c r="H92" s="189">
        <v>47277</v>
      </c>
      <c r="I92" s="190"/>
      <c r="J92" s="191">
        <f>ROUND(I92*H92,2)</f>
        <v>0</v>
      </c>
      <c r="K92" s="187" t="s">
        <v>145</v>
      </c>
      <c r="L92" s="38"/>
      <c r="M92" s="192" t="s">
        <v>19</v>
      </c>
      <c r="N92" s="193" t="s">
        <v>44</v>
      </c>
      <c r="O92" s="63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AR92" s="196" t="s">
        <v>146</v>
      </c>
      <c r="AT92" s="196" t="s">
        <v>141</v>
      </c>
      <c r="AU92" s="196" t="s">
        <v>82</v>
      </c>
      <c r="AY92" s="17" t="s">
        <v>139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80</v>
      </c>
      <c r="BK92" s="197">
        <f>ROUND(I92*H92,2)</f>
        <v>0</v>
      </c>
      <c r="BL92" s="17" t="s">
        <v>146</v>
      </c>
      <c r="BM92" s="196" t="s">
        <v>405</v>
      </c>
    </row>
    <row r="93" spans="2:65" s="1" customFormat="1" ht="76.8">
      <c r="B93" s="34"/>
      <c r="C93" s="35"/>
      <c r="D93" s="198" t="s">
        <v>148</v>
      </c>
      <c r="E93" s="35"/>
      <c r="F93" s="199" t="s">
        <v>149</v>
      </c>
      <c r="G93" s="35"/>
      <c r="H93" s="35"/>
      <c r="I93" s="114"/>
      <c r="J93" s="35"/>
      <c r="K93" s="35"/>
      <c r="L93" s="38"/>
      <c r="M93" s="200"/>
      <c r="N93" s="63"/>
      <c r="O93" s="63"/>
      <c r="P93" s="63"/>
      <c r="Q93" s="63"/>
      <c r="R93" s="63"/>
      <c r="S93" s="63"/>
      <c r="T93" s="64"/>
      <c r="AT93" s="17" t="s">
        <v>148</v>
      </c>
      <c r="AU93" s="17" t="s">
        <v>82</v>
      </c>
    </row>
    <row r="94" spans="2:65" s="1" customFormat="1" ht="19.2">
      <c r="B94" s="34"/>
      <c r="C94" s="35"/>
      <c r="D94" s="198" t="s">
        <v>173</v>
      </c>
      <c r="E94" s="35"/>
      <c r="F94" s="199" t="s">
        <v>406</v>
      </c>
      <c r="G94" s="35"/>
      <c r="H94" s="35"/>
      <c r="I94" s="114"/>
      <c r="J94" s="35"/>
      <c r="K94" s="35"/>
      <c r="L94" s="38"/>
      <c r="M94" s="200"/>
      <c r="N94" s="63"/>
      <c r="O94" s="63"/>
      <c r="P94" s="63"/>
      <c r="Q94" s="63"/>
      <c r="R94" s="63"/>
      <c r="S94" s="63"/>
      <c r="T94" s="64"/>
      <c r="AT94" s="17" t="s">
        <v>173</v>
      </c>
      <c r="AU94" s="17" t="s">
        <v>82</v>
      </c>
    </row>
    <row r="95" spans="2:65" s="12" customFormat="1" ht="10.199999999999999">
      <c r="B95" s="201"/>
      <c r="C95" s="202"/>
      <c r="D95" s="198" t="s">
        <v>154</v>
      </c>
      <c r="E95" s="203" t="s">
        <v>19</v>
      </c>
      <c r="F95" s="204" t="s">
        <v>407</v>
      </c>
      <c r="G95" s="202"/>
      <c r="H95" s="203" t="s">
        <v>19</v>
      </c>
      <c r="I95" s="205"/>
      <c r="J95" s="202"/>
      <c r="K95" s="202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154</v>
      </c>
      <c r="AU95" s="210" t="s">
        <v>82</v>
      </c>
      <c r="AV95" s="12" t="s">
        <v>80</v>
      </c>
      <c r="AW95" s="12" t="s">
        <v>34</v>
      </c>
      <c r="AX95" s="12" t="s">
        <v>73</v>
      </c>
      <c r="AY95" s="210" t="s">
        <v>139</v>
      </c>
    </row>
    <row r="96" spans="2:65" s="13" customFormat="1" ht="10.199999999999999">
      <c r="B96" s="211"/>
      <c r="C96" s="212"/>
      <c r="D96" s="198" t="s">
        <v>154</v>
      </c>
      <c r="E96" s="213" t="s">
        <v>19</v>
      </c>
      <c r="F96" s="214" t="s">
        <v>408</v>
      </c>
      <c r="G96" s="212"/>
      <c r="H96" s="215">
        <v>47277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154</v>
      </c>
      <c r="AU96" s="221" t="s">
        <v>82</v>
      </c>
      <c r="AV96" s="13" t="s">
        <v>82</v>
      </c>
      <c r="AW96" s="13" t="s">
        <v>34</v>
      </c>
      <c r="AX96" s="13" t="s">
        <v>73</v>
      </c>
      <c r="AY96" s="221" t="s">
        <v>139</v>
      </c>
    </row>
    <row r="97" spans="2:65" s="14" customFormat="1" ht="10.199999999999999">
      <c r="B97" s="222"/>
      <c r="C97" s="223"/>
      <c r="D97" s="198" t="s">
        <v>154</v>
      </c>
      <c r="E97" s="224" t="s">
        <v>19</v>
      </c>
      <c r="F97" s="225" t="s">
        <v>157</v>
      </c>
      <c r="G97" s="223"/>
      <c r="H97" s="226">
        <v>47277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AT97" s="232" t="s">
        <v>154</v>
      </c>
      <c r="AU97" s="232" t="s">
        <v>82</v>
      </c>
      <c r="AV97" s="14" t="s">
        <v>146</v>
      </c>
      <c r="AW97" s="14" t="s">
        <v>34</v>
      </c>
      <c r="AX97" s="14" t="s">
        <v>80</v>
      </c>
      <c r="AY97" s="232" t="s">
        <v>139</v>
      </c>
    </row>
    <row r="98" spans="2:65" s="1" customFormat="1" ht="16.5" customHeight="1">
      <c r="B98" s="34"/>
      <c r="C98" s="185" t="s">
        <v>82</v>
      </c>
      <c r="D98" s="185" t="s">
        <v>141</v>
      </c>
      <c r="E98" s="186" t="s">
        <v>409</v>
      </c>
      <c r="F98" s="187" t="s">
        <v>410</v>
      </c>
      <c r="G98" s="188" t="s">
        <v>144</v>
      </c>
      <c r="H98" s="189">
        <v>25776</v>
      </c>
      <c r="I98" s="190"/>
      <c r="J98" s="191">
        <f>ROUND(I98*H98,2)</f>
        <v>0</v>
      </c>
      <c r="K98" s="187" t="s">
        <v>19</v>
      </c>
      <c r="L98" s="38"/>
      <c r="M98" s="192" t="s">
        <v>19</v>
      </c>
      <c r="N98" s="193" t="s">
        <v>44</v>
      </c>
      <c r="O98" s="63"/>
      <c r="P98" s="194">
        <f>O98*H98</f>
        <v>0</v>
      </c>
      <c r="Q98" s="194">
        <v>0</v>
      </c>
      <c r="R98" s="194">
        <f>Q98*H98</f>
        <v>0</v>
      </c>
      <c r="S98" s="194">
        <v>1E-3</v>
      </c>
      <c r="T98" s="195">
        <f>S98*H98</f>
        <v>25.776</v>
      </c>
      <c r="AR98" s="196" t="s">
        <v>146</v>
      </c>
      <c r="AT98" s="196" t="s">
        <v>141</v>
      </c>
      <c r="AU98" s="196" t="s">
        <v>82</v>
      </c>
      <c r="AY98" s="17" t="s">
        <v>139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80</v>
      </c>
      <c r="BK98" s="197">
        <f>ROUND(I98*H98,2)</f>
        <v>0</v>
      </c>
      <c r="BL98" s="17" t="s">
        <v>146</v>
      </c>
      <c r="BM98" s="196" t="s">
        <v>411</v>
      </c>
    </row>
    <row r="99" spans="2:65" s="12" customFormat="1" ht="10.199999999999999">
      <c r="B99" s="201"/>
      <c r="C99" s="202"/>
      <c r="D99" s="198" t="s">
        <v>154</v>
      </c>
      <c r="E99" s="203" t="s">
        <v>19</v>
      </c>
      <c r="F99" s="204" t="s">
        <v>412</v>
      </c>
      <c r="G99" s="202"/>
      <c r="H99" s="203" t="s">
        <v>19</v>
      </c>
      <c r="I99" s="205"/>
      <c r="J99" s="202"/>
      <c r="K99" s="202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154</v>
      </c>
      <c r="AU99" s="210" t="s">
        <v>82</v>
      </c>
      <c r="AV99" s="12" t="s">
        <v>80</v>
      </c>
      <c r="AW99" s="12" t="s">
        <v>34</v>
      </c>
      <c r="AX99" s="12" t="s">
        <v>73</v>
      </c>
      <c r="AY99" s="210" t="s">
        <v>139</v>
      </c>
    </row>
    <row r="100" spans="2:65" s="13" customFormat="1" ht="10.199999999999999">
      <c r="B100" s="211"/>
      <c r="C100" s="212"/>
      <c r="D100" s="198" t="s">
        <v>154</v>
      </c>
      <c r="E100" s="213" t="s">
        <v>19</v>
      </c>
      <c r="F100" s="214" t="s">
        <v>413</v>
      </c>
      <c r="G100" s="212"/>
      <c r="H100" s="215">
        <v>25776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154</v>
      </c>
      <c r="AU100" s="221" t="s">
        <v>82</v>
      </c>
      <c r="AV100" s="13" t="s">
        <v>82</v>
      </c>
      <c r="AW100" s="13" t="s">
        <v>34</v>
      </c>
      <c r="AX100" s="13" t="s">
        <v>73</v>
      </c>
      <c r="AY100" s="221" t="s">
        <v>139</v>
      </c>
    </row>
    <row r="101" spans="2:65" s="14" customFormat="1" ht="10.199999999999999">
      <c r="B101" s="222"/>
      <c r="C101" s="223"/>
      <c r="D101" s="198" t="s">
        <v>154</v>
      </c>
      <c r="E101" s="224" t="s">
        <v>19</v>
      </c>
      <c r="F101" s="225" t="s">
        <v>157</v>
      </c>
      <c r="G101" s="223"/>
      <c r="H101" s="226">
        <v>25776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AT101" s="232" t="s">
        <v>154</v>
      </c>
      <c r="AU101" s="232" t="s">
        <v>82</v>
      </c>
      <c r="AV101" s="14" t="s">
        <v>146</v>
      </c>
      <c r="AW101" s="14" t="s">
        <v>34</v>
      </c>
      <c r="AX101" s="14" t="s">
        <v>80</v>
      </c>
      <c r="AY101" s="232" t="s">
        <v>139</v>
      </c>
    </row>
    <row r="102" spans="2:65" s="1" customFormat="1" ht="16.5" customHeight="1">
      <c r="B102" s="34"/>
      <c r="C102" s="185" t="s">
        <v>158</v>
      </c>
      <c r="D102" s="185" t="s">
        <v>141</v>
      </c>
      <c r="E102" s="186" t="s">
        <v>414</v>
      </c>
      <c r="F102" s="187" t="s">
        <v>415</v>
      </c>
      <c r="G102" s="188" t="s">
        <v>180</v>
      </c>
      <c r="H102" s="189">
        <v>8106</v>
      </c>
      <c r="I102" s="190"/>
      <c r="J102" s="191">
        <f>ROUND(I102*H102,2)</f>
        <v>0</v>
      </c>
      <c r="K102" s="187" t="s">
        <v>19</v>
      </c>
      <c r="L102" s="38"/>
      <c r="M102" s="192" t="s">
        <v>19</v>
      </c>
      <c r="N102" s="193" t="s">
        <v>44</v>
      </c>
      <c r="O102" s="63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96" t="s">
        <v>146</v>
      </c>
      <c r="AT102" s="196" t="s">
        <v>141</v>
      </c>
      <c r="AU102" s="196" t="s">
        <v>82</v>
      </c>
      <c r="AY102" s="17" t="s">
        <v>139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80</v>
      </c>
      <c r="BK102" s="197">
        <f>ROUND(I102*H102,2)</f>
        <v>0</v>
      </c>
      <c r="BL102" s="17" t="s">
        <v>146</v>
      </c>
      <c r="BM102" s="196" t="s">
        <v>416</v>
      </c>
    </row>
    <row r="103" spans="2:65" s="12" customFormat="1" ht="10.199999999999999">
      <c r="B103" s="201"/>
      <c r="C103" s="202"/>
      <c r="D103" s="198" t="s">
        <v>154</v>
      </c>
      <c r="E103" s="203" t="s">
        <v>19</v>
      </c>
      <c r="F103" s="204" t="s">
        <v>417</v>
      </c>
      <c r="G103" s="202"/>
      <c r="H103" s="203" t="s">
        <v>19</v>
      </c>
      <c r="I103" s="205"/>
      <c r="J103" s="202"/>
      <c r="K103" s="202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154</v>
      </c>
      <c r="AU103" s="210" t="s">
        <v>82</v>
      </c>
      <c r="AV103" s="12" t="s">
        <v>80</v>
      </c>
      <c r="AW103" s="12" t="s">
        <v>34</v>
      </c>
      <c r="AX103" s="12" t="s">
        <v>73</v>
      </c>
      <c r="AY103" s="210" t="s">
        <v>139</v>
      </c>
    </row>
    <row r="104" spans="2:65" s="13" customFormat="1" ht="10.199999999999999">
      <c r="B104" s="211"/>
      <c r="C104" s="212"/>
      <c r="D104" s="198" t="s">
        <v>154</v>
      </c>
      <c r="E104" s="213" t="s">
        <v>19</v>
      </c>
      <c r="F104" s="214" t="s">
        <v>418</v>
      </c>
      <c r="G104" s="212"/>
      <c r="H104" s="215">
        <v>8106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154</v>
      </c>
      <c r="AU104" s="221" t="s">
        <v>82</v>
      </c>
      <c r="AV104" s="13" t="s">
        <v>82</v>
      </c>
      <c r="AW104" s="13" t="s">
        <v>34</v>
      </c>
      <c r="AX104" s="13" t="s">
        <v>73</v>
      </c>
      <c r="AY104" s="221" t="s">
        <v>139</v>
      </c>
    </row>
    <row r="105" spans="2:65" s="14" customFormat="1" ht="10.199999999999999">
      <c r="B105" s="222"/>
      <c r="C105" s="223"/>
      <c r="D105" s="198" t="s">
        <v>154</v>
      </c>
      <c r="E105" s="224" t="s">
        <v>19</v>
      </c>
      <c r="F105" s="225" t="s">
        <v>157</v>
      </c>
      <c r="G105" s="223"/>
      <c r="H105" s="226">
        <v>8106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AT105" s="232" t="s">
        <v>154</v>
      </c>
      <c r="AU105" s="232" t="s">
        <v>82</v>
      </c>
      <c r="AV105" s="14" t="s">
        <v>146</v>
      </c>
      <c r="AW105" s="14" t="s">
        <v>34</v>
      </c>
      <c r="AX105" s="14" t="s">
        <v>80</v>
      </c>
      <c r="AY105" s="232" t="s">
        <v>139</v>
      </c>
    </row>
    <row r="106" spans="2:65" s="1" customFormat="1" ht="16.5" customHeight="1">
      <c r="B106" s="34"/>
      <c r="C106" s="185" t="s">
        <v>146</v>
      </c>
      <c r="D106" s="185" t="s">
        <v>141</v>
      </c>
      <c r="E106" s="186" t="s">
        <v>419</v>
      </c>
      <c r="F106" s="187" t="s">
        <v>420</v>
      </c>
      <c r="G106" s="188" t="s">
        <v>180</v>
      </c>
      <c r="H106" s="189">
        <v>6</v>
      </c>
      <c r="I106" s="190"/>
      <c r="J106" s="191">
        <f>ROUND(I106*H106,2)</f>
        <v>0</v>
      </c>
      <c r="K106" s="187" t="s">
        <v>19</v>
      </c>
      <c r="L106" s="38"/>
      <c r="M106" s="192" t="s">
        <v>19</v>
      </c>
      <c r="N106" s="193" t="s">
        <v>44</v>
      </c>
      <c r="O106" s="6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196" t="s">
        <v>146</v>
      </c>
      <c r="AT106" s="196" t="s">
        <v>141</v>
      </c>
      <c r="AU106" s="196" t="s">
        <v>82</v>
      </c>
      <c r="AY106" s="17" t="s">
        <v>139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80</v>
      </c>
      <c r="BK106" s="197">
        <f>ROUND(I106*H106,2)</f>
        <v>0</v>
      </c>
      <c r="BL106" s="17" t="s">
        <v>146</v>
      </c>
      <c r="BM106" s="196" t="s">
        <v>421</v>
      </c>
    </row>
    <row r="107" spans="2:65" s="12" customFormat="1" ht="10.199999999999999">
      <c r="B107" s="201"/>
      <c r="C107" s="202"/>
      <c r="D107" s="198" t="s">
        <v>154</v>
      </c>
      <c r="E107" s="203" t="s">
        <v>19</v>
      </c>
      <c r="F107" s="204" t="s">
        <v>422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154</v>
      </c>
      <c r="AU107" s="210" t="s">
        <v>82</v>
      </c>
      <c r="AV107" s="12" t="s">
        <v>80</v>
      </c>
      <c r="AW107" s="12" t="s">
        <v>34</v>
      </c>
      <c r="AX107" s="12" t="s">
        <v>73</v>
      </c>
      <c r="AY107" s="210" t="s">
        <v>139</v>
      </c>
    </row>
    <row r="108" spans="2:65" s="13" customFormat="1" ht="10.199999999999999">
      <c r="B108" s="211"/>
      <c r="C108" s="212"/>
      <c r="D108" s="198" t="s">
        <v>154</v>
      </c>
      <c r="E108" s="213" t="s">
        <v>19</v>
      </c>
      <c r="F108" s="214" t="s">
        <v>423</v>
      </c>
      <c r="G108" s="212"/>
      <c r="H108" s="215">
        <v>6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154</v>
      </c>
      <c r="AU108" s="221" t="s">
        <v>82</v>
      </c>
      <c r="AV108" s="13" t="s">
        <v>82</v>
      </c>
      <c r="AW108" s="13" t="s">
        <v>34</v>
      </c>
      <c r="AX108" s="13" t="s">
        <v>73</v>
      </c>
      <c r="AY108" s="221" t="s">
        <v>139</v>
      </c>
    </row>
    <row r="109" spans="2:65" s="14" customFormat="1" ht="10.199999999999999">
      <c r="B109" s="222"/>
      <c r="C109" s="223"/>
      <c r="D109" s="198" t="s">
        <v>154</v>
      </c>
      <c r="E109" s="224" t="s">
        <v>19</v>
      </c>
      <c r="F109" s="225" t="s">
        <v>157</v>
      </c>
      <c r="G109" s="223"/>
      <c r="H109" s="226">
        <v>6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154</v>
      </c>
      <c r="AU109" s="232" t="s">
        <v>82</v>
      </c>
      <c r="AV109" s="14" t="s">
        <v>146</v>
      </c>
      <c r="AW109" s="14" t="s">
        <v>34</v>
      </c>
      <c r="AX109" s="14" t="s">
        <v>80</v>
      </c>
      <c r="AY109" s="232" t="s">
        <v>139</v>
      </c>
    </row>
    <row r="110" spans="2:65" s="1" customFormat="1" ht="16.5" customHeight="1">
      <c r="B110" s="34"/>
      <c r="C110" s="185" t="s">
        <v>168</v>
      </c>
      <c r="D110" s="185" t="s">
        <v>141</v>
      </c>
      <c r="E110" s="186" t="s">
        <v>424</v>
      </c>
      <c r="F110" s="187" t="s">
        <v>425</v>
      </c>
      <c r="G110" s="188" t="s">
        <v>426</v>
      </c>
      <c r="H110" s="189">
        <v>2976</v>
      </c>
      <c r="I110" s="190"/>
      <c r="J110" s="191">
        <f>ROUND(I110*H110,2)</f>
        <v>0</v>
      </c>
      <c r="K110" s="187" t="s">
        <v>19</v>
      </c>
      <c r="L110" s="38"/>
      <c r="M110" s="192" t="s">
        <v>19</v>
      </c>
      <c r="N110" s="193" t="s">
        <v>44</v>
      </c>
      <c r="O110" s="63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AR110" s="196" t="s">
        <v>146</v>
      </c>
      <c r="AT110" s="196" t="s">
        <v>141</v>
      </c>
      <c r="AU110" s="196" t="s">
        <v>82</v>
      </c>
      <c r="AY110" s="17" t="s">
        <v>139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80</v>
      </c>
      <c r="BK110" s="197">
        <f>ROUND(I110*H110,2)</f>
        <v>0</v>
      </c>
      <c r="BL110" s="17" t="s">
        <v>146</v>
      </c>
      <c r="BM110" s="196" t="s">
        <v>427</v>
      </c>
    </row>
    <row r="111" spans="2:65" s="12" customFormat="1" ht="10.199999999999999">
      <c r="B111" s="201"/>
      <c r="C111" s="202"/>
      <c r="D111" s="198" t="s">
        <v>154</v>
      </c>
      <c r="E111" s="203" t="s">
        <v>19</v>
      </c>
      <c r="F111" s="204" t="s">
        <v>428</v>
      </c>
      <c r="G111" s="202"/>
      <c r="H111" s="203" t="s">
        <v>19</v>
      </c>
      <c r="I111" s="205"/>
      <c r="J111" s="202"/>
      <c r="K111" s="202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154</v>
      </c>
      <c r="AU111" s="210" t="s">
        <v>82</v>
      </c>
      <c r="AV111" s="12" t="s">
        <v>80</v>
      </c>
      <c r="AW111" s="12" t="s">
        <v>34</v>
      </c>
      <c r="AX111" s="12" t="s">
        <v>73</v>
      </c>
      <c r="AY111" s="210" t="s">
        <v>139</v>
      </c>
    </row>
    <row r="112" spans="2:65" s="13" customFormat="1" ht="10.199999999999999">
      <c r="B112" s="211"/>
      <c r="C112" s="212"/>
      <c r="D112" s="198" t="s">
        <v>154</v>
      </c>
      <c r="E112" s="213" t="s">
        <v>19</v>
      </c>
      <c r="F112" s="214" t="s">
        <v>429</v>
      </c>
      <c r="G112" s="212"/>
      <c r="H112" s="215">
        <v>2976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154</v>
      </c>
      <c r="AU112" s="221" t="s">
        <v>82</v>
      </c>
      <c r="AV112" s="13" t="s">
        <v>82</v>
      </c>
      <c r="AW112" s="13" t="s">
        <v>34</v>
      </c>
      <c r="AX112" s="13" t="s">
        <v>73</v>
      </c>
      <c r="AY112" s="221" t="s">
        <v>139</v>
      </c>
    </row>
    <row r="113" spans="2:65" s="14" customFormat="1" ht="10.199999999999999">
      <c r="B113" s="222"/>
      <c r="C113" s="223"/>
      <c r="D113" s="198" t="s">
        <v>154</v>
      </c>
      <c r="E113" s="224" t="s">
        <v>19</v>
      </c>
      <c r="F113" s="225" t="s">
        <v>157</v>
      </c>
      <c r="G113" s="223"/>
      <c r="H113" s="226">
        <v>2976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154</v>
      </c>
      <c r="AU113" s="232" t="s">
        <v>82</v>
      </c>
      <c r="AV113" s="14" t="s">
        <v>146</v>
      </c>
      <c r="AW113" s="14" t="s">
        <v>34</v>
      </c>
      <c r="AX113" s="14" t="s">
        <v>80</v>
      </c>
      <c r="AY113" s="232" t="s">
        <v>139</v>
      </c>
    </row>
    <row r="114" spans="2:65" s="1" customFormat="1" ht="16.5" customHeight="1">
      <c r="B114" s="34"/>
      <c r="C114" s="185" t="s">
        <v>177</v>
      </c>
      <c r="D114" s="185" t="s">
        <v>141</v>
      </c>
      <c r="E114" s="186" t="s">
        <v>235</v>
      </c>
      <c r="F114" s="187" t="s">
        <v>236</v>
      </c>
      <c r="G114" s="188" t="s">
        <v>144</v>
      </c>
      <c r="H114" s="189">
        <v>8592</v>
      </c>
      <c r="I114" s="190"/>
      <c r="J114" s="191">
        <f>ROUND(I114*H114,2)</f>
        <v>0</v>
      </c>
      <c r="K114" s="187" t="s">
        <v>145</v>
      </c>
      <c r="L114" s="38"/>
      <c r="M114" s="192" t="s">
        <v>19</v>
      </c>
      <c r="N114" s="193" t="s">
        <v>44</v>
      </c>
      <c r="O114" s="63"/>
      <c r="P114" s="194">
        <f>O114*H114</f>
        <v>0</v>
      </c>
      <c r="Q114" s="194">
        <v>0</v>
      </c>
      <c r="R114" s="194">
        <f>Q114*H114</f>
        <v>0</v>
      </c>
      <c r="S114" s="194">
        <v>0</v>
      </c>
      <c r="T114" s="195">
        <f>S114*H114</f>
        <v>0</v>
      </c>
      <c r="AR114" s="196" t="s">
        <v>146</v>
      </c>
      <c r="AT114" s="196" t="s">
        <v>141</v>
      </c>
      <c r="AU114" s="196" t="s">
        <v>82</v>
      </c>
      <c r="AY114" s="17" t="s">
        <v>139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7" t="s">
        <v>80</v>
      </c>
      <c r="BK114" s="197">
        <f>ROUND(I114*H114,2)</f>
        <v>0</v>
      </c>
      <c r="BL114" s="17" t="s">
        <v>146</v>
      </c>
      <c r="BM114" s="196" t="s">
        <v>430</v>
      </c>
    </row>
    <row r="115" spans="2:65" s="1" customFormat="1" ht="76.8">
      <c r="B115" s="34"/>
      <c r="C115" s="35"/>
      <c r="D115" s="198" t="s">
        <v>148</v>
      </c>
      <c r="E115" s="35"/>
      <c r="F115" s="199" t="s">
        <v>238</v>
      </c>
      <c r="G115" s="35"/>
      <c r="H115" s="35"/>
      <c r="I115" s="114"/>
      <c r="J115" s="35"/>
      <c r="K115" s="35"/>
      <c r="L115" s="38"/>
      <c r="M115" s="200"/>
      <c r="N115" s="63"/>
      <c r="O115" s="63"/>
      <c r="P115" s="63"/>
      <c r="Q115" s="63"/>
      <c r="R115" s="63"/>
      <c r="S115" s="63"/>
      <c r="T115" s="64"/>
      <c r="AT115" s="17" t="s">
        <v>148</v>
      </c>
      <c r="AU115" s="17" t="s">
        <v>82</v>
      </c>
    </row>
    <row r="116" spans="2:65" s="12" customFormat="1" ht="10.199999999999999">
      <c r="B116" s="201"/>
      <c r="C116" s="202"/>
      <c r="D116" s="198" t="s">
        <v>154</v>
      </c>
      <c r="E116" s="203" t="s">
        <v>19</v>
      </c>
      <c r="F116" s="204" t="s">
        <v>431</v>
      </c>
      <c r="G116" s="202"/>
      <c r="H116" s="203" t="s">
        <v>19</v>
      </c>
      <c r="I116" s="205"/>
      <c r="J116" s="202"/>
      <c r="K116" s="202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154</v>
      </c>
      <c r="AU116" s="210" t="s">
        <v>82</v>
      </c>
      <c r="AV116" s="12" t="s">
        <v>80</v>
      </c>
      <c r="AW116" s="12" t="s">
        <v>34</v>
      </c>
      <c r="AX116" s="12" t="s">
        <v>73</v>
      </c>
      <c r="AY116" s="210" t="s">
        <v>139</v>
      </c>
    </row>
    <row r="117" spans="2:65" s="13" customFormat="1" ht="10.199999999999999">
      <c r="B117" s="211"/>
      <c r="C117" s="212"/>
      <c r="D117" s="198" t="s">
        <v>154</v>
      </c>
      <c r="E117" s="213" t="s">
        <v>19</v>
      </c>
      <c r="F117" s="214" t="s">
        <v>432</v>
      </c>
      <c r="G117" s="212"/>
      <c r="H117" s="215">
        <v>8592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154</v>
      </c>
      <c r="AU117" s="221" t="s">
        <v>82</v>
      </c>
      <c r="AV117" s="13" t="s">
        <v>82</v>
      </c>
      <c r="AW117" s="13" t="s">
        <v>34</v>
      </c>
      <c r="AX117" s="13" t="s">
        <v>73</v>
      </c>
      <c r="AY117" s="221" t="s">
        <v>139</v>
      </c>
    </row>
    <row r="118" spans="2:65" s="14" customFormat="1" ht="10.199999999999999">
      <c r="B118" s="222"/>
      <c r="C118" s="223"/>
      <c r="D118" s="198" t="s">
        <v>154</v>
      </c>
      <c r="E118" s="224" t="s">
        <v>19</v>
      </c>
      <c r="F118" s="225" t="s">
        <v>157</v>
      </c>
      <c r="G118" s="223"/>
      <c r="H118" s="226">
        <v>8592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154</v>
      </c>
      <c r="AU118" s="232" t="s">
        <v>82</v>
      </c>
      <c r="AV118" s="14" t="s">
        <v>146</v>
      </c>
      <c r="AW118" s="14" t="s">
        <v>34</v>
      </c>
      <c r="AX118" s="14" t="s">
        <v>80</v>
      </c>
      <c r="AY118" s="232" t="s">
        <v>139</v>
      </c>
    </row>
    <row r="119" spans="2:65" s="1" customFormat="1" ht="16.5" customHeight="1">
      <c r="B119" s="34"/>
      <c r="C119" s="233" t="s">
        <v>183</v>
      </c>
      <c r="D119" s="233" t="s">
        <v>189</v>
      </c>
      <c r="E119" s="234" t="s">
        <v>433</v>
      </c>
      <c r="F119" s="235" t="s">
        <v>241</v>
      </c>
      <c r="G119" s="236" t="s">
        <v>242</v>
      </c>
      <c r="H119" s="237">
        <v>429.6</v>
      </c>
      <c r="I119" s="238"/>
      <c r="J119" s="239">
        <f>ROUND(I119*H119,2)</f>
        <v>0</v>
      </c>
      <c r="K119" s="235" t="s">
        <v>145</v>
      </c>
      <c r="L119" s="240"/>
      <c r="M119" s="241" t="s">
        <v>19</v>
      </c>
      <c r="N119" s="242" t="s">
        <v>44</v>
      </c>
      <c r="O119" s="63"/>
      <c r="P119" s="194">
        <f>O119*H119</f>
        <v>0</v>
      </c>
      <c r="Q119" s="194">
        <v>0.2</v>
      </c>
      <c r="R119" s="194">
        <f>Q119*H119</f>
        <v>85.920000000000016</v>
      </c>
      <c r="S119" s="194">
        <v>0</v>
      </c>
      <c r="T119" s="195">
        <f>S119*H119</f>
        <v>0</v>
      </c>
      <c r="AR119" s="196" t="s">
        <v>188</v>
      </c>
      <c r="AT119" s="196" t="s">
        <v>189</v>
      </c>
      <c r="AU119" s="196" t="s">
        <v>82</v>
      </c>
      <c r="AY119" s="17" t="s">
        <v>139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80</v>
      </c>
      <c r="BK119" s="197">
        <f>ROUND(I119*H119,2)</f>
        <v>0</v>
      </c>
      <c r="BL119" s="17" t="s">
        <v>146</v>
      </c>
      <c r="BM119" s="196" t="s">
        <v>434</v>
      </c>
    </row>
    <row r="120" spans="2:65" s="12" customFormat="1" ht="10.199999999999999">
      <c r="B120" s="201"/>
      <c r="C120" s="202"/>
      <c r="D120" s="198" t="s">
        <v>154</v>
      </c>
      <c r="E120" s="203" t="s">
        <v>19</v>
      </c>
      <c r="F120" s="204" t="s">
        <v>435</v>
      </c>
      <c r="G120" s="202"/>
      <c r="H120" s="203" t="s">
        <v>19</v>
      </c>
      <c r="I120" s="205"/>
      <c r="J120" s="202"/>
      <c r="K120" s="202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154</v>
      </c>
      <c r="AU120" s="210" t="s">
        <v>82</v>
      </c>
      <c r="AV120" s="12" t="s">
        <v>80</v>
      </c>
      <c r="AW120" s="12" t="s">
        <v>34</v>
      </c>
      <c r="AX120" s="12" t="s">
        <v>73</v>
      </c>
      <c r="AY120" s="210" t="s">
        <v>139</v>
      </c>
    </row>
    <row r="121" spans="2:65" s="13" customFormat="1" ht="10.199999999999999">
      <c r="B121" s="211"/>
      <c r="C121" s="212"/>
      <c r="D121" s="198" t="s">
        <v>154</v>
      </c>
      <c r="E121" s="213" t="s">
        <v>19</v>
      </c>
      <c r="F121" s="214" t="s">
        <v>436</v>
      </c>
      <c r="G121" s="212"/>
      <c r="H121" s="215">
        <v>429.6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154</v>
      </c>
      <c r="AU121" s="221" t="s">
        <v>82</v>
      </c>
      <c r="AV121" s="13" t="s">
        <v>82</v>
      </c>
      <c r="AW121" s="13" t="s">
        <v>34</v>
      </c>
      <c r="AX121" s="13" t="s">
        <v>73</v>
      </c>
      <c r="AY121" s="221" t="s">
        <v>139</v>
      </c>
    </row>
    <row r="122" spans="2:65" s="14" customFormat="1" ht="10.199999999999999">
      <c r="B122" s="222"/>
      <c r="C122" s="223"/>
      <c r="D122" s="198" t="s">
        <v>154</v>
      </c>
      <c r="E122" s="224" t="s">
        <v>19</v>
      </c>
      <c r="F122" s="225" t="s">
        <v>157</v>
      </c>
      <c r="G122" s="223"/>
      <c r="H122" s="226">
        <v>429.6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154</v>
      </c>
      <c r="AU122" s="232" t="s">
        <v>82</v>
      </c>
      <c r="AV122" s="14" t="s">
        <v>146</v>
      </c>
      <c r="AW122" s="14" t="s">
        <v>34</v>
      </c>
      <c r="AX122" s="14" t="s">
        <v>80</v>
      </c>
      <c r="AY122" s="232" t="s">
        <v>139</v>
      </c>
    </row>
    <row r="123" spans="2:65" s="1" customFormat="1" ht="24" customHeight="1">
      <c r="B123" s="34"/>
      <c r="C123" s="185" t="s">
        <v>188</v>
      </c>
      <c r="D123" s="185" t="s">
        <v>141</v>
      </c>
      <c r="E123" s="186" t="s">
        <v>331</v>
      </c>
      <c r="F123" s="187" t="s">
        <v>332</v>
      </c>
      <c r="G123" s="188" t="s">
        <v>252</v>
      </c>
      <c r="H123" s="189">
        <v>211.26</v>
      </c>
      <c r="I123" s="190"/>
      <c r="J123" s="191">
        <f>ROUND(I123*H123,2)</f>
        <v>0</v>
      </c>
      <c r="K123" s="187" t="s">
        <v>145</v>
      </c>
      <c r="L123" s="38"/>
      <c r="M123" s="192" t="s">
        <v>19</v>
      </c>
      <c r="N123" s="193" t="s">
        <v>44</v>
      </c>
      <c r="O123" s="63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AR123" s="196" t="s">
        <v>146</v>
      </c>
      <c r="AT123" s="196" t="s">
        <v>141</v>
      </c>
      <c r="AU123" s="196" t="s">
        <v>82</v>
      </c>
      <c r="AY123" s="17" t="s">
        <v>139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80</v>
      </c>
      <c r="BK123" s="197">
        <f>ROUND(I123*H123,2)</f>
        <v>0</v>
      </c>
      <c r="BL123" s="17" t="s">
        <v>146</v>
      </c>
      <c r="BM123" s="196" t="s">
        <v>437</v>
      </c>
    </row>
    <row r="124" spans="2:65" s="1" customFormat="1" ht="105.6">
      <c r="B124" s="34"/>
      <c r="C124" s="35"/>
      <c r="D124" s="198" t="s">
        <v>148</v>
      </c>
      <c r="E124" s="35"/>
      <c r="F124" s="199" t="s">
        <v>254</v>
      </c>
      <c r="G124" s="35"/>
      <c r="H124" s="35"/>
      <c r="I124" s="114"/>
      <c r="J124" s="35"/>
      <c r="K124" s="35"/>
      <c r="L124" s="38"/>
      <c r="M124" s="200"/>
      <c r="N124" s="63"/>
      <c r="O124" s="63"/>
      <c r="P124" s="63"/>
      <c r="Q124" s="63"/>
      <c r="R124" s="63"/>
      <c r="S124" s="63"/>
      <c r="T124" s="64"/>
      <c r="AT124" s="17" t="s">
        <v>148</v>
      </c>
      <c r="AU124" s="17" t="s">
        <v>82</v>
      </c>
    </row>
    <row r="125" spans="2:65" s="12" customFormat="1" ht="10.199999999999999">
      <c r="B125" s="201"/>
      <c r="C125" s="202"/>
      <c r="D125" s="198" t="s">
        <v>154</v>
      </c>
      <c r="E125" s="203" t="s">
        <v>19</v>
      </c>
      <c r="F125" s="204" t="s">
        <v>438</v>
      </c>
      <c r="G125" s="202"/>
      <c r="H125" s="203" t="s">
        <v>19</v>
      </c>
      <c r="I125" s="205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154</v>
      </c>
      <c r="AU125" s="210" t="s">
        <v>82</v>
      </c>
      <c r="AV125" s="12" t="s">
        <v>80</v>
      </c>
      <c r="AW125" s="12" t="s">
        <v>34</v>
      </c>
      <c r="AX125" s="12" t="s">
        <v>73</v>
      </c>
      <c r="AY125" s="210" t="s">
        <v>139</v>
      </c>
    </row>
    <row r="126" spans="2:65" s="13" customFormat="1" ht="10.199999999999999">
      <c r="B126" s="211"/>
      <c r="C126" s="212"/>
      <c r="D126" s="198" t="s">
        <v>154</v>
      </c>
      <c r="E126" s="213" t="s">
        <v>19</v>
      </c>
      <c r="F126" s="214" t="s">
        <v>439</v>
      </c>
      <c r="G126" s="212"/>
      <c r="H126" s="215">
        <v>211.26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154</v>
      </c>
      <c r="AU126" s="221" t="s">
        <v>82</v>
      </c>
      <c r="AV126" s="13" t="s">
        <v>82</v>
      </c>
      <c r="AW126" s="13" t="s">
        <v>34</v>
      </c>
      <c r="AX126" s="13" t="s">
        <v>73</v>
      </c>
      <c r="AY126" s="221" t="s">
        <v>139</v>
      </c>
    </row>
    <row r="127" spans="2:65" s="14" customFormat="1" ht="10.199999999999999">
      <c r="B127" s="222"/>
      <c r="C127" s="223"/>
      <c r="D127" s="198" t="s">
        <v>154</v>
      </c>
      <c r="E127" s="224" t="s">
        <v>19</v>
      </c>
      <c r="F127" s="225" t="s">
        <v>157</v>
      </c>
      <c r="G127" s="223"/>
      <c r="H127" s="226">
        <v>211.26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154</v>
      </c>
      <c r="AU127" s="232" t="s">
        <v>82</v>
      </c>
      <c r="AV127" s="14" t="s">
        <v>146</v>
      </c>
      <c r="AW127" s="14" t="s">
        <v>34</v>
      </c>
      <c r="AX127" s="14" t="s">
        <v>80</v>
      </c>
      <c r="AY127" s="232" t="s">
        <v>139</v>
      </c>
    </row>
    <row r="128" spans="2:65" s="1" customFormat="1" ht="24" customHeight="1">
      <c r="B128" s="34"/>
      <c r="C128" s="233" t="s">
        <v>194</v>
      </c>
      <c r="D128" s="233" t="s">
        <v>189</v>
      </c>
      <c r="E128" s="234" t="s">
        <v>256</v>
      </c>
      <c r="F128" s="235" t="s">
        <v>257</v>
      </c>
      <c r="G128" s="236" t="s">
        <v>258</v>
      </c>
      <c r="H128" s="237">
        <v>105.63</v>
      </c>
      <c r="I128" s="238"/>
      <c r="J128" s="239">
        <f>ROUND(I128*H128,2)</f>
        <v>0</v>
      </c>
      <c r="K128" s="235" t="s">
        <v>19</v>
      </c>
      <c r="L128" s="240"/>
      <c r="M128" s="241" t="s">
        <v>19</v>
      </c>
      <c r="N128" s="242" t="s">
        <v>44</v>
      </c>
      <c r="O128" s="63"/>
      <c r="P128" s="194">
        <f>O128*H128</f>
        <v>0</v>
      </c>
      <c r="Q128" s="194">
        <v>1E-3</v>
      </c>
      <c r="R128" s="194">
        <f>Q128*H128</f>
        <v>0.10563</v>
      </c>
      <c r="S128" s="194">
        <v>0</v>
      </c>
      <c r="T128" s="195">
        <f>S128*H128</f>
        <v>0</v>
      </c>
      <c r="AR128" s="196" t="s">
        <v>188</v>
      </c>
      <c r="AT128" s="196" t="s">
        <v>189</v>
      </c>
      <c r="AU128" s="196" t="s">
        <v>82</v>
      </c>
      <c r="AY128" s="17" t="s">
        <v>139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80</v>
      </c>
      <c r="BK128" s="197">
        <f>ROUND(I128*H128,2)</f>
        <v>0</v>
      </c>
      <c r="BL128" s="17" t="s">
        <v>146</v>
      </c>
      <c r="BM128" s="196" t="s">
        <v>440</v>
      </c>
    </row>
    <row r="129" spans="2:65" s="1" customFormat="1" ht="19.2">
      <c r="B129" s="34"/>
      <c r="C129" s="35"/>
      <c r="D129" s="198" t="s">
        <v>173</v>
      </c>
      <c r="E129" s="35"/>
      <c r="F129" s="199" t="s">
        <v>260</v>
      </c>
      <c r="G129" s="35"/>
      <c r="H129" s="35"/>
      <c r="I129" s="114"/>
      <c r="J129" s="35"/>
      <c r="K129" s="35"/>
      <c r="L129" s="38"/>
      <c r="M129" s="200"/>
      <c r="N129" s="63"/>
      <c r="O129" s="63"/>
      <c r="P129" s="63"/>
      <c r="Q129" s="63"/>
      <c r="R129" s="63"/>
      <c r="S129" s="63"/>
      <c r="T129" s="64"/>
      <c r="AT129" s="17" t="s">
        <v>173</v>
      </c>
      <c r="AU129" s="17" t="s">
        <v>82</v>
      </c>
    </row>
    <row r="130" spans="2:65" s="12" customFormat="1" ht="10.199999999999999">
      <c r="B130" s="201"/>
      <c r="C130" s="202"/>
      <c r="D130" s="198" t="s">
        <v>154</v>
      </c>
      <c r="E130" s="203" t="s">
        <v>19</v>
      </c>
      <c r="F130" s="204" t="s">
        <v>441</v>
      </c>
      <c r="G130" s="202"/>
      <c r="H130" s="203" t="s">
        <v>19</v>
      </c>
      <c r="I130" s="205"/>
      <c r="J130" s="202"/>
      <c r="K130" s="202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154</v>
      </c>
      <c r="AU130" s="210" t="s">
        <v>82</v>
      </c>
      <c r="AV130" s="12" t="s">
        <v>80</v>
      </c>
      <c r="AW130" s="12" t="s">
        <v>34</v>
      </c>
      <c r="AX130" s="12" t="s">
        <v>73</v>
      </c>
      <c r="AY130" s="210" t="s">
        <v>139</v>
      </c>
    </row>
    <row r="131" spans="2:65" s="13" customFormat="1" ht="10.199999999999999">
      <c r="B131" s="211"/>
      <c r="C131" s="212"/>
      <c r="D131" s="198" t="s">
        <v>154</v>
      </c>
      <c r="E131" s="213" t="s">
        <v>19</v>
      </c>
      <c r="F131" s="214" t="s">
        <v>442</v>
      </c>
      <c r="G131" s="212"/>
      <c r="H131" s="215">
        <v>105.63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154</v>
      </c>
      <c r="AU131" s="221" t="s">
        <v>82</v>
      </c>
      <c r="AV131" s="13" t="s">
        <v>82</v>
      </c>
      <c r="AW131" s="13" t="s">
        <v>34</v>
      </c>
      <c r="AX131" s="13" t="s">
        <v>73</v>
      </c>
      <c r="AY131" s="221" t="s">
        <v>139</v>
      </c>
    </row>
    <row r="132" spans="2:65" s="14" customFormat="1" ht="10.199999999999999">
      <c r="B132" s="222"/>
      <c r="C132" s="223"/>
      <c r="D132" s="198" t="s">
        <v>154</v>
      </c>
      <c r="E132" s="224" t="s">
        <v>19</v>
      </c>
      <c r="F132" s="225" t="s">
        <v>157</v>
      </c>
      <c r="G132" s="223"/>
      <c r="H132" s="226">
        <v>105.63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154</v>
      </c>
      <c r="AU132" s="232" t="s">
        <v>82</v>
      </c>
      <c r="AV132" s="14" t="s">
        <v>146</v>
      </c>
      <c r="AW132" s="14" t="s">
        <v>34</v>
      </c>
      <c r="AX132" s="14" t="s">
        <v>80</v>
      </c>
      <c r="AY132" s="232" t="s">
        <v>139</v>
      </c>
    </row>
    <row r="133" spans="2:65" s="1" customFormat="1" ht="16.5" customHeight="1">
      <c r="B133" s="34"/>
      <c r="C133" s="185" t="s">
        <v>198</v>
      </c>
      <c r="D133" s="185" t="s">
        <v>141</v>
      </c>
      <c r="E133" s="186" t="s">
        <v>269</v>
      </c>
      <c r="F133" s="187" t="s">
        <v>270</v>
      </c>
      <c r="G133" s="188" t="s">
        <v>242</v>
      </c>
      <c r="H133" s="189">
        <v>528.15</v>
      </c>
      <c r="I133" s="190"/>
      <c r="J133" s="191">
        <f>ROUND(I133*H133,2)</f>
        <v>0</v>
      </c>
      <c r="K133" s="187" t="s">
        <v>145</v>
      </c>
      <c r="L133" s="38"/>
      <c r="M133" s="192" t="s">
        <v>19</v>
      </c>
      <c r="N133" s="193" t="s">
        <v>44</v>
      </c>
      <c r="O133" s="63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AR133" s="196" t="s">
        <v>146</v>
      </c>
      <c r="AT133" s="196" t="s">
        <v>141</v>
      </c>
      <c r="AU133" s="196" t="s">
        <v>82</v>
      </c>
      <c r="AY133" s="17" t="s">
        <v>139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80</v>
      </c>
      <c r="BK133" s="197">
        <f>ROUND(I133*H133,2)</f>
        <v>0</v>
      </c>
      <c r="BL133" s="17" t="s">
        <v>146</v>
      </c>
      <c r="BM133" s="196" t="s">
        <v>443</v>
      </c>
    </row>
    <row r="134" spans="2:65" s="12" customFormat="1" ht="10.199999999999999">
      <c r="B134" s="201"/>
      <c r="C134" s="202"/>
      <c r="D134" s="198" t="s">
        <v>154</v>
      </c>
      <c r="E134" s="203" t="s">
        <v>19</v>
      </c>
      <c r="F134" s="204" t="s">
        <v>444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154</v>
      </c>
      <c r="AU134" s="210" t="s">
        <v>82</v>
      </c>
      <c r="AV134" s="12" t="s">
        <v>80</v>
      </c>
      <c r="AW134" s="12" t="s">
        <v>34</v>
      </c>
      <c r="AX134" s="12" t="s">
        <v>73</v>
      </c>
      <c r="AY134" s="210" t="s">
        <v>139</v>
      </c>
    </row>
    <row r="135" spans="2:65" s="13" customFormat="1" ht="10.199999999999999">
      <c r="B135" s="211"/>
      <c r="C135" s="212"/>
      <c r="D135" s="198" t="s">
        <v>154</v>
      </c>
      <c r="E135" s="213" t="s">
        <v>19</v>
      </c>
      <c r="F135" s="214" t="s">
        <v>445</v>
      </c>
      <c r="G135" s="212"/>
      <c r="H135" s="215">
        <v>528.15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154</v>
      </c>
      <c r="AU135" s="221" t="s">
        <v>82</v>
      </c>
      <c r="AV135" s="13" t="s">
        <v>82</v>
      </c>
      <c r="AW135" s="13" t="s">
        <v>34</v>
      </c>
      <c r="AX135" s="13" t="s">
        <v>73</v>
      </c>
      <c r="AY135" s="221" t="s">
        <v>139</v>
      </c>
    </row>
    <row r="136" spans="2:65" s="14" customFormat="1" ht="10.199999999999999">
      <c r="B136" s="222"/>
      <c r="C136" s="223"/>
      <c r="D136" s="198" t="s">
        <v>154</v>
      </c>
      <c r="E136" s="224" t="s">
        <v>19</v>
      </c>
      <c r="F136" s="225" t="s">
        <v>157</v>
      </c>
      <c r="G136" s="223"/>
      <c r="H136" s="226">
        <v>528.15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154</v>
      </c>
      <c r="AU136" s="232" t="s">
        <v>82</v>
      </c>
      <c r="AV136" s="14" t="s">
        <v>146</v>
      </c>
      <c r="AW136" s="14" t="s">
        <v>34</v>
      </c>
      <c r="AX136" s="14" t="s">
        <v>80</v>
      </c>
      <c r="AY136" s="232" t="s">
        <v>139</v>
      </c>
    </row>
    <row r="137" spans="2:65" s="1" customFormat="1" ht="16.5" customHeight="1">
      <c r="B137" s="34"/>
      <c r="C137" s="233" t="s">
        <v>202</v>
      </c>
      <c r="D137" s="233" t="s">
        <v>189</v>
      </c>
      <c r="E137" s="234" t="s">
        <v>275</v>
      </c>
      <c r="F137" s="235" t="s">
        <v>276</v>
      </c>
      <c r="G137" s="236" t="s">
        <v>242</v>
      </c>
      <c r="H137" s="237">
        <v>528.15</v>
      </c>
      <c r="I137" s="238"/>
      <c r="J137" s="239">
        <f>ROUND(I137*H137,2)</f>
        <v>0</v>
      </c>
      <c r="K137" s="235" t="s">
        <v>145</v>
      </c>
      <c r="L137" s="240"/>
      <c r="M137" s="241" t="s">
        <v>19</v>
      </c>
      <c r="N137" s="242" t="s">
        <v>44</v>
      </c>
      <c r="O137" s="63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AR137" s="196" t="s">
        <v>188</v>
      </c>
      <c r="AT137" s="196" t="s">
        <v>189</v>
      </c>
      <c r="AU137" s="196" t="s">
        <v>82</v>
      </c>
      <c r="AY137" s="17" t="s">
        <v>139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80</v>
      </c>
      <c r="BK137" s="197">
        <f>ROUND(I137*H137,2)</f>
        <v>0</v>
      </c>
      <c r="BL137" s="17" t="s">
        <v>146</v>
      </c>
      <c r="BM137" s="196" t="s">
        <v>446</v>
      </c>
    </row>
    <row r="138" spans="2:65" s="1" customFormat="1" ht="19.2">
      <c r="B138" s="34"/>
      <c r="C138" s="35"/>
      <c r="D138" s="198" t="s">
        <v>173</v>
      </c>
      <c r="E138" s="35"/>
      <c r="F138" s="199" t="s">
        <v>278</v>
      </c>
      <c r="G138" s="35"/>
      <c r="H138" s="35"/>
      <c r="I138" s="114"/>
      <c r="J138" s="35"/>
      <c r="K138" s="35"/>
      <c r="L138" s="38"/>
      <c r="M138" s="200"/>
      <c r="N138" s="63"/>
      <c r="O138" s="63"/>
      <c r="P138" s="63"/>
      <c r="Q138" s="63"/>
      <c r="R138" s="63"/>
      <c r="S138" s="63"/>
      <c r="T138" s="64"/>
      <c r="AT138" s="17" t="s">
        <v>173</v>
      </c>
      <c r="AU138" s="17" t="s">
        <v>82</v>
      </c>
    </row>
    <row r="139" spans="2:65" s="12" customFormat="1" ht="10.199999999999999">
      <c r="B139" s="201"/>
      <c r="C139" s="202"/>
      <c r="D139" s="198" t="s">
        <v>154</v>
      </c>
      <c r="E139" s="203" t="s">
        <v>19</v>
      </c>
      <c r="F139" s="204" t="s">
        <v>444</v>
      </c>
      <c r="G139" s="202"/>
      <c r="H139" s="203" t="s">
        <v>19</v>
      </c>
      <c r="I139" s="205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154</v>
      </c>
      <c r="AU139" s="210" t="s">
        <v>82</v>
      </c>
      <c r="AV139" s="12" t="s">
        <v>80</v>
      </c>
      <c r="AW139" s="12" t="s">
        <v>34</v>
      </c>
      <c r="AX139" s="12" t="s">
        <v>73</v>
      </c>
      <c r="AY139" s="210" t="s">
        <v>139</v>
      </c>
    </row>
    <row r="140" spans="2:65" s="13" customFormat="1" ht="10.199999999999999">
      <c r="B140" s="211"/>
      <c r="C140" s="212"/>
      <c r="D140" s="198" t="s">
        <v>154</v>
      </c>
      <c r="E140" s="213" t="s">
        <v>19</v>
      </c>
      <c r="F140" s="214" t="s">
        <v>445</v>
      </c>
      <c r="G140" s="212"/>
      <c r="H140" s="215">
        <v>528.15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154</v>
      </c>
      <c r="AU140" s="221" t="s">
        <v>82</v>
      </c>
      <c r="AV140" s="13" t="s">
        <v>82</v>
      </c>
      <c r="AW140" s="13" t="s">
        <v>34</v>
      </c>
      <c r="AX140" s="13" t="s">
        <v>73</v>
      </c>
      <c r="AY140" s="221" t="s">
        <v>139</v>
      </c>
    </row>
    <row r="141" spans="2:65" s="14" customFormat="1" ht="10.199999999999999">
      <c r="B141" s="222"/>
      <c r="C141" s="223"/>
      <c r="D141" s="198" t="s">
        <v>154</v>
      </c>
      <c r="E141" s="224" t="s">
        <v>19</v>
      </c>
      <c r="F141" s="225" t="s">
        <v>157</v>
      </c>
      <c r="G141" s="223"/>
      <c r="H141" s="226">
        <v>528.15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154</v>
      </c>
      <c r="AU141" s="232" t="s">
        <v>82</v>
      </c>
      <c r="AV141" s="14" t="s">
        <v>146</v>
      </c>
      <c r="AW141" s="14" t="s">
        <v>34</v>
      </c>
      <c r="AX141" s="14" t="s">
        <v>80</v>
      </c>
      <c r="AY141" s="232" t="s">
        <v>139</v>
      </c>
    </row>
    <row r="142" spans="2:65" s="1" customFormat="1" ht="16.5" customHeight="1">
      <c r="B142" s="34"/>
      <c r="C142" s="185" t="s">
        <v>206</v>
      </c>
      <c r="D142" s="185" t="s">
        <v>141</v>
      </c>
      <c r="E142" s="186" t="s">
        <v>280</v>
      </c>
      <c r="F142" s="187" t="s">
        <v>281</v>
      </c>
      <c r="G142" s="188" t="s">
        <v>242</v>
      </c>
      <c r="H142" s="189">
        <v>528.15</v>
      </c>
      <c r="I142" s="190"/>
      <c r="J142" s="191">
        <f>ROUND(I142*H142,2)</f>
        <v>0</v>
      </c>
      <c r="K142" s="187" t="s">
        <v>145</v>
      </c>
      <c r="L142" s="38"/>
      <c r="M142" s="192" t="s">
        <v>19</v>
      </c>
      <c r="N142" s="193" t="s">
        <v>44</v>
      </c>
      <c r="O142" s="6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196" t="s">
        <v>146</v>
      </c>
      <c r="AT142" s="196" t="s">
        <v>141</v>
      </c>
      <c r="AU142" s="196" t="s">
        <v>82</v>
      </c>
      <c r="AY142" s="17" t="s">
        <v>139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80</v>
      </c>
      <c r="BK142" s="197">
        <f>ROUND(I142*H142,2)</f>
        <v>0</v>
      </c>
      <c r="BL142" s="17" t="s">
        <v>146</v>
      </c>
      <c r="BM142" s="196" t="s">
        <v>447</v>
      </c>
    </row>
    <row r="143" spans="2:65" s="1" customFormat="1" ht="48">
      <c r="B143" s="34"/>
      <c r="C143" s="35"/>
      <c r="D143" s="198" t="s">
        <v>148</v>
      </c>
      <c r="E143" s="35"/>
      <c r="F143" s="199" t="s">
        <v>283</v>
      </c>
      <c r="G143" s="35"/>
      <c r="H143" s="35"/>
      <c r="I143" s="114"/>
      <c r="J143" s="35"/>
      <c r="K143" s="35"/>
      <c r="L143" s="38"/>
      <c r="M143" s="200"/>
      <c r="N143" s="63"/>
      <c r="O143" s="63"/>
      <c r="P143" s="63"/>
      <c r="Q143" s="63"/>
      <c r="R143" s="63"/>
      <c r="S143" s="63"/>
      <c r="T143" s="64"/>
      <c r="AT143" s="17" t="s">
        <v>148</v>
      </c>
      <c r="AU143" s="17" t="s">
        <v>82</v>
      </c>
    </row>
    <row r="144" spans="2:65" s="1" customFormat="1" ht="16.5" customHeight="1">
      <c r="B144" s="34"/>
      <c r="C144" s="185" t="s">
        <v>210</v>
      </c>
      <c r="D144" s="185" t="s">
        <v>141</v>
      </c>
      <c r="E144" s="186" t="s">
        <v>285</v>
      </c>
      <c r="F144" s="187" t="s">
        <v>286</v>
      </c>
      <c r="G144" s="188" t="s">
        <v>242</v>
      </c>
      <c r="H144" s="189">
        <v>528.15</v>
      </c>
      <c r="I144" s="190"/>
      <c r="J144" s="191">
        <f>ROUND(I144*H144,2)</f>
        <v>0</v>
      </c>
      <c r="K144" s="187" t="s">
        <v>145</v>
      </c>
      <c r="L144" s="38"/>
      <c r="M144" s="192" t="s">
        <v>19</v>
      </c>
      <c r="N144" s="193" t="s">
        <v>44</v>
      </c>
      <c r="O144" s="63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AR144" s="196" t="s">
        <v>146</v>
      </c>
      <c r="AT144" s="196" t="s">
        <v>141</v>
      </c>
      <c r="AU144" s="196" t="s">
        <v>82</v>
      </c>
      <c r="AY144" s="17" t="s">
        <v>139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80</v>
      </c>
      <c r="BK144" s="197">
        <f>ROUND(I144*H144,2)</f>
        <v>0</v>
      </c>
      <c r="BL144" s="17" t="s">
        <v>146</v>
      </c>
      <c r="BM144" s="196" t="s">
        <v>448</v>
      </c>
    </row>
    <row r="145" spans="2:65" s="1" customFormat="1" ht="48">
      <c r="B145" s="34"/>
      <c r="C145" s="35"/>
      <c r="D145" s="198" t="s">
        <v>148</v>
      </c>
      <c r="E145" s="35"/>
      <c r="F145" s="199" t="s">
        <v>283</v>
      </c>
      <c r="G145" s="35"/>
      <c r="H145" s="35"/>
      <c r="I145" s="114"/>
      <c r="J145" s="35"/>
      <c r="K145" s="35"/>
      <c r="L145" s="38"/>
      <c r="M145" s="200"/>
      <c r="N145" s="63"/>
      <c r="O145" s="63"/>
      <c r="P145" s="63"/>
      <c r="Q145" s="63"/>
      <c r="R145" s="63"/>
      <c r="S145" s="63"/>
      <c r="T145" s="64"/>
      <c r="AT145" s="17" t="s">
        <v>148</v>
      </c>
      <c r="AU145" s="17" t="s">
        <v>82</v>
      </c>
    </row>
    <row r="146" spans="2:65" s="11" customFormat="1" ht="22.8" customHeight="1">
      <c r="B146" s="169"/>
      <c r="C146" s="170"/>
      <c r="D146" s="171" t="s">
        <v>72</v>
      </c>
      <c r="E146" s="183" t="s">
        <v>449</v>
      </c>
      <c r="F146" s="183" t="s">
        <v>450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SUM(P147:P154)</f>
        <v>0</v>
      </c>
      <c r="Q146" s="177"/>
      <c r="R146" s="178">
        <f>SUM(R147:R154)</f>
        <v>0</v>
      </c>
      <c r="S146" s="177"/>
      <c r="T146" s="179">
        <f>SUM(T147:T154)</f>
        <v>0</v>
      </c>
      <c r="AR146" s="180" t="s">
        <v>80</v>
      </c>
      <c r="AT146" s="181" t="s">
        <v>72</v>
      </c>
      <c r="AU146" s="181" t="s">
        <v>80</v>
      </c>
      <c r="AY146" s="180" t="s">
        <v>139</v>
      </c>
      <c r="BK146" s="182">
        <f>SUM(BK147:BK154)</f>
        <v>0</v>
      </c>
    </row>
    <row r="147" spans="2:65" s="1" customFormat="1" ht="16.5" customHeight="1">
      <c r="B147" s="34"/>
      <c r="C147" s="185" t="s">
        <v>214</v>
      </c>
      <c r="D147" s="185" t="s">
        <v>141</v>
      </c>
      <c r="E147" s="186" t="s">
        <v>451</v>
      </c>
      <c r="F147" s="187" t="s">
        <v>452</v>
      </c>
      <c r="G147" s="188" t="s">
        <v>266</v>
      </c>
      <c r="H147" s="189">
        <v>25.776</v>
      </c>
      <c r="I147" s="190"/>
      <c r="J147" s="191">
        <f>ROUND(I147*H147,2)</f>
        <v>0</v>
      </c>
      <c r="K147" s="187" t="s">
        <v>145</v>
      </c>
      <c r="L147" s="38"/>
      <c r="M147" s="192" t="s">
        <v>19</v>
      </c>
      <c r="N147" s="193" t="s">
        <v>44</v>
      </c>
      <c r="O147" s="63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AR147" s="196" t="s">
        <v>146</v>
      </c>
      <c r="AT147" s="196" t="s">
        <v>141</v>
      </c>
      <c r="AU147" s="196" t="s">
        <v>82</v>
      </c>
      <c r="AY147" s="17" t="s">
        <v>139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80</v>
      </c>
      <c r="BK147" s="197">
        <f>ROUND(I147*H147,2)</f>
        <v>0</v>
      </c>
      <c r="BL147" s="17" t="s">
        <v>146</v>
      </c>
      <c r="BM147" s="196" t="s">
        <v>453</v>
      </c>
    </row>
    <row r="148" spans="2:65" s="1" customFormat="1" ht="76.8">
      <c r="B148" s="34"/>
      <c r="C148" s="35"/>
      <c r="D148" s="198" t="s">
        <v>148</v>
      </c>
      <c r="E148" s="35"/>
      <c r="F148" s="199" t="s">
        <v>454</v>
      </c>
      <c r="G148" s="35"/>
      <c r="H148" s="35"/>
      <c r="I148" s="114"/>
      <c r="J148" s="35"/>
      <c r="K148" s="35"/>
      <c r="L148" s="38"/>
      <c r="M148" s="200"/>
      <c r="N148" s="63"/>
      <c r="O148" s="63"/>
      <c r="P148" s="63"/>
      <c r="Q148" s="63"/>
      <c r="R148" s="63"/>
      <c r="S148" s="63"/>
      <c r="T148" s="64"/>
      <c r="AT148" s="17" t="s">
        <v>148</v>
      </c>
      <c r="AU148" s="17" t="s">
        <v>82</v>
      </c>
    </row>
    <row r="149" spans="2:65" s="1" customFormat="1" ht="19.2">
      <c r="B149" s="34"/>
      <c r="C149" s="35"/>
      <c r="D149" s="198" t="s">
        <v>173</v>
      </c>
      <c r="E149" s="35"/>
      <c r="F149" s="199" t="s">
        <v>455</v>
      </c>
      <c r="G149" s="35"/>
      <c r="H149" s="35"/>
      <c r="I149" s="114"/>
      <c r="J149" s="35"/>
      <c r="K149" s="35"/>
      <c r="L149" s="38"/>
      <c r="M149" s="200"/>
      <c r="N149" s="63"/>
      <c r="O149" s="63"/>
      <c r="P149" s="63"/>
      <c r="Q149" s="63"/>
      <c r="R149" s="63"/>
      <c r="S149" s="63"/>
      <c r="T149" s="64"/>
      <c r="AT149" s="17" t="s">
        <v>173</v>
      </c>
      <c r="AU149" s="17" t="s">
        <v>82</v>
      </c>
    </row>
    <row r="150" spans="2:65" s="1" customFormat="1" ht="24" customHeight="1">
      <c r="B150" s="34"/>
      <c r="C150" s="185" t="s">
        <v>8</v>
      </c>
      <c r="D150" s="185" t="s">
        <v>141</v>
      </c>
      <c r="E150" s="186" t="s">
        <v>456</v>
      </c>
      <c r="F150" s="187" t="s">
        <v>457</v>
      </c>
      <c r="G150" s="188" t="s">
        <v>266</v>
      </c>
      <c r="H150" s="189">
        <v>25.776</v>
      </c>
      <c r="I150" s="190"/>
      <c r="J150" s="191">
        <f>ROUND(I150*H150,2)</f>
        <v>0</v>
      </c>
      <c r="K150" s="187" t="s">
        <v>145</v>
      </c>
      <c r="L150" s="38"/>
      <c r="M150" s="192" t="s">
        <v>19</v>
      </c>
      <c r="N150" s="193" t="s">
        <v>44</v>
      </c>
      <c r="O150" s="63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AR150" s="196" t="s">
        <v>146</v>
      </c>
      <c r="AT150" s="196" t="s">
        <v>141</v>
      </c>
      <c r="AU150" s="196" t="s">
        <v>82</v>
      </c>
      <c r="AY150" s="17" t="s">
        <v>139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80</v>
      </c>
      <c r="BK150" s="197">
        <f>ROUND(I150*H150,2)</f>
        <v>0</v>
      </c>
      <c r="BL150" s="17" t="s">
        <v>146</v>
      </c>
      <c r="BM150" s="196" t="s">
        <v>458</v>
      </c>
    </row>
    <row r="151" spans="2:65" s="1" customFormat="1" ht="76.8">
      <c r="B151" s="34"/>
      <c r="C151" s="35"/>
      <c r="D151" s="198" t="s">
        <v>148</v>
      </c>
      <c r="E151" s="35"/>
      <c r="F151" s="199" t="s">
        <v>454</v>
      </c>
      <c r="G151" s="35"/>
      <c r="H151" s="35"/>
      <c r="I151" s="114"/>
      <c r="J151" s="35"/>
      <c r="K151" s="35"/>
      <c r="L151" s="38"/>
      <c r="M151" s="200"/>
      <c r="N151" s="63"/>
      <c r="O151" s="63"/>
      <c r="P151" s="63"/>
      <c r="Q151" s="63"/>
      <c r="R151" s="63"/>
      <c r="S151" s="63"/>
      <c r="T151" s="64"/>
      <c r="AT151" s="17" t="s">
        <v>148</v>
      </c>
      <c r="AU151" s="17" t="s">
        <v>82</v>
      </c>
    </row>
    <row r="152" spans="2:65" s="1" customFormat="1" ht="16.5" customHeight="1">
      <c r="B152" s="34"/>
      <c r="C152" s="185" t="s">
        <v>221</v>
      </c>
      <c r="D152" s="185" t="s">
        <v>141</v>
      </c>
      <c r="E152" s="186" t="s">
        <v>459</v>
      </c>
      <c r="F152" s="187" t="s">
        <v>460</v>
      </c>
      <c r="G152" s="188" t="s">
        <v>266</v>
      </c>
      <c r="H152" s="189">
        <v>25.776</v>
      </c>
      <c r="I152" s="190"/>
      <c r="J152" s="191">
        <f>ROUND(I152*H152,2)</f>
        <v>0</v>
      </c>
      <c r="K152" s="187" t="s">
        <v>19</v>
      </c>
      <c r="L152" s="38"/>
      <c r="M152" s="192" t="s">
        <v>19</v>
      </c>
      <c r="N152" s="193" t="s">
        <v>44</v>
      </c>
      <c r="O152" s="6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196" t="s">
        <v>146</v>
      </c>
      <c r="AT152" s="196" t="s">
        <v>141</v>
      </c>
      <c r="AU152" s="196" t="s">
        <v>82</v>
      </c>
      <c r="AY152" s="17" t="s">
        <v>139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80</v>
      </c>
      <c r="BK152" s="197">
        <f>ROUND(I152*H152,2)</f>
        <v>0</v>
      </c>
      <c r="BL152" s="17" t="s">
        <v>146</v>
      </c>
      <c r="BM152" s="196" t="s">
        <v>461</v>
      </c>
    </row>
    <row r="153" spans="2:65" s="1" customFormat="1" ht="67.2">
      <c r="B153" s="34"/>
      <c r="C153" s="35"/>
      <c r="D153" s="198" t="s">
        <v>148</v>
      </c>
      <c r="E153" s="35"/>
      <c r="F153" s="199" t="s">
        <v>462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148</v>
      </c>
      <c r="AU153" s="17" t="s">
        <v>82</v>
      </c>
    </row>
    <row r="154" spans="2:65" s="1" customFormat="1" ht="28.8">
      <c r="B154" s="34"/>
      <c r="C154" s="35"/>
      <c r="D154" s="198" t="s">
        <v>173</v>
      </c>
      <c r="E154" s="35"/>
      <c r="F154" s="199" t="s">
        <v>463</v>
      </c>
      <c r="G154" s="35"/>
      <c r="H154" s="35"/>
      <c r="I154" s="114"/>
      <c r="J154" s="35"/>
      <c r="K154" s="35"/>
      <c r="L154" s="38"/>
      <c r="M154" s="200"/>
      <c r="N154" s="63"/>
      <c r="O154" s="63"/>
      <c r="P154" s="63"/>
      <c r="Q154" s="63"/>
      <c r="R154" s="63"/>
      <c r="S154" s="63"/>
      <c r="T154" s="64"/>
      <c r="AT154" s="17" t="s">
        <v>173</v>
      </c>
      <c r="AU154" s="17" t="s">
        <v>82</v>
      </c>
    </row>
    <row r="155" spans="2:65" s="11" customFormat="1" ht="22.8" customHeight="1">
      <c r="B155" s="169"/>
      <c r="C155" s="170"/>
      <c r="D155" s="171" t="s">
        <v>72</v>
      </c>
      <c r="E155" s="183" t="s">
        <v>464</v>
      </c>
      <c r="F155" s="183" t="s">
        <v>465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P156</f>
        <v>0</v>
      </c>
      <c r="Q155" s="177"/>
      <c r="R155" s="178">
        <f>R156</f>
        <v>0</v>
      </c>
      <c r="S155" s="177"/>
      <c r="T155" s="179">
        <f>T156</f>
        <v>0</v>
      </c>
      <c r="AR155" s="180" t="s">
        <v>80</v>
      </c>
      <c r="AT155" s="181" t="s">
        <v>72</v>
      </c>
      <c r="AU155" s="181" t="s">
        <v>80</v>
      </c>
      <c r="AY155" s="180" t="s">
        <v>139</v>
      </c>
      <c r="BK155" s="182">
        <f>BK156</f>
        <v>0</v>
      </c>
    </row>
    <row r="156" spans="2:65" s="1" customFormat="1" ht="16.5" customHeight="1">
      <c r="B156" s="34"/>
      <c r="C156" s="185" t="s">
        <v>225</v>
      </c>
      <c r="D156" s="185" t="s">
        <v>141</v>
      </c>
      <c r="E156" s="186" t="s">
        <v>264</v>
      </c>
      <c r="F156" s="187" t="s">
        <v>265</v>
      </c>
      <c r="G156" s="188" t="s">
        <v>266</v>
      </c>
      <c r="H156" s="189">
        <v>86.025999999999996</v>
      </c>
      <c r="I156" s="190"/>
      <c r="J156" s="191">
        <f>ROUND(I156*H156,2)</f>
        <v>0</v>
      </c>
      <c r="K156" s="187" t="s">
        <v>145</v>
      </c>
      <c r="L156" s="38"/>
      <c r="M156" s="243" t="s">
        <v>19</v>
      </c>
      <c r="N156" s="244" t="s">
        <v>44</v>
      </c>
      <c r="O156" s="245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196" t="s">
        <v>146</v>
      </c>
      <c r="AT156" s="196" t="s">
        <v>141</v>
      </c>
      <c r="AU156" s="196" t="s">
        <v>82</v>
      </c>
      <c r="AY156" s="17" t="s">
        <v>139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80</v>
      </c>
      <c r="BK156" s="197">
        <f>ROUND(I156*H156,2)</f>
        <v>0</v>
      </c>
      <c r="BL156" s="17" t="s">
        <v>146</v>
      </c>
      <c r="BM156" s="196" t="s">
        <v>466</v>
      </c>
    </row>
    <row r="157" spans="2:65" s="1" customFormat="1" ht="6.9" customHeight="1">
      <c r="B157" s="46"/>
      <c r="C157" s="47"/>
      <c r="D157" s="47"/>
      <c r="E157" s="47"/>
      <c r="F157" s="47"/>
      <c r="G157" s="47"/>
      <c r="H157" s="47"/>
      <c r="I157" s="137"/>
      <c r="J157" s="47"/>
      <c r="K157" s="47"/>
      <c r="L157" s="38"/>
    </row>
  </sheetData>
  <sheetProtection algorithmName="SHA-512" hashValue="OZ2MVpZG2gqodau/kJoXxc2mSjflnJi9kJJik5gKh3ryvvcMdNp6z0caHa6ftsmi4wGs8SL2wfZK4q6jAaHzcw==" saltValue="LVjLFXcS/H7SVXx481yXJe8wSiG/doHM2LdNBPjeiCd/LXE60SRFHWiuwaASXcI6CbSYdQLQcDtpXUZppghFOg==" spinCount="100000" sheet="1" objects="1" scenarios="1" formatColumns="0" formatRows="0" autoFilter="0"/>
  <autoFilter ref="C88:K156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28"/>
  <sheetViews>
    <sheetView showGridLines="0" view="pageBreakPreview" topLeftCell="A82" zoomScale="60" zoomScaleNormal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9" width="20.140625" style="10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94</v>
      </c>
    </row>
    <row r="3" spans="2:46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82</v>
      </c>
    </row>
    <row r="4" spans="2:46" ht="24.9" customHeight="1">
      <c r="B4" s="20"/>
      <c r="D4" s="111" t="s">
        <v>103</v>
      </c>
      <c r="L4" s="20"/>
      <c r="M4" s="11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2" t="str">
        <f>'Rekapitulace stavby'!K6</f>
        <v>Návrh ploch ÚSES v Bohumíně</v>
      </c>
      <c r="F7" s="373"/>
      <c r="G7" s="373"/>
      <c r="H7" s="373"/>
      <c r="L7" s="20"/>
    </row>
    <row r="8" spans="2:46" ht="12" customHeight="1">
      <c r="B8" s="20"/>
      <c r="D8" s="113" t="s">
        <v>104</v>
      </c>
      <c r="L8" s="20"/>
    </row>
    <row r="9" spans="2:46" s="1" customFormat="1" ht="16.5" customHeight="1">
      <c r="B9" s="38"/>
      <c r="E9" s="372" t="s">
        <v>467</v>
      </c>
      <c r="F9" s="374"/>
      <c r="G9" s="374"/>
      <c r="H9" s="374"/>
      <c r="I9" s="114"/>
      <c r="L9" s="38"/>
    </row>
    <row r="10" spans="2:46" s="1" customFormat="1" ht="12" customHeight="1">
      <c r="B10" s="38"/>
      <c r="D10" s="113" t="s">
        <v>106</v>
      </c>
      <c r="I10" s="114"/>
      <c r="L10" s="38"/>
    </row>
    <row r="11" spans="2:46" s="1" customFormat="1" ht="36.9" customHeight="1">
      <c r="B11" s="38"/>
      <c r="E11" s="375" t="s">
        <v>107</v>
      </c>
      <c r="F11" s="374"/>
      <c r="G11" s="374"/>
      <c r="H11" s="374"/>
      <c r="I11" s="114"/>
      <c r="L11" s="38"/>
    </row>
    <row r="12" spans="2:46" s="1" customFormat="1" ht="10.199999999999999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108</v>
      </c>
      <c r="I14" s="115" t="s">
        <v>23</v>
      </c>
      <c r="J14" s="116" t="str">
        <f>'Rekapitulace stavby'!AN8</f>
        <v>24. 7. 2019</v>
      </c>
      <c r="L14" s="38"/>
    </row>
    <row r="15" spans="2:46" s="1" customFormat="1" ht="10.8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6" t="str">
        <f>'Rekapitulace stavby'!E14</f>
        <v>Vyplň údaj</v>
      </c>
      <c r="F20" s="377"/>
      <c r="G20" s="377"/>
      <c r="H20" s="377"/>
      <c r="I20" s="115" t="s">
        <v>28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109</v>
      </c>
      <c r="I23" s="115" t="s">
        <v>28</v>
      </c>
      <c r="J23" s="102" t="s">
        <v>19</v>
      </c>
      <c r="L23" s="38"/>
    </row>
    <row r="24" spans="2:12" s="1" customFormat="1" ht="6.9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110</v>
      </c>
      <c r="L25" s="38"/>
    </row>
    <row r="26" spans="2:12" s="1" customFormat="1" ht="18" customHeight="1">
      <c r="B26" s="38"/>
      <c r="E26" s="102" t="s">
        <v>36</v>
      </c>
      <c r="I26" s="115" t="s">
        <v>28</v>
      </c>
      <c r="J26" s="102" t="s">
        <v>19</v>
      </c>
      <c r="L26" s="38"/>
    </row>
    <row r="27" spans="2:12" s="1" customFormat="1" ht="6.9" customHeight="1">
      <c r="B27" s="38"/>
      <c r="I27" s="114"/>
      <c r="L27" s="38"/>
    </row>
    <row r="28" spans="2:12" s="1" customFormat="1" ht="12" customHeight="1">
      <c r="B28" s="38"/>
      <c r="D28" s="113" t="s">
        <v>37</v>
      </c>
      <c r="I28" s="114"/>
      <c r="L28" s="38"/>
    </row>
    <row r="29" spans="2:12" s="7" customFormat="1" ht="16.5" customHeight="1">
      <c r="B29" s="117"/>
      <c r="E29" s="378" t="s">
        <v>19</v>
      </c>
      <c r="F29" s="378"/>
      <c r="G29" s="378"/>
      <c r="H29" s="378"/>
      <c r="I29" s="118"/>
      <c r="L29" s="117"/>
    </row>
    <row r="30" spans="2:12" s="1" customFormat="1" ht="6.9" customHeight="1">
      <c r="B30" s="38"/>
      <c r="I30" s="114"/>
      <c r="L30" s="38"/>
    </row>
    <row r="31" spans="2:12" s="1" customFormat="1" ht="6.9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39</v>
      </c>
      <c r="I32" s="114"/>
      <c r="J32" s="121">
        <f>ROUND(J94, 2)</f>
        <v>0</v>
      </c>
      <c r="L32" s="38"/>
    </row>
    <row r="33" spans="2:12" s="1" customFormat="1" ht="6.9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" customHeight="1">
      <c r="B34" s="38"/>
      <c r="F34" s="122" t="s">
        <v>41</v>
      </c>
      <c r="I34" s="123" t="s">
        <v>40</v>
      </c>
      <c r="J34" s="122" t="s">
        <v>42</v>
      </c>
      <c r="L34" s="38"/>
    </row>
    <row r="35" spans="2:12" s="1" customFormat="1" ht="14.4" customHeight="1">
      <c r="B35" s="38"/>
      <c r="D35" s="124" t="s">
        <v>43</v>
      </c>
      <c r="E35" s="113" t="s">
        <v>44</v>
      </c>
      <c r="F35" s="125">
        <f>ROUND((SUM(BE94:BE227)),  2)</f>
        <v>0</v>
      </c>
      <c r="I35" s="126">
        <v>0.21</v>
      </c>
      <c r="J35" s="125">
        <f>ROUND(((SUM(BE94:BE227))*I35),  2)</f>
        <v>0</v>
      </c>
      <c r="L35" s="38"/>
    </row>
    <row r="36" spans="2:12" s="1" customFormat="1" ht="14.4" customHeight="1">
      <c r="B36" s="38"/>
      <c r="E36" s="113" t="s">
        <v>45</v>
      </c>
      <c r="F36" s="125">
        <f>ROUND((SUM(BF94:BF227)),  2)</f>
        <v>0</v>
      </c>
      <c r="I36" s="126">
        <v>0.15</v>
      </c>
      <c r="J36" s="125">
        <f>ROUND(((SUM(BF94:BF227))*I36),  2)</f>
        <v>0</v>
      </c>
      <c r="L36" s="38"/>
    </row>
    <row r="37" spans="2:12" s="1" customFormat="1" ht="14.4" hidden="1" customHeight="1">
      <c r="B37" s="38"/>
      <c r="E37" s="113" t="s">
        <v>46</v>
      </c>
      <c r="F37" s="125">
        <f>ROUND((SUM(BG94:BG227)),  2)</f>
        <v>0</v>
      </c>
      <c r="I37" s="126">
        <v>0.21</v>
      </c>
      <c r="J37" s="125">
        <f>0</f>
        <v>0</v>
      </c>
      <c r="L37" s="38"/>
    </row>
    <row r="38" spans="2:12" s="1" customFormat="1" ht="14.4" hidden="1" customHeight="1">
      <c r="B38" s="38"/>
      <c r="E38" s="113" t="s">
        <v>47</v>
      </c>
      <c r="F38" s="125">
        <f>ROUND((SUM(BH94:BH227)),  2)</f>
        <v>0</v>
      </c>
      <c r="I38" s="126">
        <v>0.15</v>
      </c>
      <c r="J38" s="125">
        <f>0</f>
        <v>0</v>
      </c>
      <c r="L38" s="38"/>
    </row>
    <row r="39" spans="2:12" s="1" customFormat="1" ht="14.4" hidden="1" customHeight="1">
      <c r="B39" s="38"/>
      <c r="E39" s="113" t="s">
        <v>48</v>
      </c>
      <c r="F39" s="125">
        <f>ROUND((SUM(BI94:BI227)),  2)</f>
        <v>0</v>
      </c>
      <c r="I39" s="126">
        <v>0</v>
      </c>
      <c r="J39" s="125">
        <f>0</f>
        <v>0</v>
      </c>
      <c r="L39" s="38"/>
    </row>
    <row r="40" spans="2:12" s="1" customFormat="1" ht="6.9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8"/>
    </row>
    <row r="42" spans="2:12" s="1" customFormat="1" ht="14.4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" customHeight="1">
      <c r="B47" s="34"/>
      <c r="C47" s="23" t="s">
        <v>111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9" t="str">
        <f>E7</f>
        <v>Návrh ploch ÚSES v Bohumíně</v>
      </c>
      <c r="F50" s="380"/>
      <c r="G50" s="380"/>
      <c r="H50" s="380"/>
      <c r="I50" s="114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9" t="s">
        <v>467</v>
      </c>
      <c r="F52" s="381"/>
      <c r="G52" s="381"/>
      <c r="H52" s="381"/>
      <c r="I52" s="114"/>
      <c r="J52" s="35"/>
      <c r="K52" s="35"/>
      <c r="L52" s="38"/>
    </row>
    <row r="53" spans="2:47" s="1" customFormat="1" ht="12" customHeight="1">
      <c r="B53" s="34"/>
      <c r="C53" s="29" t="s">
        <v>106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8" t="str">
        <f>E11</f>
        <v>01 - Založení úpravy</v>
      </c>
      <c r="F54" s="381"/>
      <c r="G54" s="381"/>
      <c r="H54" s="381"/>
      <c r="I54" s="114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K. ú. Skřečoň</v>
      </c>
      <c r="G56" s="35"/>
      <c r="H56" s="35"/>
      <c r="I56" s="115" t="s">
        <v>23</v>
      </c>
      <c r="J56" s="58" t="str">
        <f>IF(J14="","",J14)</f>
        <v>24. 7. 2019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15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15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112</v>
      </c>
      <c r="D61" s="142"/>
      <c r="E61" s="142"/>
      <c r="F61" s="142"/>
      <c r="G61" s="142"/>
      <c r="H61" s="142"/>
      <c r="I61" s="143"/>
      <c r="J61" s="144" t="s">
        <v>113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8" customHeight="1">
      <c r="B63" s="34"/>
      <c r="C63" s="145" t="s">
        <v>71</v>
      </c>
      <c r="D63" s="35"/>
      <c r="E63" s="35"/>
      <c r="F63" s="35"/>
      <c r="G63" s="35"/>
      <c r="H63" s="35"/>
      <c r="I63" s="114"/>
      <c r="J63" s="76">
        <f>J94</f>
        <v>0</v>
      </c>
      <c r="K63" s="35"/>
      <c r="L63" s="38"/>
      <c r="AU63" s="17" t="s">
        <v>114</v>
      </c>
    </row>
    <row r="64" spans="2:47" s="8" customFormat="1" ht="24.9" customHeight="1">
      <c r="B64" s="146"/>
      <c r="C64" s="147"/>
      <c r="D64" s="148" t="s">
        <v>115</v>
      </c>
      <c r="E64" s="149"/>
      <c r="F64" s="149"/>
      <c r="G64" s="149"/>
      <c r="H64" s="149"/>
      <c r="I64" s="150"/>
      <c r="J64" s="151">
        <f>J95</f>
        <v>0</v>
      </c>
      <c r="K64" s="147"/>
      <c r="L64" s="152"/>
    </row>
    <row r="65" spans="2:12" s="9" customFormat="1" ht="19.95" customHeight="1">
      <c r="B65" s="153"/>
      <c r="C65" s="96"/>
      <c r="D65" s="154" t="s">
        <v>116</v>
      </c>
      <c r="E65" s="155"/>
      <c r="F65" s="155"/>
      <c r="G65" s="155"/>
      <c r="H65" s="155"/>
      <c r="I65" s="156"/>
      <c r="J65" s="157">
        <f>J96</f>
        <v>0</v>
      </c>
      <c r="K65" s="96"/>
      <c r="L65" s="158"/>
    </row>
    <row r="66" spans="2:12" s="9" customFormat="1" ht="19.95" customHeight="1">
      <c r="B66" s="153"/>
      <c r="C66" s="96"/>
      <c r="D66" s="154" t="s">
        <v>117</v>
      </c>
      <c r="E66" s="155"/>
      <c r="F66" s="155"/>
      <c r="G66" s="155"/>
      <c r="H66" s="155"/>
      <c r="I66" s="156"/>
      <c r="J66" s="157">
        <f>J107</f>
        <v>0</v>
      </c>
      <c r="K66" s="96"/>
      <c r="L66" s="158"/>
    </row>
    <row r="67" spans="2:12" s="9" customFormat="1" ht="19.95" customHeight="1">
      <c r="B67" s="153"/>
      <c r="C67" s="96"/>
      <c r="D67" s="154" t="s">
        <v>118</v>
      </c>
      <c r="E67" s="155"/>
      <c r="F67" s="155"/>
      <c r="G67" s="155"/>
      <c r="H67" s="155"/>
      <c r="I67" s="156"/>
      <c r="J67" s="157">
        <f>J110</f>
        <v>0</v>
      </c>
      <c r="K67" s="96"/>
      <c r="L67" s="158"/>
    </row>
    <row r="68" spans="2:12" s="9" customFormat="1" ht="19.95" customHeight="1">
      <c r="B68" s="153"/>
      <c r="C68" s="96"/>
      <c r="D68" s="154" t="s">
        <v>119</v>
      </c>
      <c r="E68" s="155"/>
      <c r="F68" s="155"/>
      <c r="G68" s="155"/>
      <c r="H68" s="155"/>
      <c r="I68" s="156"/>
      <c r="J68" s="157">
        <f>J156</f>
        <v>0</v>
      </c>
      <c r="K68" s="96"/>
      <c r="L68" s="158"/>
    </row>
    <row r="69" spans="2:12" s="9" customFormat="1" ht="19.95" customHeight="1">
      <c r="B69" s="153"/>
      <c r="C69" s="96"/>
      <c r="D69" s="154" t="s">
        <v>120</v>
      </c>
      <c r="E69" s="155"/>
      <c r="F69" s="155"/>
      <c r="G69" s="155"/>
      <c r="H69" s="155"/>
      <c r="I69" s="156"/>
      <c r="J69" s="157">
        <f>J198</f>
        <v>0</v>
      </c>
      <c r="K69" s="96"/>
      <c r="L69" s="158"/>
    </row>
    <row r="70" spans="2:12" s="8" customFormat="1" ht="24.9" customHeight="1">
      <c r="B70" s="146"/>
      <c r="C70" s="147"/>
      <c r="D70" s="148" t="s">
        <v>121</v>
      </c>
      <c r="E70" s="149"/>
      <c r="F70" s="149"/>
      <c r="G70" s="149"/>
      <c r="H70" s="149"/>
      <c r="I70" s="150"/>
      <c r="J70" s="151">
        <f>J222</f>
        <v>0</v>
      </c>
      <c r="K70" s="147"/>
      <c r="L70" s="152"/>
    </row>
    <row r="71" spans="2:12" s="9" customFormat="1" ht="19.95" customHeight="1">
      <c r="B71" s="153"/>
      <c r="C71" s="96"/>
      <c r="D71" s="154" t="s">
        <v>122</v>
      </c>
      <c r="E71" s="155"/>
      <c r="F71" s="155"/>
      <c r="G71" s="155"/>
      <c r="H71" s="155"/>
      <c r="I71" s="156"/>
      <c r="J71" s="157">
        <f>J223</f>
        <v>0</v>
      </c>
      <c r="K71" s="96"/>
      <c r="L71" s="158"/>
    </row>
    <row r="72" spans="2:12" s="9" customFormat="1" ht="19.95" customHeight="1">
      <c r="B72" s="153"/>
      <c r="C72" s="96"/>
      <c r="D72" s="154" t="s">
        <v>123</v>
      </c>
      <c r="E72" s="155"/>
      <c r="F72" s="155"/>
      <c r="G72" s="155"/>
      <c r="H72" s="155"/>
      <c r="I72" s="156"/>
      <c r="J72" s="157">
        <f>J226</f>
        <v>0</v>
      </c>
      <c r="K72" s="96"/>
      <c r="L72" s="158"/>
    </row>
    <row r="73" spans="2:12" s="1" customFormat="1" ht="21.75" customHeight="1">
      <c r="B73" s="34"/>
      <c r="C73" s="35"/>
      <c r="D73" s="35"/>
      <c r="E73" s="35"/>
      <c r="F73" s="35"/>
      <c r="G73" s="35"/>
      <c r="H73" s="35"/>
      <c r="I73" s="114"/>
      <c r="J73" s="35"/>
      <c r="K73" s="35"/>
      <c r="L73" s="38"/>
    </row>
    <row r="74" spans="2:12" s="1" customFormat="1" ht="6.9" customHeight="1">
      <c r="B74" s="46"/>
      <c r="C74" s="47"/>
      <c r="D74" s="47"/>
      <c r="E74" s="47"/>
      <c r="F74" s="47"/>
      <c r="G74" s="47"/>
      <c r="H74" s="47"/>
      <c r="I74" s="137"/>
      <c r="J74" s="47"/>
      <c r="K74" s="47"/>
      <c r="L74" s="38"/>
    </row>
    <row r="78" spans="2:12" s="1" customFormat="1" ht="6.9" customHeight="1">
      <c r="B78" s="48"/>
      <c r="C78" s="49"/>
      <c r="D78" s="49"/>
      <c r="E78" s="49"/>
      <c r="F78" s="49"/>
      <c r="G78" s="49"/>
      <c r="H78" s="49"/>
      <c r="I78" s="140"/>
      <c r="J78" s="49"/>
      <c r="K78" s="49"/>
      <c r="L78" s="38"/>
    </row>
    <row r="79" spans="2:12" s="1" customFormat="1" ht="24.9" customHeight="1">
      <c r="B79" s="34"/>
      <c r="C79" s="23" t="s">
        <v>124</v>
      </c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6.9" customHeight="1"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38"/>
    </row>
    <row r="81" spans="2:63" s="1" customFormat="1" ht="12" customHeight="1">
      <c r="B81" s="34"/>
      <c r="C81" s="29" t="s">
        <v>16</v>
      </c>
      <c r="D81" s="35"/>
      <c r="E81" s="35"/>
      <c r="F81" s="35"/>
      <c r="G81" s="35"/>
      <c r="H81" s="35"/>
      <c r="I81" s="114"/>
      <c r="J81" s="35"/>
      <c r="K81" s="35"/>
      <c r="L81" s="38"/>
    </row>
    <row r="82" spans="2:63" s="1" customFormat="1" ht="16.5" customHeight="1">
      <c r="B82" s="34"/>
      <c r="C82" s="35"/>
      <c r="D82" s="35"/>
      <c r="E82" s="379" t="str">
        <f>E7</f>
        <v>Návrh ploch ÚSES v Bohumíně</v>
      </c>
      <c r="F82" s="380"/>
      <c r="G82" s="380"/>
      <c r="H82" s="380"/>
      <c r="I82" s="114"/>
      <c r="J82" s="35"/>
      <c r="K82" s="35"/>
      <c r="L82" s="38"/>
    </row>
    <row r="83" spans="2:63" ht="12" customHeight="1">
      <c r="B83" s="21"/>
      <c r="C83" s="29" t="s">
        <v>104</v>
      </c>
      <c r="D83" s="22"/>
      <c r="E83" s="22"/>
      <c r="F83" s="22"/>
      <c r="G83" s="22"/>
      <c r="H83" s="22"/>
      <c r="J83" s="22"/>
      <c r="K83" s="22"/>
      <c r="L83" s="20"/>
    </row>
    <row r="84" spans="2:63" s="1" customFormat="1" ht="16.5" customHeight="1">
      <c r="B84" s="34"/>
      <c r="C84" s="35"/>
      <c r="D84" s="35"/>
      <c r="E84" s="379" t="s">
        <v>467</v>
      </c>
      <c r="F84" s="381"/>
      <c r="G84" s="381"/>
      <c r="H84" s="381"/>
      <c r="I84" s="114"/>
      <c r="J84" s="35"/>
      <c r="K84" s="35"/>
      <c r="L84" s="38"/>
    </row>
    <row r="85" spans="2:63" s="1" customFormat="1" ht="12" customHeight="1">
      <c r="B85" s="34"/>
      <c r="C85" s="29" t="s">
        <v>106</v>
      </c>
      <c r="D85" s="35"/>
      <c r="E85" s="35"/>
      <c r="F85" s="35"/>
      <c r="G85" s="35"/>
      <c r="H85" s="35"/>
      <c r="I85" s="114"/>
      <c r="J85" s="35"/>
      <c r="K85" s="35"/>
      <c r="L85" s="38"/>
    </row>
    <row r="86" spans="2:63" s="1" customFormat="1" ht="16.5" customHeight="1">
      <c r="B86" s="34"/>
      <c r="C86" s="35"/>
      <c r="D86" s="35"/>
      <c r="E86" s="348" t="str">
        <f>E11</f>
        <v>01 - Založení úpravy</v>
      </c>
      <c r="F86" s="381"/>
      <c r="G86" s="381"/>
      <c r="H86" s="381"/>
      <c r="I86" s="114"/>
      <c r="J86" s="35"/>
      <c r="K86" s="35"/>
      <c r="L86" s="38"/>
    </row>
    <row r="87" spans="2:63" s="1" customFormat="1" ht="6.9" customHeight="1">
      <c r="B87" s="34"/>
      <c r="C87" s="35"/>
      <c r="D87" s="35"/>
      <c r="E87" s="35"/>
      <c r="F87" s="35"/>
      <c r="G87" s="35"/>
      <c r="H87" s="35"/>
      <c r="I87" s="114"/>
      <c r="J87" s="35"/>
      <c r="K87" s="35"/>
      <c r="L87" s="38"/>
    </row>
    <row r="88" spans="2:63" s="1" customFormat="1" ht="12" customHeight="1">
      <c r="B88" s="34"/>
      <c r="C88" s="29" t="s">
        <v>21</v>
      </c>
      <c r="D88" s="35"/>
      <c r="E88" s="35"/>
      <c r="F88" s="27" t="str">
        <f>F14</f>
        <v>K. ú. Skřečoň</v>
      </c>
      <c r="G88" s="35"/>
      <c r="H88" s="35"/>
      <c r="I88" s="115" t="s">
        <v>23</v>
      </c>
      <c r="J88" s="58" t="str">
        <f>IF(J14="","",J14)</f>
        <v>24. 7. 2019</v>
      </c>
      <c r="K88" s="35"/>
      <c r="L88" s="38"/>
    </row>
    <row r="89" spans="2:63" s="1" customFormat="1" ht="6.9" customHeight="1">
      <c r="B89" s="34"/>
      <c r="C89" s="35"/>
      <c r="D89" s="35"/>
      <c r="E89" s="35"/>
      <c r="F89" s="35"/>
      <c r="G89" s="35"/>
      <c r="H89" s="35"/>
      <c r="I89" s="114"/>
      <c r="J89" s="35"/>
      <c r="K89" s="35"/>
      <c r="L89" s="38"/>
    </row>
    <row r="90" spans="2:63" s="1" customFormat="1" ht="15.15" customHeight="1">
      <c r="B90" s="34"/>
      <c r="C90" s="29" t="s">
        <v>25</v>
      </c>
      <c r="D90" s="35"/>
      <c r="E90" s="35"/>
      <c r="F90" s="27" t="str">
        <f>E17</f>
        <v xml:space="preserve"> </v>
      </c>
      <c r="G90" s="35"/>
      <c r="H90" s="35"/>
      <c r="I90" s="115" t="s">
        <v>31</v>
      </c>
      <c r="J90" s="32" t="str">
        <f>E23</f>
        <v>Ing. Petra Ličková</v>
      </c>
      <c r="K90" s="35"/>
      <c r="L90" s="38"/>
    </row>
    <row r="91" spans="2:63" s="1" customFormat="1" ht="15.15" customHeight="1">
      <c r="B91" s="34"/>
      <c r="C91" s="29" t="s">
        <v>29</v>
      </c>
      <c r="D91" s="35"/>
      <c r="E91" s="35"/>
      <c r="F91" s="27" t="str">
        <f>IF(E20="","",E20)</f>
        <v>Vyplň údaj</v>
      </c>
      <c r="G91" s="35"/>
      <c r="H91" s="35"/>
      <c r="I91" s="115" t="s">
        <v>35</v>
      </c>
      <c r="J91" s="32" t="str">
        <f>E26</f>
        <v>Arch4green s.r.o.</v>
      </c>
      <c r="K91" s="35"/>
      <c r="L91" s="38"/>
    </row>
    <row r="92" spans="2:63" s="1" customFormat="1" ht="10.35" customHeight="1">
      <c r="B92" s="34"/>
      <c r="C92" s="35"/>
      <c r="D92" s="35"/>
      <c r="E92" s="35"/>
      <c r="F92" s="35"/>
      <c r="G92" s="35"/>
      <c r="H92" s="35"/>
      <c r="I92" s="114"/>
      <c r="J92" s="35"/>
      <c r="K92" s="35"/>
      <c r="L92" s="38"/>
    </row>
    <row r="93" spans="2:63" s="10" customFormat="1" ht="29.25" customHeight="1">
      <c r="B93" s="159"/>
      <c r="C93" s="160" t="s">
        <v>125</v>
      </c>
      <c r="D93" s="161" t="s">
        <v>58</v>
      </c>
      <c r="E93" s="161" t="s">
        <v>54</v>
      </c>
      <c r="F93" s="161" t="s">
        <v>55</v>
      </c>
      <c r="G93" s="161" t="s">
        <v>126</v>
      </c>
      <c r="H93" s="161" t="s">
        <v>127</v>
      </c>
      <c r="I93" s="162" t="s">
        <v>128</v>
      </c>
      <c r="J93" s="161" t="s">
        <v>113</v>
      </c>
      <c r="K93" s="163" t="s">
        <v>129</v>
      </c>
      <c r="L93" s="164"/>
      <c r="M93" s="67" t="s">
        <v>19</v>
      </c>
      <c r="N93" s="68" t="s">
        <v>43</v>
      </c>
      <c r="O93" s="68" t="s">
        <v>130</v>
      </c>
      <c r="P93" s="68" t="s">
        <v>131</v>
      </c>
      <c r="Q93" s="68" t="s">
        <v>132</v>
      </c>
      <c r="R93" s="68" t="s">
        <v>133</v>
      </c>
      <c r="S93" s="68" t="s">
        <v>134</v>
      </c>
      <c r="T93" s="69" t="s">
        <v>135</v>
      </c>
    </row>
    <row r="94" spans="2:63" s="1" customFormat="1" ht="22.8" customHeight="1">
      <c r="B94" s="34"/>
      <c r="C94" s="74" t="s">
        <v>136</v>
      </c>
      <c r="D94" s="35"/>
      <c r="E94" s="35"/>
      <c r="F94" s="35"/>
      <c r="G94" s="35"/>
      <c r="H94" s="35"/>
      <c r="I94" s="114"/>
      <c r="J94" s="165">
        <f>BK94</f>
        <v>0</v>
      </c>
      <c r="K94" s="35"/>
      <c r="L94" s="38"/>
      <c r="M94" s="70"/>
      <c r="N94" s="71"/>
      <c r="O94" s="71"/>
      <c r="P94" s="166">
        <f>P95+P222</f>
        <v>0</v>
      </c>
      <c r="Q94" s="71"/>
      <c r="R94" s="166">
        <f>R95+R222</f>
        <v>35.768352</v>
      </c>
      <c r="S94" s="71"/>
      <c r="T94" s="167">
        <f>T95+T222</f>
        <v>0</v>
      </c>
      <c r="AT94" s="17" t="s">
        <v>72</v>
      </c>
      <c r="AU94" s="17" t="s">
        <v>114</v>
      </c>
      <c r="BK94" s="168">
        <f>BK95+BK222</f>
        <v>0</v>
      </c>
    </row>
    <row r="95" spans="2:63" s="11" customFormat="1" ht="25.95" customHeight="1">
      <c r="B95" s="169"/>
      <c r="C95" s="170"/>
      <c r="D95" s="171" t="s">
        <v>72</v>
      </c>
      <c r="E95" s="172" t="s">
        <v>137</v>
      </c>
      <c r="F95" s="172" t="s">
        <v>138</v>
      </c>
      <c r="G95" s="170"/>
      <c r="H95" s="170"/>
      <c r="I95" s="173"/>
      <c r="J95" s="174">
        <f>BK95</f>
        <v>0</v>
      </c>
      <c r="K95" s="170"/>
      <c r="L95" s="175"/>
      <c r="M95" s="176"/>
      <c r="N95" s="177"/>
      <c r="O95" s="177"/>
      <c r="P95" s="178">
        <f>P96+P107+P110+P156+P198</f>
        <v>0</v>
      </c>
      <c r="Q95" s="177"/>
      <c r="R95" s="178">
        <f>R96+R107+R110+R156+R198</f>
        <v>35.768352</v>
      </c>
      <c r="S95" s="177"/>
      <c r="T95" s="179">
        <f>T96+T107+T110+T156+T198</f>
        <v>0</v>
      </c>
      <c r="AR95" s="180" t="s">
        <v>80</v>
      </c>
      <c r="AT95" s="181" t="s">
        <v>72</v>
      </c>
      <c r="AU95" s="181" t="s">
        <v>73</v>
      </c>
      <c r="AY95" s="180" t="s">
        <v>139</v>
      </c>
      <c r="BK95" s="182">
        <f>BK96+BK107+BK110+BK156+BK198</f>
        <v>0</v>
      </c>
    </row>
    <row r="96" spans="2:63" s="11" customFormat="1" ht="22.8" customHeight="1">
      <c r="B96" s="169"/>
      <c r="C96" s="170"/>
      <c r="D96" s="171" t="s">
        <v>72</v>
      </c>
      <c r="E96" s="183" t="s">
        <v>84</v>
      </c>
      <c r="F96" s="183" t="s">
        <v>140</v>
      </c>
      <c r="G96" s="170"/>
      <c r="H96" s="170"/>
      <c r="I96" s="173"/>
      <c r="J96" s="184">
        <f>BK96</f>
        <v>0</v>
      </c>
      <c r="K96" s="170"/>
      <c r="L96" s="175"/>
      <c r="M96" s="176"/>
      <c r="N96" s="177"/>
      <c r="O96" s="177"/>
      <c r="P96" s="178">
        <f>SUM(P97:P106)</f>
        <v>0</v>
      </c>
      <c r="Q96" s="177"/>
      <c r="R96" s="178">
        <f>SUM(R97:R106)</f>
        <v>0</v>
      </c>
      <c r="S96" s="177"/>
      <c r="T96" s="179">
        <f>SUM(T97:T106)</f>
        <v>0</v>
      </c>
      <c r="AR96" s="180" t="s">
        <v>80</v>
      </c>
      <c r="AT96" s="181" t="s">
        <v>72</v>
      </c>
      <c r="AU96" s="181" t="s">
        <v>80</v>
      </c>
      <c r="AY96" s="180" t="s">
        <v>139</v>
      </c>
      <c r="BK96" s="182">
        <f>SUM(BK97:BK106)</f>
        <v>0</v>
      </c>
    </row>
    <row r="97" spans="2:65" s="1" customFormat="1" ht="16.5" customHeight="1">
      <c r="B97" s="34"/>
      <c r="C97" s="185" t="s">
        <v>80</v>
      </c>
      <c r="D97" s="185" t="s">
        <v>141</v>
      </c>
      <c r="E97" s="186" t="s">
        <v>142</v>
      </c>
      <c r="F97" s="187" t="s">
        <v>143</v>
      </c>
      <c r="G97" s="188" t="s">
        <v>144</v>
      </c>
      <c r="H97" s="189">
        <v>4919</v>
      </c>
      <c r="I97" s="190"/>
      <c r="J97" s="191">
        <f>ROUND(I97*H97,2)</f>
        <v>0</v>
      </c>
      <c r="K97" s="187" t="s">
        <v>145</v>
      </c>
      <c r="L97" s="38"/>
      <c r="M97" s="192" t="s">
        <v>19</v>
      </c>
      <c r="N97" s="193" t="s">
        <v>44</v>
      </c>
      <c r="O97" s="63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AR97" s="196" t="s">
        <v>146</v>
      </c>
      <c r="AT97" s="196" t="s">
        <v>141</v>
      </c>
      <c r="AU97" s="196" t="s">
        <v>82</v>
      </c>
      <c r="AY97" s="17" t="s">
        <v>139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7" t="s">
        <v>80</v>
      </c>
      <c r="BK97" s="197">
        <f>ROUND(I97*H97,2)</f>
        <v>0</v>
      </c>
      <c r="BL97" s="17" t="s">
        <v>146</v>
      </c>
      <c r="BM97" s="196" t="s">
        <v>147</v>
      </c>
    </row>
    <row r="98" spans="2:65" s="1" customFormat="1" ht="76.8">
      <c r="B98" s="34"/>
      <c r="C98" s="35"/>
      <c r="D98" s="198" t="s">
        <v>148</v>
      </c>
      <c r="E98" s="35"/>
      <c r="F98" s="199" t="s">
        <v>149</v>
      </c>
      <c r="G98" s="35"/>
      <c r="H98" s="35"/>
      <c r="I98" s="114"/>
      <c r="J98" s="35"/>
      <c r="K98" s="35"/>
      <c r="L98" s="38"/>
      <c r="M98" s="200"/>
      <c r="N98" s="63"/>
      <c r="O98" s="63"/>
      <c r="P98" s="63"/>
      <c r="Q98" s="63"/>
      <c r="R98" s="63"/>
      <c r="S98" s="63"/>
      <c r="T98" s="64"/>
      <c r="AT98" s="17" t="s">
        <v>148</v>
      </c>
      <c r="AU98" s="17" t="s">
        <v>82</v>
      </c>
    </row>
    <row r="99" spans="2:65" s="1" customFormat="1" ht="24" customHeight="1">
      <c r="B99" s="34"/>
      <c r="C99" s="185" t="s">
        <v>82</v>
      </c>
      <c r="D99" s="185" t="s">
        <v>141</v>
      </c>
      <c r="E99" s="186" t="s">
        <v>150</v>
      </c>
      <c r="F99" s="187" t="s">
        <v>151</v>
      </c>
      <c r="G99" s="188" t="s">
        <v>144</v>
      </c>
      <c r="H99" s="189">
        <v>9838</v>
      </c>
      <c r="I99" s="190"/>
      <c r="J99" s="191">
        <f>ROUND(I99*H99,2)</f>
        <v>0</v>
      </c>
      <c r="K99" s="187" t="s">
        <v>145</v>
      </c>
      <c r="L99" s="38"/>
      <c r="M99" s="192" t="s">
        <v>19</v>
      </c>
      <c r="N99" s="193" t="s">
        <v>44</v>
      </c>
      <c r="O99" s="63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196" t="s">
        <v>146</v>
      </c>
      <c r="AT99" s="196" t="s">
        <v>141</v>
      </c>
      <c r="AU99" s="196" t="s">
        <v>82</v>
      </c>
      <c r="AY99" s="17" t="s">
        <v>139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80</v>
      </c>
      <c r="BK99" s="197">
        <f>ROUND(I99*H99,2)</f>
        <v>0</v>
      </c>
      <c r="BL99" s="17" t="s">
        <v>146</v>
      </c>
      <c r="BM99" s="196" t="s">
        <v>152</v>
      </c>
    </row>
    <row r="100" spans="2:65" s="1" customFormat="1" ht="124.8">
      <c r="B100" s="34"/>
      <c r="C100" s="35"/>
      <c r="D100" s="198" t="s">
        <v>148</v>
      </c>
      <c r="E100" s="35"/>
      <c r="F100" s="199" t="s">
        <v>153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148</v>
      </c>
      <c r="AU100" s="17" t="s">
        <v>82</v>
      </c>
    </row>
    <row r="101" spans="2:65" s="12" customFormat="1" ht="10.199999999999999">
      <c r="B101" s="201"/>
      <c r="C101" s="202"/>
      <c r="D101" s="198" t="s">
        <v>154</v>
      </c>
      <c r="E101" s="203" t="s">
        <v>19</v>
      </c>
      <c r="F101" s="204" t="s">
        <v>155</v>
      </c>
      <c r="G101" s="202"/>
      <c r="H101" s="203" t="s">
        <v>19</v>
      </c>
      <c r="I101" s="205"/>
      <c r="J101" s="202"/>
      <c r="K101" s="202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154</v>
      </c>
      <c r="AU101" s="210" t="s">
        <v>82</v>
      </c>
      <c r="AV101" s="12" t="s">
        <v>80</v>
      </c>
      <c r="AW101" s="12" t="s">
        <v>34</v>
      </c>
      <c r="AX101" s="12" t="s">
        <v>73</v>
      </c>
      <c r="AY101" s="210" t="s">
        <v>139</v>
      </c>
    </row>
    <row r="102" spans="2:65" s="13" customFormat="1" ht="10.199999999999999">
      <c r="B102" s="211"/>
      <c r="C102" s="212"/>
      <c r="D102" s="198" t="s">
        <v>154</v>
      </c>
      <c r="E102" s="213" t="s">
        <v>19</v>
      </c>
      <c r="F102" s="214" t="s">
        <v>468</v>
      </c>
      <c r="G102" s="212"/>
      <c r="H102" s="215">
        <v>9838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154</v>
      </c>
      <c r="AU102" s="221" t="s">
        <v>82</v>
      </c>
      <c r="AV102" s="13" t="s">
        <v>82</v>
      </c>
      <c r="AW102" s="13" t="s">
        <v>34</v>
      </c>
      <c r="AX102" s="13" t="s">
        <v>73</v>
      </c>
      <c r="AY102" s="221" t="s">
        <v>139</v>
      </c>
    </row>
    <row r="103" spans="2:65" s="14" customFormat="1" ht="10.199999999999999">
      <c r="B103" s="222"/>
      <c r="C103" s="223"/>
      <c r="D103" s="198" t="s">
        <v>154</v>
      </c>
      <c r="E103" s="224" t="s">
        <v>19</v>
      </c>
      <c r="F103" s="225" t="s">
        <v>157</v>
      </c>
      <c r="G103" s="223"/>
      <c r="H103" s="226">
        <v>9838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154</v>
      </c>
      <c r="AU103" s="232" t="s">
        <v>82</v>
      </c>
      <c r="AV103" s="14" t="s">
        <v>146</v>
      </c>
      <c r="AW103" s="14" t="s">
        <v>34</v>
      </c>
      <c r="AX103" s="14" t="s">
        <v>80</v>
      </c>
      <c r="AY103" s="232" t="s">
        <v>139</v>
      </c>
    </row>
    <row r="104" spans="2:65" s="1" customFormat="1" ht="16.5" customHeight="1">
      <c r="B104" s="34"/>
      <c r="C104" s="185" t="s">
        <v>158</v>
      </c>
      <c r="D104" s="185" t="s">
        <v>141</v>
      </c>
      <c r="E104" s="186" t="s">
        <v>159</v>
      </c>
      <c r="F104" s="187" t="s">
        <v>160</v>
      </c>
      <c r="G104" s="188" t="s">
        <v>161</v>
      </c>
      <c r="H104" s="189">
        <v>0.49199999999999999</v>
      </c>
      <c r="I104" s="190"/>
      <c r="J104" s="191">
        <f>ROUND(I104*H104,2)</f>
        <v>0</v>
      </c>
      <c r="K104" s="187" t="s">
        <v>145</v>
      </c>
      <c r="L104" s="38"/>
      <c r="M104" s="192" t="s">
        <v>19</v>
      </c>
      <c r="N104" s="193" t="s">
        <v>44</v>
      </c>
      <c r="O104" s="63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AR104" s="196" t="s">
        <v>146</v>
      </c>
      <c r="AT104" s="196" t="s">
        <v>141</v>
      </c>
      <c r="AU104" s="196" t="s">
        <v>82</v>
      </c>
      <c r="AY104" s="17" t="s">
        <v>139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80</v>
      </c>
      <c r="BK104" s="197">
        <f>ROUND(I104*H104,2)</f>
        <v>0</v>
      </c>
      <c r="BL104" s="17" t="s">
        <v>146</v>
      </c>
      <c r="BM104" s="196" t="s">
        <v>162</v>
      </c>
    </row>
    <row r="105" spans="2:65" s="1" customFormat="1" ht="16.5" customHeight="1">
      <c r="B105" s="34"/>
      <c r="C105" s="185" t="s">
        <v>146</v>
      </c>
      <c r="D105" s="185" t="s">
        <v>141</v>
      </c>
      <c r="E105" s="186" t="s">
        <v>163</v>
      </c>
      <c r="F105" s="187" t="s">
        <v>164</v>
      </c>
      <c r="G105" s="188" t="s">
        <v>144</v>
      </c>
      <c r="H105" s="189">
        <v>4919</v>
      </c>
      <c r="I105" s="190"/>
      <c r="J105" s="191">
        <f>ROUND(I105*H105,2)</f>
        <v>0</v>
      </c>
      <c r="K105" s="187" t="s">
        <v>145</v>
      </c>
      <c r="L105" s="38"/>
      <c r="M105" s="192" t="s">
        <v>19</v>
      </c>
      <c r="N105" s="193" t="s">
        <v>44</v>
      </c>
      <c r="O105" s="63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AR105" s="196" t="s">
        <v>146</v>
      </c>
      <c r="AT105" s="196" t="s">
        <v>141</v>
      </c>
      <c r="AU105" s="196" t="s">
        <v>82</v>
      </c>
      <c r="AY105" s="17" t="s">
        <v>139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7" t="s">
        <v>80</v>
      </c>
      <c r="BK105" s="197">
        <f>ROUND(I105*H105,2)</f>
        <v>0</v>
      </c>
      <c r="BL105" s="17" t="s">
        <v>146</v>
      </c>
      <c r="BM105" s="196" t="s">
        <v>165</v>
      </c>
    </row>
    <row r="106" spans="2:65" s="1" customFormat="1" ht="38.4">
      <c r="B106" s="34"/>
      <c r="C106" s="35"/>
      <c r="D106" s="198" t="s">
        <v>148</v>
      </c>
      <c r="E106" s="35"/>
      <c r="F106" s="199" t="s">
        <v>166</v>
      </c>
      <c r="G106" s="35"/>
      <c r="H106" s="35"/>
      <c r="I106" s="114"/>
      <c r="J106" s="35"/>
      <c r="K106" s="35"/>
      <c r="L106" s="38"/>
      <c r="M106" s="200"/>
      <c r="N106" s="63"/>
      <c r="O106" s="63"/>
      <c r="P106" s="63"/>
      <c r="Q106" s="63"/>
      <c r="R106" s="63"/>
      <c r="S106" s="63"/>
      <c r="T106" s="64"/>
      <c r="AT106" s="17" t="s">
        <v>148</v>
      </c>
      <c r="AU106" s="17" t="s">
        <v>82</v>
      </c>
    </row>
    <row r="107" spans="2:65" s="11" customFormat="1" ht="22.8" customHeight="1">
      <c r="B107" s="169"/>
      <c r="C107" s="170"/>
      <c r="D107" s="171" t="s">
        <v>72</v>
      </c>
      <c r="E107" s="183" t="s">
        <v>88</v>
      </c>
      <c r="F107" s="183" t="s">
        <v>167</v>
      </c>
      <c r="G107" s="170"/>
      <c r="H107" s="170"/>
      <c r="I107" s="173"/>
      <c r="J107" s="184">
        <f>BK107</f>
        <v>0</v>
      </c>
      <c r="K107" s="170"/>
      <c r="L107" s="175"/>
      <c r="M107" s="176"/>
      <c r="N107" s="177"/>
      <c r="O107" s="177"/>
      <c r="P107" s="178">
        <f>SUM(P108:P109)</f>
        <v>0</v>
      </c>
      <c r="Q107" s="177"/>
      <c r="R107" s="178">
        <f>SUM(R108:R109)</f>
        <v>1.9467999999999999</v>
      </c>
      <c r="S107" s="177"/>
      <c r="T107" s="179">
        <f>SUM(T108:T109)</f>
        <v>0</v>
      </c>
      <c r="AR107" s="180" t="s">
        <v>80</v>
      </c>
      <c r="AT107" s="181" t="s">
        <v>72</v>
      </c>
      <c r="AU107" s="181" t="s">
        <v>80</v>
      </c>
      <c r="AY107" s="180" t="s">
        <v>139</v>
      </c>
      <c r="BK107" s="182">
        <f>SUM(BK108:BK109)</f>
        <v>0</v>
      </c>
    </row>
    <row r="108" spans="2:65" s="1" customFormat="1" ht="16.5" customHeight="1">
      <c r="B108" s="34"/>
      <c r="C108" s="185" t="s">
        <v>168</v>
      </c>
      <c r="D108" s="185" t="s">
        <v>141</v>
      </c>
      <c r="E108" s="186" t="s">
        <v>469</v>
      </c>
      <c r="F108" s="187" t="s">
        <v>170</v>
      </c>
      <c r="G108" s="188" t="s">
        <v>171</v>
      </c>
      <c r="H108" s="189">
        <v>314</v>
      </c>
      <c r="I108" s="190"/>
      <c r="J108" s="191">
        <f>ROUND(I108*H108,2)</f>
        <v>0</v>
      </c>
      <c r="K108" s="187" t="s">
        <v>19</v>
      </c>
      <c r="L108" s="38"/>
      <c r="M108" s="192" t="s">
        <v>19</v>
      </c>
      <c r="N108" s="193" t="s">
        <v>44</v>
      </c>
      <c r="O108" s="63"/>
      <c r="P108" s="194">
        <f>O108*H108</f>
        <v>0</v>
      </c>
      <c r="Q108" s="194">
        <v>6.1999999999999998E-3</v>
      </c>
      <c r="R108" s="194">
        <f>Q108*H108</f>
        <v>1.9467999999999999</v>
      </c>
      <c r="S108" s="194">
        <v>0</v>
      </c>
      <c r="T108" s="195">
        <f>S108*H108</f>
        <v>0</v>
      </c>
      <c r="AR108" s="196" t="s">
        <v>146</v>
      </c>
      <c r="AT108" s="196" t="s">
        <v>141</v>
      </c>
      <c r="AU108" s="196" t="s">
        <v>82</v>
      </c>
      <c r="AY108" s="17" t="s">
        <v>139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80</v>
      </c>
      <c r="BK108" s="197">
        <f>ROUND(I108*H108,2)</f>
        <v>0</v>
      </c>
      <c r="BL108" s="17" t="s">
        <v>146</v>
      </c>
      <c r="BM108" s="196" t="s">
        <v>172</v>
      </c>
    </row>
    <row r="109" spans="2:65" s="1" customFormat="1" ht="115.2">
      <c r="B109" s="34"/>
      <c r="C109" s="35"/>
      <c r="D109" s="198" t="s">
        <v>173</v>
      </c>
      <c r="E109" s="35"/>
      <c r="F109" s="199" t="s">
        <v>470</v>
      </c>
      <c r="G109" s="35"/>
      <c r="H109" s="35"/>
      <c r="I109" s="114"/>
      <c r="J109" s="35"/>
      <c r="K109" s="35"/>
      <c r="L109" s="38"/>
      <c r="M109" s="200"/>
      <c r="N109" s="63"/>
      <c r="O109" s="63"/>
      <c r="P109" s="63"/>
      <c r="Q109" s="63"/>
      <c r="R109" s="63"/>
      <c r="S109" s="63"/>
      <c r="T109" s="64"/>
      <c r="AT109" s="17" t="s">
        <v>173</v>
      </c>
      <c r="AU109" s="17" t="s">
        <v>82</v>
      </c>
    </row>
    <row r="110" spans="2:65" s="11" customFormat="1" ht="22.8" customHeight="1">
      <c r="B110" s="169"/>
      <c r="C110" s="170"/>
      <c r="D110" s="171" t="s">
        <v>72</v>
      </c>
      <c r="E110" s="183" t="s">
        <v>175</v>
      </c>
      <c r="F110" s="183" t="s">
        <v>176</v>
      </c>
      <c r="G110" s="170"/>
      <c r="H110" s="170"/>
      <c r="I110" s="173"/>
      <c r="J110" s="184">
        <f>BK110</f>
        <v>0</v>
      </c>
      <c r="K110" s="170"/>
      <c r="L110" s="175"/>
      <c r="M110" s="176"/>
      <c r="N110" s="177"/>
      <c r="O110" s="177"/>
      <c r="P110" s="178">
        <f>SUM(P111:P155)</f>
        <v>0</v>
      </c>
      <c r="Q110" s="177"/>
      <c r="R110" s="178">
        <f>SUM(R111:R155)</f>
        <v>22.785259999999997</v>
      </c>
      <c r="S110" s="177"/>
      <c r="T110" s="179">
        <f>SUM(T111:T155)</f>
        <v>0</v>
      </c>
      <c r="AR110" s="180" t="s">
        <v>80</v>
      </c>
      <c r="AT110" s="181" t="s">
        <v>72</v>
      </c>
      <c r="AU110" s="181" t="s">
        <v>80</v>
      </c>
      <c r="AY110" s="180" t="s">
        <v>139</v>
      </c>
      <c r="BK110" s="182">
        <f>SUM(BK111:BK155)</f>
        <v>0</v>
      </c>
    </row>
    <row r="111" spans="2:65" s="1" customFormat="1" ht="24" customHeight="1">
      <c r="B111" s="34"/>
      <c r="C111" s="185" t="s">
        <v>177</v>
      </c>
      <c r="D111" s="185" t="s">
        <v>141</v>
      </c>
      <c r="E111" s="186" t="s">
        <v>178</v>
      </c>
      <c r="F111" s="187" t="s">
        <v>179</v>
      </c>
      <c r="G111" s="188" t="s">
        <v>180</v>
      </c>
      <c r="H111" s="189">
        <v>1051</v>
      </c>
      <c r="I111" s="190"/>
      <c r="J111" s="191">
        <f>ROUND(I111*H111,2)</f>
        <v>0</v>
      </c>
      <c r="K111" s="187" t="s">
        <v>145</v>
      </c>
      <c r="L111" s="38"/>
      <c r="M111" s="192" t="s">
        <v>19</v>
      </c>
      <c r="N111" s="193" t="s">
        <v>44</v>
      </c>
      <c r="O111" s="63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AR111" s="196" t="s">
        <v>146</v>
      </c>
      <c r="AT111" s="196" t="s">
        <v>141</v>
      </c>
      <c r="AU111" s="196" t="s">
        <v>82</v>
      </c>
      <c r="AY111" s="17" t="s">
        <v>139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80</v>
      </c>
      <c r="BK111" s="197">
        <f>ROUND(I111*H111,2)</f>
        <v>0</v>
      </c>
      <c r="BL111" s="17" t="s">
        <v>146</v>
      </c>
      <c r="BM111" s="196" t="s">
        <v>181</v>
      </c>
    </row>
    <row r="112" spans="2:65" s="1" customFormat="1" ht="86.4">
      <c r="B112" s="34"/>
      <c r="C112" s="35"/>
      <c r="D112" s="198" t="s">
        <v>148</v>
      </c>
      <c r="E112" s="35"/>
      <c r="F112" s="199" t="s">
        <v>182</v>
      </c>
      <c r="G112" s="35"/>
      <c r="H112" s="35"/>
      <c r="I112" s="114"/>
      <c r="J112" s="35"/>
      <c r="K112" s="35"/>
      <c r="L112" s="38"/>
      <c r="M112" s="200"/>
      <c r="N112" s="63"/>
      <c r="O112" s="63"/>
      <c r="P112" s="63"/>
      <c r="Q112" s="63"/>
      <c r="R112" s="63"/>
      <c r="S112" s="63"/>
      <c r="T112" s="64"/>
      <c r="AT112" s="17" t="s">
        <v>148</v>
      </c>
      <c r="AU112" s="17" t="s">
        <v>82</v>
      </c>
    </row>
    <row r="113" spans="2:65" s="1" customFormat="1" ht="24" customHeight="1">
      <c r="B113" s="34"/>
      <c r="C113" s="185" t="s">
        <v>183</v>
      </c>
      <c r="D113" s="185" t="s">
        <v>141</v>
      </c>
      <c r="E113" s="186" t="s">
        <v>184</v>
      </c>
      <c r="F113" s="187" t="s">
        <v>185</v>
      </c>
      <c r="G113" s="188" t="s">
        <v>180</v>
      </c>
      <c r="H113" s="189">
        <v>1051</v>
      </c>
      <c r="I113" s="190"/>
      <c r="J113" s="191">
        <f>ROUND(I113*H113,2)</f>
        <v>0</v>
      </c>
      <c r="K113" s="187" t="s">
        <v>145</v>
      </c>
      <c r="L113" s="38"/>
      <c r="M113" s="192" t="s">
        <v>19</v>
      </c>
      <c r="N113" s="193" t="s">
        <v>44</v>
      </c>
      <c r="O113" s="63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196" t="s">
        <v>146</v>
      </c>
      <c r="AT113" s="196" t="s">
        <v>141</v>
      </c>
      <c r="AU113" s="196" t="s">
        <v>82</v>
      </c>
      <c r="AY113" s="17" t="s">
        <v>139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80</v>
      </c>
      <c r="BK113" s="197">
        <f>ROUND(I113*H113,2)</f>
        <v>0</v>
      </c>
      <c r="BL113" s="17" t="s">
        <v>146</v>
      </c>
      <c r="BM113" s="196" t="s">
        <v>186</v>
      </c>
    </row>
    <row r="114" spans="2:65" s="1" customFormat="1" ht="57.6">
      <c r="B114" s="34"/>
      <c r="C114" s="35"/>
      <c r="D114" s="198" t="s">
        <v>148</v>
      </c>
      <c r="E114" s="35"/>
      <c r="F114" s="199" t="s">
        <v>187</v>
      </c>
      <c r="G114" s="35"/>
      <c r="H114" s="35"/>
      <c r="I114" s="114"/>
      <c r="J114" s="35"/>
      <c r="K114" s="35"/>
      <c r="L114" s="38"/>
      <c r="M114" s="200"/>
      <c r="N114" s="63"/>
      <c r="O114" s="63"/>
      <c r="P114" s="63"/>
      <c r="Q114" s="63"/>
      <c r="R114" s="63"/>
      <c r="S114" s="63"/>
      <c r="T114" s="64"/>
      <c r="AT114" s="17" t="s">
        <v>148</v>
      </c>
      <c r="AU114" s="17" t="s">
        <v>82</v>
      </c>
    </row>
    <row r="115" spans="2:65" s="1" customFormat="1" ht="16.5" customHeight="1">
      <c r="B115" s="34"/>
      <c r="C115" s="233" t="s">
        <v>188</v>
      </c>
      <c r="D115" s="233" t="s">
        <v>189</v>
      </c>
      <c r="E115" s="234" t="s">
        <v>190</v>
      </c>
      <c r="F115" s="235" t="s">
        <v>191</v>
      </c>
      <c r="G115" s="236" t="s">
        <v>180</v>
      </c>
      <c r="H115" s="237">
        <v>102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44</v>
      </c>
      <c r="O115" s="63"/>
      <c r="P115" s="194">
        <f>O115*H115</f>
        <v>0</v>
      </c>
      <c r="Q115" s="194">
        <v>1E-4</v>
      </c>
      <c r="R115" s="194">
        <f>Q115*H115</f>
        <v>1.0200000000000001E-2</v>
      </c>
      <c r="S115" s="194">
        <v>0</v>
      </c>
      <c r="T115" s="195">
        <f>S115*H115</f>
        <v>0</v>
      </c>
      <c r="AR115" s="196" t="s">
        <v>188</v>
      </c>
      <c r="AT115" s="196" t="s">
        <v>189</v>
      </c>
      <c r="AU115" s="196" t="s">
        <v>82</v>
      </c>
      <c r="AY115" s="17" t="s">
        <v>139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80</v>
      </c>
      <c r="BK115" s="197">
        <f>ROUND(I115*H115,2)</f>
        <v>0</v>
      </c>
      <c r="BL115" s="17" t="s">
        <v>146</v>
      </c>
      <c r="BM115" s="196" t="s">
        <v>192</v>
      </c>
    </row>
    <row r="116" spans="2:65" s="1" customFormat="1" ht="19.2">
      <c r="B116" s="34"/>
      <c r="C116" s="35"/>
      <c r="D116" s="198" t="s">
        <v>173</v>
      </c>
      <c r="E116" s="35"/>
      <c r="F116" s="199" t="s">
        <v>471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173</v>
      </c>
      <c r="AU116" s="17" t="s">
        <v>82</v>
      </c>
    </row>
    <row r="117" spans="2:65" s="1" customFormat="1" ht="16.5" customHeight="1">
      <c r="B117" s="34"/>
      <c r="C117" s="233" t="s">
        <v>194</v>
      </c>
      <c r="D117" s="233" t="s">
        <v>189</v>
      </c>
      <c r="E117" s="234" t="s">
        <v>195</v>
      </c>
      <c r="F117" s="235" t="s">
        <v>196</v>
      </c>
      <c r="G117" s="236" t="s">
        <v>180</v>
      </c>
      <c r="H117" s="237">
        <v>100</v>
      </c>
      <c r="I117" s="238"/>
      <c r="J117" s="239">
        <f t="shared" ref="J117:J125" si="0">ROUND(I117*H117,2)</f>
        <v>0</v>
      </c>
      <c r="K117" s="235" t="s">
        <v>19</v>
      </c>
      <c r="L117" s="240"/>
      <c r="M117" s="241" t="s">
        <v>19</v>
      </c>
      <c r="N117" s="242" t="s">
        <v>44</v>
      </c>
      <c r="O117" s="63"/>
      <c r="P117" s="194">
        <f t="shared" ref="P117:P125" si="1">O117*H117</f>
        <v>0</v>
      </c>
      <c r="Q117" s="194">
        <v>1E-4</v>
      </c>
      <c r="R117" s="194">
        <f t="shared" ref="R117:R125" si="2">Q117*H117</f>
        <v>0.01</v>
      </c>
      <c r="S117" s="194">
        <v>0</v>
      </c>
      <c r="T117" s="195">
        <f t="shared" ref="T117:T125" si="3">S117*H117</f>
        <v>0</v>
      </c>
      <c r="AR117" s="196" t="s">
        <v>188</v>
      </c>
      <c r="AT117" s="196" t="s">
        <v>189</v>
      </c>
      <c r="AU117" s="196" t="s">
        <v>82</v>
      </c>
      <c r="AY117" s="17" t="s">
        <v>139</v>
      </c>
      <c r="BE117" s="197">
        <f t="shared" ref="BE117:BE125" si="4">IF(N117="základní",J117,0)</f>
        <v>0</v>
      </c>
      <c r="BF117" s="197">
        <f t="shared" ref="BF117:BF125" si="5">IF(N117="snížená",J117,0)</f>
        <v>0</v>
      </c>
      <c r="BG117" s="197">
        <f t="shared" ref="BG117:BG125" si="6">IF(N117="zákl. přenesená",J117,0)</f>
        <v>0</v>
      </c>
      <c r="BH117" s="197">
        <f t="shared" ref="BH117:BH125" si="7">IF(N117="sníž. přenesená",J117,0)</f>
        <v>0</v>
      </c>
      <c r="BI117" s="197">
        <f t="shared" ref="BI117:BI125" si="8">IF(N117="nulová",J117,0)</f>
        <v>0</v>
      </c>
      <c r="BJ117" s="17" t="s">
        <v>80</v>
      </c>
      <c r="BK117" s="197">
        <f t="shared" ref="BK117:BK125" si="9">ROUND(I117*H117,2)</f>
        <v>0</v>
      </c>
      <c r="BL117" s="17" t="s">
        <v>146</v>
      </c>
      <c r="BM117" s="196" t="s">
        <v>197</v>
      </c>
    </row>
    <row r="118" spans="2:65" s="1" customFormat="1" ht="16.5" customHeight="1">
      <c r="B118" s="34"/>
      <c r="C118" s="233" t="s">
        <v>198</v>
      </c>
      <c r="D118" s="233" t="s">
        <v>189</v>
      </c>
      <c r="E118" s="234" t="s">
        <v>199</v>
      </c>
      <c r="F118" s="235" t="s">
        <v>200</v>
      </c>
      <c r="G118" s="236" t="s">
        <v>180</v>
      </c>
      <c r="H118" s="237">
        <v>97</v>
      </c>
      <c r="I118" s="238"/>
      <c r="J118" s="239">
        <f t="shared" si="0"/>
        <v>0</v>
      </c>
      <c r="K118" s="235" t="s">
        <v>19</v>
      </c>
      <c r="L118" s="240"/>
      <c r="M118" s="241" t="s">
        <v>19</v>
      </c>
      <c r="N118" s="242" t="s">
        <v>44</v>
      </c>
      <c r="O118" s="63"/>
      <c r="P118" s="194">
        <f t="shared" si="1"/>
        <v>0</v>
      </c>
      <c r="Q118" s="194">
        <v>1E-4</v>
      </c>
      <c r="R118" s="194">
        <f t="shared" si="2"/>
        <v>9.7000000000000003E-3</v>
      </c>
      <c r="S118" s="194">
        <v>0</v>
      </c>
      <c r="T118" s="195">
        <f t="shared" si="3"/>
        <v>0</v>
      </c>
      <c r="AR118" s="196" t="s">
        <v>188</v>
      </c>
      <c r="AT118" s="196" t="s">
        <v>189</v>
      </c>
      <c r="AU118" s="196" t="s">
        <v>82</v>
      </c>
      <c r="AY118" s="17" t="s">
        <v>139</v>
      </c>
      <c r="BE118" s="197">
        <f t="shared" si="4"/>
        <v>0</v>
      </c>
      <c r="BF118" s="197">
        <f t="shared" si="5"/>
        <v>0</v>
      </c>
      <c r="BG118" s="197">
        <f t="shared" si="6"/>
        <v>0</v>
      </c>
      <c r="BH118" s="197">
        <f t="shared" si="7"/>
        <v>0</v>
      </c>
      <c r="BI118" s="197">
        <f t="shared" si="8"/>
        <v>0</v>
      </c>
      <c r="BJ118" s="17" t="s">
        <v>80</v>
      </c>
      <c r="BK118" s="197">
        <f t="shared" si="9"/>
        <v>0</v>
      </c>
      <c r="BL118" s="17" t="s">
        <v>146</v>
      </c>
      <c r="BM118" s="196" t="s">
        <v>201</v>
      </c>
    </row>
    <row r="119" spans="2:65" s="1" customFormat="1" ht="16.5" customHeight="1">
      <c r="B119" s="34"/>
      <c r="C119" s="233" t="s">
        <v>202</v>
      </c>
      <c r="D119" s="233" t="s">
        <v>189</v>
      </c>
      <c r="E119" s="234" t="s">
        <v>203</v>
      </c>
      <c r="F119" s="235" t="s">
        <v>204</v>
      </c>
      <c r="G119" s="236" t="s">
        <v>180</v>
      </c>
      <c r="H119" s="237">
        <v>119</v>
      </c>
      <c r="I119" s="238"/>
      <c r="J119" s="239">
        <f t="shared" si="0"/>
        <v>0</v>
      </c>
      <c r="K119" s="235" t="s">
        <v>19</v>
      </c>
      <c r="L119" s="240"/>
      <c r="M119" s="241" t="s">
        <v>19</v>
      </c>
      <c r="N119" s="242" t="s">
        <v>44</v>
      </c>
      <c r="O119" s="63"/>
      <c r="P119" s="194">
        <f t="shared" si="1"/>
        <v>0</v>
      </c>
      <c r="Q119" s="194">
        <v>1E-4</v>
      </c>
      <c r="R119" s="194">
        <f t="shared" si="2"/>
        <v>1.1900000000000001E-2</v>
      </c>
      <c r="S119" s="194">
        <v>0</v>
      </c>
      <c r="T119" s="195">
        <f t="shared" si="3"/>
        <v>0</v>
      </c>
      <c r="AR119" s="196" t="s">
        <v>188</v>
      </c>
      <c r="AT119" s="196" t="s">
        <v>189</v>
      </c>
      <c r="AU119" s="196" t="s">
        <v>82</v>
      </c>
      <c r="AY119" s="17" t="s">
        <v>139</v>
      </c>
      <c r="BE119" s="197">
        <f t="shared" si="4"/>
        <v>0</v>
      </c>
      <c r="BF119" s="197">
        <f t="shared" si="5"/>
        <v>0</v>
      </c>
      <c r="BG119" s="197">
        <f t="shared" si="6"/>
        <v>0</v>
      </c>
      <c r="BH119" s="197">
        <f t="shared" si="7"/>
        <v>0</v>
      </c>
      <c r="BI119" s="197">
        <f t="shared" si="8"/>
        <v>0</v>
      </c>
      <c r="BJ119" s="17" t="s">
        <v>80</v>
      </c>
      <c r="BK119" s="197">
        <f t="shared" si="9"/>
        <v>0</v>
      </c>
      <c r="BL119" s="17" t="s">
        <v>146</v>
      </c>
      <c r="BM119" s="196" t="s">
        <v>205</v>
      </c>
    </row>
    <row r="120" spans="2:65" s="1" customFormat="1" ht="16.5" customHeight="1">
      <c r="B120" s="34"/>
      <c r="C120" s="233" t="s">
        <v>206</v>
      </c>
      <c r="D120" s="233" t="s">
        <v>189</v>
      </c>
      <c r="E120" s="234" t="s">
        <v>207</v>
      </c>
      <c r="F120" s="235" t="s">
        <v>472</v>
      </c>
      <c r="G120" s="236" t="s">
        <v>180</v>
      </c>
      <c r="H120" s="237">
        <v>111</v>
      </c>
      <c r="I120" s="238"/>
      <c r="J120" s="239">
        <f t="shared" si="0"/>
        <v>0</v>
      </c>
      <c r="K120" s="235" t="s">
        <v>19</v>
      </c>
      <c r="L120" s="240"/>
      <c r="M120" s="241" t="s">
        <v>19</v>
      </c>
      <c r="N120" s="242" t="s">
        <v>44</v>
      </c>
      <c r="O120" s="63"/>
      <c r="P120" s="194">
        <f t="shared" si="1"/>
        <v>0</v>
      </c>
      <c r="Q120" s="194">
        <v>1E-4</v>
      </c>
      <c r="R120" s="194">
        <f t="shared" si="2"/>
        <v>1.11E-2</v>
      </c>
      <c r="S120" s="194">
        <v>0</v>
      </c>
      <c r="T120" s="195">
        <f t="shared" si="3"/>
        <v>0</v>
      </c>
      <c r="AR120" s="196" t="s">
        <v>188</v>
      </c>
      <c r="AT120" s="196" t="s">
        <v>189</v>
      </c>
      <c r="AU120" s="196" t="s">
        <v>82</v>
      </c>
      <c r="AY120" s="17" t="s">
        <v>139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7" t="s">
        <v>80</v>
      </c>
      <c r="BK120" s="197">
        <f t="shared" si="9"/>
        <v>0</v>
      </c>
      <c r="BL120" s="17" t="s">
        <v>146</v>
      </c>
      <c r="BM120" s="196" t="s">
        <v>209</v>
      </c>
    </row>
    <row r="121" spans="2:65" s="1" customFormat="1" ht="16.5" customHeight="1">
      <c r="B121" s="34"/>
      <c r="C121" s="233" t="s">
        <v>210</v>
      </c>
      <c r="D121" s="233" t="s">
        <v>189</v>
      </c>
      <c r="E121" s="234" t="s">
        <v>211</v>
      </c>
      <c r="F121" s="235" t="s">
        <v>212</v>
      </c>
      <c r="G121" s="236" t="s">
        <v>180</v>
      </c>
      <c r="H121" s="237">
        <v>140</v>
      </c>
      <c r="I121" s="238"/>
      <c r="J121" s="239">
        <f t="shared" si="0"/>
        <v>0</v>
      </c>
      <c r="K121" s="235" t="s">
        <v>19</v>
      </c>
      <c r="L121" s="240"/>
      <c r="M121" s="241" t="s">
        <v>19</v>
      </c>
      <c r="N121" s="242" t="s">
        <v>44</v>
      </c>
      <c r="O121" s="63"/>
      <c r="P121" s="194">
        <f t="shared" si="1"/>
        <v>0</v>
      </c>
      <c r="Q121" s="194">
        <v>1E-4</v>
      </c>
      <c r="R121" s="194">
        <f t="shared" si="2"/>
        <v>1.4E-2</v>
      </c>
      <c r="S121" s="194">
        <v>0</v>
      </c>
      <c r="T121" s="195">
        <f t="shared" si="3"/>
        <v>0</v>
      </c>
      <c r="AR121" s="196" t="s">
        <v>188</v>
      </c>
      <c r="AT121" s="196" t="s">
        <v>189</v>
      </c>
      <c r="AU121" s="196" t="s">
        <v>82</v>
      </c>
      <c r="AY121" s="17" t="s">
        <v>139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7" t="s">
        <v>80</v>
      </c>
      <c r="BK121" s="197">
        <f t="shared" si="9"/>
        <v>0</v>
      </c>
      <c r="BL121" s="17" t="s">
        <v>146</v>
      </c>
      <c r="BM121" s="196" t="s">
        <v>213</v>
      </c>
    </row>
    <row r="122" spans="2:65" s="1" customFormat="1" ht="16.5" customHeight="1">
      <c r="B122" s="34"/>
      <c r="C122" s="233" t="s">
        <v>214</v>
      </c>
      <c r="D122" s="233" t="s">
        <v>189</v>
      </c>
      <c r="E122" s="234" t="s">
        <v>215</v>
      </c>
      <c r="F122" s="235" t="s">
        <v>216</v>
      </c>
      <c r="G122" s="236" t="s">
        <v>180</v>
      </c>
      <c r="H122" s="237">
        <v>119</v>
      </c>
      <c r="I122" s="238"/>
      <c r="J122" s="239">
        <f t="shared" si="0"/>
        <v>0</v>
      </c>
      <c r="K122" s="235" t="s">
        <v>19</v>
      </c>
      <c r="L122" s="240"/>
      <c r="M122" s="241" t="s">
        <v>19</v>
      </c>
      <c r="N122" s="242" t="s">
        <v>44</v>
      </c>
      <c r="O122" s="63"/>
      <c r="P122" s="194">
        <f t="shared" si="1"/>
        <v>0</v>
      </c>
      <c r="Q122" s="194">
        <v>1E-4</v>
      </c>
      <c r="R122" s="194">
        <f t="shared" si="2"/>
        <v>1.1900000000000001E-2</v>
      </c>
      <c r="S122" s="194">
        <v>0</v>
      </c>
      <c r="T122" s="195">
        <f t="shared" si="3"/>
        <v>0</v>
      </c>
      <c r="AR122" s="196" t="s">
        <v>188</v>
      </c>
      <c r="AT122" s="196" t="s">
        <v>189</v>
      </c>
      <c r="AU122" s="196" t="s">
        <v>82</v>
      </c>
      <c r="AY122" s="17" t="s">
        <v>139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7" t="s">
        <v>80</v>
      </c>
      <c r="BK122" s="197">
        <f t="shared" si="9"/>
        <v>0</v>
      </c>
      <c r="BL122" s="17" t="s">
        <v>146</v>
      </c>
      <c r="BM122" s="196" t="s">
        <v>217</v>
      </c>
    </row>
    <row r="123" spans="2:65" s="1" customFormat="1" ht="16.5" customHeight="1">
      <c r="B123" s="34"/>
      <c r="C123" s="233" t="s">
        <v>8</v>
      </c>
      <c r="D123" s="233" t="s">
        <v>189</v>
      </c>
      <c r="E123" s="234" t="s">
        <v>218</v>
      </c>
      <c r="F123" s="235" t="s">
        <v>219</v>
      </c>
      <c r="G123" s="236" t="s">
        <v>180</v>
      </c>
      <c r="H123" s="237">
        <v>139</v>
      </c>
      <c r="I123" s="238"/>
      <c r="J123" s="239">
        <f t="shared" si="0"/>
        <v>0</v>
      </c>
      <c r="K123" s="235" t="s">
        <v>19</v>
      </c>
      <c r="L123" s="240"/>
      <c r="M123" s="241" t="s">
        <v>19</v>
      </c>
      <c r="N123" s="242" t="s">
        <v>44</v>
      </c>
      <c r="O123" s="63"/>
      <c r="P123" s="194">
        <f t="shared" si="1"/>
        <v>0</v>
      </c>
      <c r="Q123" s="194">
        <v>2E-3</v>
      </c>
      <c r="R123" s="194">
        <f t="shared" si="2"/>
        <v>0.27800000000000002</v>
      </c>
      <c r="S123" s="194">
        <v>0</v>
      </c>
      <c r="T123" s="195">
        <f t="shared" si="3"/>
        <v>0</v>
      </c>
      <c r="AR123" s="196" t="s">
        <v>188</v>
      </c>
      <c r="AT123" s="196" t="s">
        <v>189</v>
      </c>
      <c r="AU123" s="196" t="s">
        <v>82</v>
      </c>
      <c r="AY123" s="17" t="s">
        <v>139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7" t="s">
        <v>80</v>
      </c>
      <c r="BK123" s="197">
        <f t="shared" si="9"/>
        <v>0</v>
      </c>
      <c r="BL123" s="17" t="s">
        <v>146</v>
      </c>
      <c r="BM123" s="196" t="s">
        <v>220</v>
      </c>
    </row>
    <row r="124" spans="2:65" s="1" customFormat="1" ht="16.5" customHeight="1">
      <c r="B124" s="34"/>
      <c r="C124" s="233" t="s">
        <v>221</v>
      </c>
      <c r="D124" s="233" t="s">
        <v>189</v>
      </c>
      <c r="E124" s="234" t="s">
        <v>222</v>
      </c>
      <c r="F124" s="235" t="s">
        <v>223</v>
      </c>
      <c r="G124" s="236" t="s">
        <v>180</v>
      </c>
      <c r="H124" s="237">
        <v>124</v>
      </c>
      <c r="I124" s="238"/>
      <c r="J124" s="239">
        <f t="shared" si="0"/>
        <v>0</v>
      </c>
      <c r="K124" s="235" t="s">
        <v>19</v>
      </c>
      <c r="L124" s="240"/>
      <c r="M124" s="241" t="s">
        <v>19</v>
      </c>
      <c r="N124" s="242" t="s">
        <v>44</v>
      </c>
      <c r="O124" s="63"/>
      <c r="P124" s="194">
        <f t="shared" si="1"/>
        <v>0</v>
      </c>
      <c r="Q124" s="194">
        <v>1E-4</v>
      </c>
      <c r="R124" s="194">
        <f t="shared" si="2"/>
        <v>1.2400000000000001E-2</v>
      </c>
      <c r="S124" s="194">
        <v>0</v>
      </c>
      <c r="T124" s="195">
        <f t="shared" si="3"/>
        <v>0</v>
      </c>
      <c r="AR124" s="196" t="s">
        <v>188</v>
      </c>
      <c r="AT124" s="196" t="s">
        <v>189</v>
      </c>
      <c r="AU124" s="196" t="s">
        <v>82</v>
      </c>
      <c r="AY124" s="17" t="s">
        <v>139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7" t="s">
        <v>80</v>
      </c>
      <c r="BK124" s="197">
        <f t="shared" si="9"/>
        <v>0</v>
      </c>
      <c r="BL124" s="17" t="s">
        <v>146</v>
      </c>
      <c r="BM124" s="196" t="s">
        <v>224</v>
      </c>
    </row>
    <row r="125" spans="2:65" s="1" customFormat="1" ht="16.5" customHeight="1">
      <c r="B125" s="34"/>
      <c r="C125" s="185" t="s">
        <v>225</v>
      </c>
      <c r="D125" s="185" t="s">
        <v>141</v>
      </c>
      <c r="E125" s="186" t="s">
        <v>226</v>
      </c>
      <c r="F125" s="187" t="s">
        <v>227</v>
      </c>
      <c r="G125" s="188" t="s">
        <v>180</v>
      </c>
      <c r="H125" s="189">
        <v>1051</v>
      </c>
      <c r="I125" s="190"/>
      <c r="J125" s="191">
        <f t="shared" si="0"/>
        <v>0</v>
      </c>
      <c r="K125" s="187" t="s">
        <v>19</v>
      </c>
      <c r="L125" s="38"/>
      <c r="M125" s="192" t="s">
        <v>19</v>
      </c>
      <c r="N125" s="193" t="s">
        <v>44</v>
      </c>
      <c r="O125" s="63"/>
      <c r="P125" s="194">
        <f t="shared" si="1"/>
        <v>0</v>
      </c>
      <c r="Q125" s="194">
        <v>5.0000000000000002E-5</v>
      </c>
      <c r="R125" s="194">
        <f t="shared" si="2"/>
        <v>5.2549999999999999E-2</v>
      </c>
      <c r="S125" s="194">
        <v>0</v>
      </c>
      <c r="T125" s="195">
        <f t="shared" si="3"/>
        <v>0</v>
      </c>
      <c r="AR125" s="196" t="s">
        <v>146</v>
      </c>
      <c r="AT125" s="196" t="s">
        <v>141</v>
      </c>
      <c r="AU125" s="196" t="s">
        <v>82</v>
      </c>
      <c r="AY125" s="17" t="s">
        <v>139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7" t="s">
        <v>80</v>
      </c>
      <c r="BK125" s="197">
        <f t="shared" si="9"/>
        <v>0</v>
      </c>
      <c r="BL125" s="17" t="s">
        <v>146</v>
      </c>
      <c r="BM125" s="196" t="s">
        <v>228</v>
      </c>
    </row>
    <row r="126" spans="2:65" s="1" customFormat="1" ht="48">
      <c r="B126" s="34"/>
      <c r="C126" s="35"/>
      <c r="D126" s="198" t="s">
        <v>148</v>
      </c>
      <c r="E126" s="35"/>
      <c r="F126" s="199" t="s">
        <v>229</v>
      </c>
      <c r="G126" s="35"/>
      <c r="H126" s="35"/>
      <c r="I126" s="114"/>
      <c r="J126" s="35"/>
      <c r="K126" s="35"/>
      <c r="L126" s="38"/>
      <c r="M126" s="200"/>
      <c r="N126" s="63"/>
      <c r="O126" s="63"/>
      <c r="P126" s="63"/>
      <c r="Q126" s="63"/>
      <c r="R126" s="63"/>
      <c r="S126" s="63"/>
      <c r="T126" s="64"/>
      <c r="AT126" s="17" t="s">
        <v>148</v>
      </c>
      <c r="AU126" s="17" t="s">
        <v>82</v>
      </c>
    </row>
    <row r="127" spans="2:65" s="1" customFormat="1" ht="16.5" customHeight="1">
      <c r="B127" s="34"/>
      <c r="C127" s="233" t="s">
        <v>230</v>
      </c>
      <c r="D127" s="233" t="s">
        <v>189</v>
      </c>
      <c r="E127" s="234" t="s">
        <v>231</v>
      </c>
      <c r="F127" s="235" t="s">
        <v>232</v>
      </c>
      <c r="G127" s="236" t="s">
        <v>180</v>
      </c>
      <c r="H127" s="237">
        <v>1051</v>
      </c>
      <c r="I127" s="238"/>
      <c r="J127" s="239">
        <f>ROUND(I127*H127,2)</f>
        <v>0</v>
      </c>
      <c r="K127" s="235" t="s">
        <v>19</v>
      </c>
      <c r="L127" s="240"/>
      <c r="M127" s="241" t="s">
        <v>19</v>
      </c>
      <c r="N127" s="242" t="s">
        <v>44</v>
      </c>
      <c r="O127" s="63"/>
      <c r="P127" s="194">
        <f>O127*H127</f>
        <v>0</v>
      </c>
      <c r="Q127" s="194">
        <v>5.0000000000000001E-3</v>
      </c>
      <c r="R127" s="194">
        <f>Q127*H127</f>
        <v>5.2549999999999999</v>
      </c>
      <c r="S127" s="194">
        <v>0</v>
      </c>
      <c r="T127" s="195">
        <f>S127*H127</f>
        <v>0</v>
      </c>
      <c r="AR127" s="196" t="s">
        <v>188</v>
      </c>
      <c r="AT127" s="196" t="s">
        <v>189</v>
      </c>
      <c r="AU127" s="196" t="s">
        <v>82</v>
      </c>
      <c r="AY127" s="17" t="s">
        <v>139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80</v>
      </c>
      <c r="BK127" s="197">
        <f>ROUND(I127*H127,2)</f>
        <v>0</v>
      </c>
      <c r="BL127" s="17" t="s">
        <v>146</v>
      </c>
      <c r="BM127" s="196" t="s">
        <v>233</v>
      </c>
    </row>
    <row r="128" spans="2:65" s="1" customFormat="1" ht="16.5" customHeight="1">
      <c r="B128" s="34"/>
      <c r="C128" s="185" t="s">
        <v>234</v>
      </c>
      <c r="D128" s="185" t="s">
        <v>141</v>
      </c>
      <c r="E128" s="186" t="s">
        <v>235</v>
      </c>
      <c r="F128" s="187" t="s">
        <v>236</v>
      </c>
      <c r="G128" s="188" t="s">
        <v>144</v>
      </c>
      <c r="H128" s="189">
        <v>830</v>
      </c>
      <c r="I128" s="190"/>
      <c r="J128" s="191">
        <f>ROUND(I128*H128,2)</f>
        <v>0</v>
      </c>
      <c r="K128" s="187" t="s">
        <v>145</v>
      </c>
      <c r="L128" s="38"/>
      <c r="M128" s="192" t="s">
        <v>19</v>
      </c>
      <c r="N128" s="193" t="s">
        <v>44</v>
      </c>
      <c r="O128" s="63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AR128" s="196" t="s">
        <v>146</v>
      </c>
      <c r="AT128" s="196" t="s">
        <v>141</v>
      </c>
      <c r="AU128" s="196" t="s">
        <v>82</v>
      </c>
      <c r="AY128" s="17" t="s">
        <v>139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80</v>
      </c>
      <c r="BK128" s="197">
        <f>ROUND(I128*H128,2)</f>
        <v>0</v>
      </c>
      <c r="BL128" s="17" t="s">
        <v>146</v>
      </c>
      <c r="BM128" s="196" t="s">
        <v>237</v>
      </c>
    </row>
    <row r="129" spans="2:65" s="1" customFormat="1" ht="76.8">
      <c r="B129" s="34"/>
      <c r="C129" s="35"/>
      <c r="D129" s="198" t="s">
        <v>148</v>
      </c>
      <c r="E129" s="35"/>
      <c r="F129" s="199" t="s">
        <v>238</v>
      </c>
      <c r="G129" s="35"/>
      <c r="H129" s="35"/>
      <c r="I129" s="114"/>
      <c r="J129" s="35"/>
      <c r="K129" s="35"/>
      <c r="L129" s="38"/>
      <c r="M129" s="200"/>
      <c r="N129" s="63"/>
      <c r="O129" s="63"/>
      <c r="P129" s="63"/>
      <c r="Q129" s="63"/>
      <c r="R129" s="63"/>
      <c r="S129" s="63"/>
      <c r="T129" s="64"/>
      <c r="AT129" s="17" t="s">
        <v>148</v>
      </c>
      <c r="AU129" s="17" t="s">
        <v>82</v>
      </c>
    </row>
    <row r="130" spans="2:65" s="1" customFormat="1" ht="16.5" customHeight="1">
      <c r="B130" s="34"/>
      <c r="C130" s="233" t="s">
        <v>239</v>
      </c>
      <c r="D130" s="233" t="s">
        <v>189</v>
      </c>
      <c r="E130" s="234" t="s">
        <v>240</v>
      </c>
      <c r="F130" s="235" t="s">
        <v>241</v>
      </c>
      <c r="G130" s="236" t="s">
        <v>242</v>
      </c>
      <c r="H130" s="237">
        <v>85.49</v>
      </c>
      <c r="I130" s="238"/>
      <c r="J130" s="239">
        <f>ROUND(I130*H130,2)</f>
        <v>0</v>
      </c>
      <c r="K130" s="235" t="s">
        <v>145</v>
      </c>
      <c r="L130" s="240"/>
      <c r="M130" s="241" t="s">
        <v>19</v>
      </c>
      <c r="N130" s="242" t="s">
        <v>44</v>
      </c>
      <c r="O130" s="63"/>
      <c r="P130" s="194">
        <f>O130*H130</f>
        <v>0</v>
      </c>
      <c r="Q130" s="194">
        <v>0.2</v>
      </c>
      <c r="R130" s="194">
        <f>Q130*H130</f>
        <v>17.097999999999999</v>
      </c>
      <c r="S130" s="194">
        <v>0</v>
      </c>
      <c r="T130" s="195">
        <f>S130*H130</f>
        <v>0</v>
      </c>
      <c r="AR130" s="196" t="s">
        <v>188</v>
      </c>
      <c r="AT130" s="196" t="s">
        <v>189</v>
      </c>
      <c r="AU130" s="196" t="s">
        <v>82</v>
      </c>
      <c r="AY130" s="17" t="s">
        <v>139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80</v>
      </c>
      <c r="BK130" s="197">
        <f>ROUND(I130*H130,2)</f>
        <v>0</v>
      </c>
      <c r="BL130" s="17" t="s">
        <v>146</v>
      </c>
      <c r="BM130" s="196" t="s">
        <v>243</v>
      </c>
    </row>
    <row r="131" spans="2:65" s="12" customFormat="1" ht="10.199999999999999">
      <c r="B131" s="201"/>
      <c r="C131" s="202"/>
      <c r="D131" s="198" t="s">
        <v>154</v>
      </c>
      <c r="E131" s="203" t="s">
        <v>19</v>
      </c>
      <c r="F131" s="204" t="s">
        <v>244</v>
      </c>
      <c r="G131" s="202"/>
      <c r="H131" s="203" t="s">
        <v>19</v>
      </c>
      <c r="I131" s="205"/>
      <c r="J131" s="202"/>
      <c r="K131" s="202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154</v>
      </c>
      <c r="AU131" s="210" t="s">
        <v>82</v>
      </c>
      <c r="AV131" s="12" t="s">
        <v>80</v>
      </c>
      <c r="AW131" s="12" t="s">
        <v>34</v>
      </c>
      <c r="AX131" s="12" t="s">
        <v>73</v>
      </c>
      <c r="AY131" s="210" t="s">
        <v>139</v>
      </c>
    </row>
    <row r="132" spans="2:65" s="13" customFormat="1" ht="10.199999999999999">
      <c r="B132" s="211"/>
      <c r="C132" s="212"/>
      <c r="D132" s="198" t="s">
        <v>154</v>
      </c>
      <c r="E132" s="213" t="s">
        <v>19</v>
      </c>
      <c r="F132" s="214" t="s">
        <v>473</v>
      </c>
      <c r="G132" s="212"/>
      <c r="H132" s="215">
        <v>85.49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154</v>
      </c>
      <c r="AU132" s="221" t="s">
        <v>82</v>
      </c>
      <c r="AV132" s="13" t="s">
        <v>82</v>
      </c>
      <c r="AW132" s="13" t="s">
        <v>34</v>
      </c>
      <c r="AX132" s="13" t="s">
        <v>73</v>
      </c>
      <c r="AY132" s="221" t="s">
        <v>139</v>
      </c>
    </row>
    <row r="133" spans="2:65" s="14" customFormat="1" ht="10.199999999999999">
      <c r="B133" s="222"/>
      <c r="C133" s="223"/>
      <c r="D133" s="198" t="s">
        <v>154</v>
      </c>
      <c r="E133" s="224" t="s">
        <v>19</v>
      </c>
      <c r="F133" s="225" t="s">
        <v>157</v>
      </c>
      <c r="G133" s="223"/>
      <c r="H133" s="226">
        <v>85.49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154</v>
      </c>
      <c r="AU133" s="232" t="s">
        <v>82</v>
      </c>
      <c r="AV133" s="14" t="s">
        <v>146</v>
      </c>
      <c r="AW133" s="14" t="s">
        <v>34</v>
      </c>
      <c r="AX133" s="14" t="s">
        <v>80</v>
      </c>
      <c r="AY133" s="232" t="s">
        <v>139</v>
      </c>
    </row>
    <row r="134" spans="2:65" s="1" customFormat="1" ht="36" customHeight="1">
      <c r="B134" s="34"/>
      <c r="C134" s="185" t="s">
        <v>7</v>
      </c>
      <c r="D134" s="185" t="s">
        <v>141</v>
      </c>
      <c r="E134" s="186" t="s">
        <v>246</v>
      </c>
      <c r="F134" s="187" t="s">
        <v>247</v>
      </c>
      <c r="G134" s="188" t="s">
        <v>180</v>
      </c>
      <c r="H134" s="189">
        <v>1051</v>
      </c>
      <c r="I134" s="190"/>
      <c r="J134" s="191">
        <f>ROUND(I134*H134,2)</f>
        <v>0</v>
      </c>
      <c r="K134" s="187" t="s">
        <v>19</v>
      </c>
      <c r="L134" s="38"/>
      <c r="M134" s="192" t="s">
        <v>19</v>
      </c>
      <c r="N134" s="193" t="s">
        <v>44</v>
      </c>
      <c r="O134" s="63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AR134" s="196" t="s">
        <v>146</v>
      </c>
      <c r="AT134" s="196" t="s">
        <v>141</v>
      </c>
      <c r="AU134" s="196" t="s">
        <v>82</v>
      </c>
      <c r="AY134" s="17" t="s">
        <v>139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80</v>
      </c>
      <c r="BK134" s="197">
        <f>ROUND(I134*H134,2)</f>
        <v>0</v>
      </c>
      <c r="BL134" s="17" t="s">
        <v>146</v>
      </c>
      <c r="BM134" s="196" t="s">
        <v>248</v>
      </c>
    </row>
    <row r="135" spans="2:65" s="1" customFormat="1" ht="16.5" customHeight="1">
      <c r="B135" s="34"/>
      <c r="C135" s="185" t="s">
        <v>249</v>
      </c>
      <c r="D135" s="185" t="s">
        <v>141</v>
      </c>
      <c r="E135" s="186" t="s">
        <v>250</v>
      </c>
      <c r="F135" s="187" t="s">
        <v>251</v>
      </c>
      <c r="G135" s="188" t="s">
        <v>252</v>
      </c>
      <c r="H135" s="189">
        <v>10.51</v>
      </c>
      <c r="I135" s="190"/>
      <c r="J135" s="191">
        <f>ROUND(I135*H135,2)</f>
        <v>0</v>
      </c>
      <c r="K135" s="187" t="s">
        <v>145</v>
      </c>
      <c r="L135" s="38"/>
      <c r="M135" s="192" t="s">
        <v>19</v>
      </c>
      <c r="N135" s="193" t="s">
        <v>44</v>
      </c>
      <c r="O135" s="63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AR135" s="196" t="s">
        <v>146</v>
      </c>
      <c r="AT135" s="196" t="s">
        <v>141</v>
      </c>
      <c r="AU135" s="196" t="s">
        <v>82</v>
      </c>
      <c r="AY135" s="17" t="s">
        <v>139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80</v>
      </c>
      <c r="BK135" s="197">
        <f>ROUND(I135*H135,2)</f>
        <v>0</v>
      </c>
      <c r="BL135" s="17" t="s">
        <v>146</v>
      </c>
      <c r="BM135" s="196" t="s">
        <v>253</v>
      </c>
    </row>
    <row r="136" spans="2:65" s="1" customFormat="1" ht="105.6">
      <c r="B136" s="34"/>
      <c r="C136" s="35"/>
      <c r="D136" s="198" t="s">
        <v>148</v>
      </c>
      <c r="E136" s="35"/>
      <c r="F136" s="199" t="s">
        <v>254</v>
      </c>
      <c r="G136" s="35"/>
      <c r="H136" s="35"/>
      <c r="I136" s="114"/>
      <c r="J136" s="35"/>
      <c r="K136" s="35"/>
      <c r="L136" s="38"/>
      <c r="M136" s="200"/>
      <c r="N136" s="63"/>
      <c r="O136" s="63"/>
      <c r="P136" s="63"/>
      <c r="Q136" s="63"/>
      <c r="R136" s="63"/>
      <c r="S136" s="63"/>
      <c r="T136" s="64"/>
      <c r="AT136" s="17" t="s">
        <v>148</v>
      </c>
      <c r="AU136" s="17" t="s">
        <v>82</v>
      </c>
    </row>
    <row r="137" spans="2:65" s="1" customFormat="1" ht="24" customHeight="1">
      <c r="B137" s="34"/>
      <c r="C137" s="233" t="s">
        <v>255</v>
      </c>
      <c r="D137" s="233" t="s">
        <v>189</v>
      </c>
      <c r="E137" s="234" t="s">
        <v>256</v>
      </c>
      <c r="F137" s="235" t="s">
        <v>257</v>
      </c>
      <c r="G137" s="236" t="s">
        <v>258</v>
      </c>
      <c r="H137" s="237">
        <v>10.51</v>
      </c>
      <c r="I137" s="238"/>
      <c r="J137" s="239">
        <f>ROUND(I137*H137,2)</f>
        <v>0</v>
      </c>
      <c r="K137" s="235" t="s">
        <v>19</v>
      </c>
      <c r="L137" s="240"/>
      <c r="M137" s="241" t="s">
        <v>19</v>
      </c>
      <c r="N137" s="242" t="s">
        <v>44</v>
      </c>
      <c r="O137" s="63"/>
      <c r="P137" s="194">
        <f>O137*H137</f>
        <v>0</v>
      </c>
      <c r="Q137" s="194">
        <v>1E-3</v>
      </c>
      <c r="R137" s="194">
        <f>Q137*H137</f>
        <v>1.051E-2</v>
      </c>
      <c r="S137" s="194">
        <v>0</v>
      </c>
      <c r="T137" s="195">
        <f>S137*H137</f>
        <v>0</v>
      </c>
      <c r="AR137" s="196" t="s">
        <v>188</v>
      </c>
      <c r="AT137" s="196" t="s">
        <v>189</v>
      </c>
      <c r="AU137" s="196" t="s">
        <v>82</v>
      </c>
      <c r="AY137" s="17" t="s">
        <v>139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80</v>
      </c>
      <c r="BK137" s="197">
        <f>ROUND(I137*H137,2)</f>
        <v>0</v>
      </c>
      <c r="BL137" s="17" t="s">
        <v>146</v>
      </c>
      <c r="BM137" s="196" t="s">
        <v>259</v>
      </c>
    </row>
    <row r="138" spans="2:65" s="1" customFormat="1" ht="19.2">
      <c r="B138" s="34"/>
      <c r="C138" s="35"/>
      <c r="D138" s="198" t="s">
        <v>173</v>
      </c>
      <c r="E138" s="35"/>
      <c r="F138" s="199" t="s">
        <v>260</v>
      </c>
      <c r="G138" s="35"/>
      <c r="H138" s="35"/>
      <c r="I138" s="114"/>
      <c r="J138" s="35"/>
      <c r="K138" s="35"/>
      <c r="L138" s="38"/>
      <c r="M138" s="200"/>
      <c r="N138" s="63"/>
      <c r="O138" s="63"/>
      <c r="P138" s="63"/>
      <c r="Q138" s="63"/>
      <c r="R138" s="63"/>
      <c r="S138" s="63"/>
      <c r="T138" s="64"/>
      <c r="AT138" s="17" t="s">
        <v>173</v>
      </c>
      <c r="AU138" s="17" t="s">
        <v>82</v>
      </c>
    </row>
    <row r="139" spans="2:65" s="12" customFormat="1" ht="10.199999999999999">
      <c r="B139" s="201"/>
      <c r="C139" s="202"/>
      <c r="D139" s="198" t="s">
        <v>154</v>
      </c>
      <c r="E139" s="203" t="s">
        <v>19</v>
      </c>
      <c r="F139" s="204" t="s">
        <v>261</v>
      </c>
      <c r="G139" s="202"/>
      <c r="H139" s="203" t="s">
        <v>19</v>
      </c>
      <c r="I139" s="205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154</v>
      </c>
      <c r="AU139" s="210" t="s">
        <v>82</v>
      </c>
      <c r="AV139" s="12" t="s">
        <v>80</v>
      </c>
      <c r="AW139" s="12" t="s">
        <v>34</v>
      </c>
      <c r="AX139" s="12" t="s">
        <v>73</v>
      </c>
      <c r="AY139" s="210" t="s">
        <v>139</v>
      </c>
    </row>
    <row r="140" spans="2:65" s="13" customFormat="1" ht="10.199999999999999">
      <c r="B140" s="211"/>
      <c r="C140" s="212"/>
      <c r="D140" s="198" t="s">
        <v>154</v>
      </c>
      <c r="E140" s="213" t="s">
        <v>19</v>
      </c>
      <c r="F140" s="214" t="s">
        <v>474</v>
      </c>
      <c r="G140" s="212"/>
      <c r="H140" s="215">
        <v>10.51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154</v>
      </c>
      <c r="AU140" s="221" t="s">
        <v>82</v>
      </c>
      <c r="AV140" s="13" t="s">
        <v>82</v>
      </c>
      <c r="AW140" s="13" t="s">
        <v>34</v>
      </c>
      <c r="AX140" s="13" t="s">
        <v>73</v>
      </c>
      <c r="AY140" s="221" t="s">
        <v>139</v>
      </c>
    </row>
    <row r="141" spans="2:65" s="14" customFormat="1" ht="10.199999999999999">
      <c r="B141" s="222"/>
      <c r="C141" s="223"/>
      <c r="D141" s="198" t="s">
        <v>154</v>
      </c>
      <c r="E141" s="224" t="s">
        <v>19</v>
      </c>
      <c r="F141" s="225" t="s">
        <v>157</v>
      </c>
      <c r="G141" s="223"/>
      <c r="H141" s="226">
        <v>10.51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154</v>
      </c>
      <c r="AU141" s="232" t="s">
        <v>82</v>
      </c>
      <c r="AV141" s="14" t="s">
        <v>146</v>
      </c>
      <c r="AW141" s="14" t="s">
        <v>34</v>
      </c>
      <c r="AX141" s="14" t="s">
        <v>80</v>
      </c>
      <c r="AY141" s="232" t="s">
        <v>139</v>
      </c>
    </row>
    <row r="142" spans="2:65" s="1" customFormat="1" ht="16.5" customHeight="1">
      <c r="B142" s="34"/>
      <c r="C142" s="185" t="s">
        <v>263</v>
      </c>
      <c r="D142" s="185" t="s">
        <v>141</v>
      </c>
      <c r="E142" s="186" t="s">
        <v>264</v>
      </c>
      <c r="F142" s="187" t="s">
        <v>265</v>
      </c>
      <c r="G142" s="188" t="s">
        <v>266</v>
      </c>
      <c r="H142" s="189">
        <v>22.785</v>
      </c>
      <c r="I142" s="190"/>
      <c r="J142" s="191">
        <f>ROUND(I142*H142,2)</f>
        <v>0</v>
      </c>
      <c r="K142" s="187" t="s">
        <v>145</v>
      </c>
      <c r="L142" s="38"/>
      <c r="M142" s="192" t="s">
        <v>19</v>
      </c>
      <c r="N142" s="193" t="s">
        <v>44</v>
      </c>
      <c r="O142" s="6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196" t="s">
        <v>146</v>
      </c>
      <c r="AT142" s="196" t="s">
        <v>141</v>
      </c>
      <c r="AU142" s="196" t="s">
        <v>82</v>
      </c>
      <c r="AY142" s="17" t="s">
        <v>139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80</v>
      </c>
      <c r="BK142" s="197">
        <f>ROUND(I142*H142,2)</f>
        <v>0</v>
      </c>
      <c r="BL142" s="17" t="s">
        <v>146</v>
      </c>
      <c r="BM142" s="196" t="s">
        <v>267</v>
      </c>
    </row>
    <row r="143" spans="2:65" s="1" customFormat="1" ht="16.5" customHeight="1">
      <c r="B143" s="34"/>
      <c r="C143" s="185" t="s">
        <v>268</v>
      </c>
      <c r="D143" s="185" t="s">
        <v>141</v>
      </c>
      <c r="E143" s="186" t="s">
        <v>269</v>
      </c>
      <c r="F143" s="187" t="s">
        <v>270</v>
      </c>
      <c r="G143" s="188" t="s">
        <v>242</v>
      </c>
      <c r="H143" s="189">
        <v>42.04</v>
      </c>
      <c r="I143" s="190"/>
      <c r="J143" s="191">
        <f>ROUND(I143*H143,2)</f>
        <v>0</v>
      </c>
      <c r="K143" s="187" t="s">
        <v>145</v>
      </c>
      <c r="L143" s="38"/>
      <c r="M143" s="192" t="s">
        <v>19</v>
      </c>
      <c r="N143" s="193" t="s">
        <v>44</v>
      </c>
      <c r="O143" s="63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AR143" s="196" t="s">
        <v>146</v>
      </c>
      <c r="AT143" s="196" t="s">
        <v>141</v>
      </c>
      <c r="AU143" s="196" t="s">
        <v>82</v>
      </c>
      <c r="AY143" s="17" t="s">
        <v>139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80</v>
      </c>
      <c r="BK143" s="197">
        <f>ROUND(I143*H143,2)</f>
        <v>0</v>
      </c>
      <c r="BL143" s="17" t="s">
        <v>146</v>
      </c>
      <c r="BM143" s="196" t="s">
        <v>271</v>
      </c>
    </row>
    <row r="144" spans="2:65" s="12" customFormat="1" ht="10.199999999999999">
      <c r="B144" s="201"/>
      <c r="C144" s="202"/>
      <c r="D144" s="198" t="s">
        <v>154</v>
      </c>
      <c r="E144" s="203" t="s">
        <v>19</v>
      </c>
      <c r="F144" s="204" t="s">
        <v>272</v>
      </c>
      <c r="G144" s="202"/>
      <c r="H144" s="203" t="s">
        <v>19</v>
      </c>
      <c r="I144" s="205"/>
      <c r="J144" s="202"/>
      <c r="K144" s="202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154</v>
      </c>
      <c r="AU144" s="210" t="s">
        <v>82</v>
      </c>
      <c r="AV144" s="12" t="s">
        <v>80</v>
      </c>
      <c r="AW144" s="12" t="s">
        <v>34</v>
      </c>
      <c r="AX144" s="12" t="s">
        <v>73</v>
      </c>
      <c r="AY144" s="210" t="s">
        <v>139</v>
      </c>
    </row>
    <row r="145" spans="2:65" s="13" customFormat="1" ht="10.199999999999999">
      <c r="B145" s="211"/>
      <c r="C145" s="212"/>
      <c r="D145" s="198" t="s">
        <v>154</v>
      </c>
      <c r="E145" s="213" t="s">
        <v>19</v>
      </c>
      <c r="F145" s="214" t="s">
        <v>475</v>
      </c>
      <c r="G145" s="212"/>
      <c r="H145" s="215">
        <v>42.04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154</v>
      </c>
      <c r="AU145" s="221" t="s">
        <v>82</v>
      </c>
      <c r="AV145" s="13" t="s">
        <v>82</v>
      </c>
      <c r="AW145" s="13" t="s">
        <v>34</v>
      </c>
      <c r="AX145" s="13" t="s">
        <v>73</v>
      </c>
      <c r="AY145" s="221" t="s">
        <v>139</v>
      </c>
    </row>
    <row r="146" spans="2:65" s="14" customFormat="1" ht="10.199999999999999">
      <c r="B146" s="222"/>
      <c r="C146" s="223"/>
      <c r="D146" s="198" t="s">
        <v>154</v>
      </c>
      <c r="E146" s="224" t="s">
        <v>19</v>
      </c>
      <c r="F146" s="225" t="s">
        <v>157</v>
      </c>
      <c r="G146" s="223"/>
      <c r="H146" s="226">
        <v>42.04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154</v>
      </c>
      <c r="AU146" s="232" t="s">
        <v>82</v>
      </c>
      <c r="AV146" s="14" t="s">
        <v>146</v>
      </c>
      <c r="AW146" s="14" t="s">
        <v>34</v>
      </c>
      <c r="AX146" s="14" t="s">
        <v>80</v>
      </c>
      <c r="AY146" s="232" t="s">
        <v>139</v>
      </c>
    </row>
    <row r="147" spans="2:65" s="1" customFormat="1" ht="16.5" customHeight="1">
      <c r="B147" s="34"/>
      <c r="C147" s="233" t="s">
        <v>274</v>
      </c>
      <c r="D147" s="233" t="s">
        <v>189</v>
      </c>
      <c r="E147" s="234" t="s">
        <v>275</v>
      </c>
      <c r="F147" s="235" t="s">
        <v>276</v>
      </c>
      <c r="G147" s="236" t="s">
        <v>242</v>
      </c>
      <c r="H147" s="237">
        <v>42.04</v>
      </c>
      <c r="I147" s="238"/>
      <c r="J147" s="239">
        <f>ROUND(I147*H147,2)</f>
        <v>0</v>
      </c>
      <c r="K147" s="235" t="s">
        <v>145</v>
      </c>
      <c r="L147" s="240"/>
      <c r="M147" s="241" t="s">
        <v>19</v>
      </c>
      <c r="N147" s="242" t="s">
        <v>44</v>
      </c>
      <c r="O147" s="63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AR147" s="196" t="s">
        <v>188</v>
      </c>
      <c r="AT147" s="196" t="s">
        <v>189</v>
      </c>
      <c r="AU147" s="196" t="s">
        <v>82</v>
      </c>
      <c r="AY147" s="17" t="s">
        <v>139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80</v>
      </c>
      <c r="BK147" s="197">
        <f>ROUND(I147*H147,2)</f>
        <v>0</v>
      </c>
      <c r="BL147" s="17" t="s">
        <v>146</v>
      </c>
      <c r="BM147" s="196" t="s">
        <v>277</v>
      </c>
    </row>
    <row r="148" spans="2:65" s="1" customFormat="1" ht="19.2">
      <c r="B148" s="34"/>
      <c r="C148" s="35"/>
      <c r="D148" s="198" t="s">
        <v>173</v>
      </c>
      <c r="E148" s="35"/>
      <c r="F148" s="199" t="s">
        <v>278</v>
      </c>
      <c r="G148" s="35"/>
      <c r="H148" s="35"/>
      <c r="I148" s="114"/>
      <c r="J148" s="35"/>
      <c r="K148" s="35"/>
      <c r="L148" s="38"/>
      <c r="M148" s="200"/>
      <c r="N148" s="63"/>
      <c r="O148" s="63"/>
      <c r="P148" s="63"/>
      <c r="Q148" s="63"/>
      <c r="R148" s="63"/>
      <c r="S148" s="63"/>
      <c r="T148" s="64"/>
      <c r="AT148" s="17" t="s">
        <v>173</v>
      </c>
      <c r="AU148" s="17" t="s">
        <v>82</v>
      </c>
    </row>
    <row r="149" spans="2:65" s="12" customFormat="1" ht="10.199999999999999">
      <c r="B149" s="201"/>
      <c r="C149" s="202"/>
      <c r="D149" s="198" t="s">
        <v>154</v>
      </c>
      <c r="E149" s="203" t="s">
        <v>19</v>
      </c>
      <c r="F149" s="204" t="s">
        <v>272</v>
      </c>
      <c r="G149" s="202"/>
      <c r="H149" s="203" t="s">
        <v>19</v>
      </c>
      <c r="I149" s="205"/>
      <c r="J149" s="202"/>
      <c r="K149" s="202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154</v>
      </c>
      <c r="AU149" s="210" t="s">
        <v>82</v>
      </c>
      <c r="AV149" s="12" t="s">
        <v>80</v>
      </c>
      <c r="AW149" s="12" t="s">
        <v>34</v>
      </c>
      <c r="AX149" s="12" t="s">
        <v>73</v>
      </c>
      <c r="AY149" s="210" t="s">
        <v>139</v>
      </c>
    </row>
    <row r="150" spans="2:65" s="13" customFormat="1" ht="10.199999999999999">
      <c r="B150" s="211"/>
      <c r="C150" s="212"/>
      <c r="D150" s="198" t="s">
        <v>154</v>
      </c>
      <c r="E150" s="213" t="s">
        <v>19</v>
      </c>
      <c r="F150" s="214" t="s">
        <v>475</v>
      </c>
      <c r="G150" s="212"/>
      <c r="H150" s="215">
        <v>42.04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154</v>
      </c>
      <c r="AU150" s="221" t="s">
        <v>82</v>
      </c>
      <c r="AV150" s="13" t="s">
        <v>82</v>
      </c>
      <c r="AW150" s="13" t="s">
        <v>34</v>
      </c>
      <c r="AX150" s="13" t="s">
        <v>73</v>
      </c>
      <c r="AY150" s="221" t="s">
        <v>139</v>
      </c>
    </row>
    <row r="151" spans="2:65" s="14" customFormat="1" ht="10.199999999999999">
      <c r="B151" s="222"/>
      <c r="C151" s="223"/>
      <c r="D151" s="198" t="s">
        <v>154</v>
      </c>
      <c r="E151" s="224" t="s">
        <v>19</v>
      </c>
      <c r="F151" s="225" t="s">
        <v>157</v>
      </c>
      <c r="G151" s="223"/>
      <c r="H151" s="226">
        <v>42.04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154</v>
      </c>
      <c r="AU151" s="232" t="s">
        <v>82</v>
      </c>
      <c r="AV151" s="14" t="s">
        <v>146</v>
      </c>
      <c r="AW151" s="14" t="s">
        <v>34</v>
      </c>
      <c r="AX151" s="14" t="s">
        <v>80</v>
      </c>
      <c r="AY151" s="232" t="s">
        <v>139</v>
      </c>
    </row>
    <row r="152" spans="2:65" s="1" customFormat="1" ht="16.5" customHeight="1">
      <c r="B152" s="34"/>
      <c r="C152" s="185" t="s">
        <v>279</v>
      </c>
      <c r="D152" s="185" t="s">
        <v>141</v>
      </c>
      <c r="E152" s="186" t="s">
        <v>280</v>
      </c>
      <c r="F152" s="187" t="s">
        <v>281</v>
      </c>
      <c r="G152" s="188" t="s">
        <v>242</v>
      </c>
      <c r="H152" s="189">
        <v>42.04</v>
      </c>
      <c r="I152" s="190"/>
      <c r="J152" s="191">
        <f>ROUND(I152*H152,2)</f>
        <v>0</v>
      </c>
      <c r="K152" s="187" t="s">
        <v>145</v>
      </c>
      <c r="L152" s="38"/>
      <c r="M152" s="192" t="s">
        <v>19</v>
      </c>
      <c r="N152" s="193" t="s">
        <v>44</v>
      </c>
      <c r="O152" s="6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196" t="s">
        <v>146</v>
      </c>
      <c r="AT152" s="196" t="s">
        <v>141</v>
      </c>
      <c r="AU152" s="196" t="s">
        <v>82</v>
      </c>
      <c r="AY152" s="17" t="s">
        <v>139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80</v>
      </c>
      <c r="BK152" s="197">
        <f>ROUND(I152*H152,2)</f>
        <v>0</v>
      </c>
      <c r="BL152" s="17" t="s">
        <v>146</v>
      </c>
      <c r="BM152" s="196" t="s">
        <v>282</v>
      </c>
    </row>
    <row r="153" spans="2:65" s="1" customFormat="1" ht="48">
      <c r="B153" s="34"/>
      <c r="C153" s="35"/>
      <c r="D153" s="198" t="s">
        <v>148</v>
      </c>
      <c r="E153" s="35"/>
      <c r="F153" s="199" t="s">
        <v>283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148</v>
      </c>
      <c r="AU153" s="17" t="s">
        <v>82</v>
      </c>
    </row>
    <row r="154" spans="2:65" s="1" customFormat="1" ht="16.5" customHeight="1">
      <c r="B154" s="34"/>
      <c r="C154" s="185" t="s">
        <v>284</v>
      </c>
      <c r="D154" s="185" t="s">
        <v>141</v>
      </c>
      <c r="E154" s="186" t="s">
        <v>285</v>
      </c>
      <c r="F154" s="187" t="s">
        <v>286</v>
      </c>
      <c r="G154" s="188" t="s">
        <v>242</v>
      </c>
      <c r="H154" s="189">
        <v>42.04</v>
      </c>
      <c r="I154" s="190"/>
      <c r="J154" s="191">
        <f>ROUND(I154*H154,2)</f>
        <v>0</v>
      </c>
      <c r="K154" s="187" t="s">
        <v>145</v>
      </c>
      <c r="L154" s="38"/>
      <c r="M154" s="192" t="s">
        <v>19</v>
      </c>
      <c r="N154" s="193" t="s">
        <v>44</v>
      </c>
      <c r="O154" s="63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AR154" s="196" t="s">
        <v>146</v>
      </c>
      <c r="AT154" s="196" t="s">
        <v>141</v>
      </c>
      <c r="AU154" s="196" t="s">
        <v>82</v>
      </c>
      <c r="AY154" s="17" t="s">
        <v>139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80</v>
      </c>
      <c r="BK154" s="197">
        <f>ROUND(I154*H154,2)</f>
        <v>0</v>
      </c>
      <c r="BL154" s="17" t="s">
        <v>146</v>
      </c>
      <c r="BM154" s="196" t="s">
        <v>287</v>
      </c>
    </row>
    <row r="155" spans="2:65" s="1" customFormat="1" ht="48">
      <c r="B155" s="34"/>
      <c r="C155" s="35"/>
      <c r="D155" s="198" t="s">
        <v>148</v>
      </c>
      <c r="E155" s="35"/>
      <c r="F155" s="199" t="s">
        <v>283</v>
      </c>
      <c r="G155" s="35"/>
      <c r="H155" s="35"/>
      <c r="I155" s="114"/>
      <c r="J155" s="35"/>
      <c r="K155" s="35"/>
      <c r="L155" s="38"/>
      <c r="M155" s="200"/>
      <c r="N155" s="63"/>
      <c r="O155" s="63"/>
      <c r="P155" s="63"/>
      <c r="Q155" s="63"/>
      <c r="R155" s="63"/>
      <c r="S155" s="63"/>
      <c r="T155" s="64"/>
      <c r="AT155" s="17" t="s">
        <v>148</v>
      </c>
      <c r="AU155" s="17" t="s">
        <v>82</v>
      </c>
    </row>
    <row r="156" spans="2:65" s="11" customFormat="1" ht="22.8" customHeight="1">
      <c r="B156" s="169"/>
      <c r="C156" s="170"/>
      <c r="D156" s="171" t="s">
        <v>72</v>
      </c>
      <c r="E156" s="183" t="s">
        <v>288</v>
      </c>
      <c r="F156" s="183" t="s">
        <v>289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SUM(P157:P197)</f>
        <v>0</v>
      </c>
      <c r="Q156" s="177"/>
      <c r="R156" s="178">
        <f>SUM(R157:R197)</f>
        <v>11.0069</v>
      </c>
      <c r="S156" s="177"/>
      <c r="T156" s="179">
        <f>SUM(T157:T197)</f>
        <v>0</v>
      </c>
      <c r="AR156" s="180" t="s">
        <v>80</v>
      </c>
      <c r="AT156" s="181" t="s">
        <v>72</v>
      </c>
      <c r="AU156" s="181" t="s">
        <v>80</v>
      </c>
      <c r="AY156" s="180" t="s">
        <v>139</v>
      </c>
      <c r="BK156" s="182">
        <f>SUM(BK157:BK197)</f>
        <v>0</v>
      </c>
    </row>
    <row r="157" spans="2:65" s="1" customFormat="1" ht="24" customHeight="1">
      <c r="B157" s="34"/>
      <c r="C157" s="185" t="s">
        <v>290</v>
      </c>
      <c r="D157" s="185" t="s">
        <v>141</v>
      </c>
      <c r="E157" s="186" t="s">
        <v>291</v>
      </c>
      <c r="F157" s="187" t="s">
        <v>292</v>
      </c>
      <c r="G157" s="188" t="s">
        <v>180</v>
      </c>
      <c r="H157" s="189">
        <v>430</v>
      </c>
      <c r="I157" s="190"/>
      <c r="J157" s="191">
        <f>ROUND(I157*H157,2)</f>
        <v>0</v>
      </c>
      <c r="K157" s="187" t="s">
        <v>145</v>
      </c>
      <c r="L157" s="38"/>
      <c r="M157" s="192" t="s">
        <v>19</v>
      </c>
      <c r="N157" s="193" t="s">
        <v>44</v>
      </c>
      <c r="O157" s="63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AR157" s="196" t="s">
        <v>146</v>
      </c>
      <c r="AT157" s="196" t="s">
        <v>141</v>
      </c>
      <c r="AU157" s="196" t="s">
        <v>82</v>
      </c>
      <c r="AY157" s="17" t="s">
        <v>139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80</v>
      </c>
      <c r="BK157" s="197">
        <f>ROUND(I157*H157,2)</f>
        <v>0</v>
      </c>
      <c r="BL157" s="17" t="s">
        <v>146</v>
      </c>
      <c r="BM157" s="196" t="s">
        <v>293</v>
      </c>
    </row>
    <row r="158" spans="2:65" s="1" customFormat="1" ht="67.2">
      <c r="B158" s="34"/>
      <c r="C158" s="35"/>
      <c r="D158" s="198" t="s">
        <v>148</v>
      </c>
      <c r="E158" s="35"/>
      <c r="F158" s="199" t="s">
        <v>294</v>
      </c>
      <c r="G158" s="35"/>
      <c r="H158" s="35"/>
      <c r="I158" s="114"/>
      <c r="J158" s="35"/>
      <c r="K158" s="35"/>
      <c r="L158" s="38"/>
      <c r="M158" s="200"/>
      <c r="N158" s="63"/>
      <c r="O158" s="63"/>
      <c r="P158" s="63"/>
      <c r="Q158" s="63"/>
      <c r="R158" s="63"/>
      <c r="S158" s="63"/>
      <c r="T158" s="64"/>
      <c r="AT158" s="17" t="s">
        <v>148</v>
      </c>
      <c r="AU158" s="17" t="s">
        <v>82</v>
      </c>
    </row>
    <row r="159" spans="2:65" s="1" customFormat="1" ht="24" customHeight="1">
      <c r="B159" s="34"/>
      <c r="C159" s="185" t="s">
        <v>295</v>
      </c>
      <c r="D159" s="185" t="s">
        <v>141</v>
      </c>
      <c r="E159" s="186" t="s">
        <v>184</v>
      </c>
      <c r="F159" s="187" t="s">
        <v>185</v>
      </c>
      <c r="G159" s="188" t="s">
        <v>180</v>
      </c>
      <c r="H159" s="189">
        <v>430</v>
      </c>
      <c r="I159" s="190"/>
      <c r="J159" s="191">
        <f>ROUND(I159*H159,2)</f>
        <v>0</v>
      </c>
      <c r="K159" s="187" t="s">
        <v>145</v>
      </c>
      <c r="L159" s="38"/>
      <c r="M159" s="192" t="s">
        <v>19</v>
      </c>
      <c r="N159" s="193" t="s">
        <v>44</v>
      </c>
      <c r="O159" s="63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AR159" s="196" t="s">
        <v>146</v>
      </c>
      <c r="AT159" s="196" t="s">
        <v>141</v>
      </c>
      <c r="AU159" s="196" t="s">
        <v>82</v>
      </c>
      <c r="AY159" s="17" t="s">
        <v>139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80</v>
      </c>
      <c r="BK159" s="197">
        <f>ROUND(I159*H159,2)</f>
        <v>0</v>
      </c>
      <c r="BL159" s="17" t="s">
        <v>146</v>
      </c>
      <c r="BM159" s="196" t="s">
        <v>296</v>
      </c>
    </row>
    <row r="160" spans="2:65" s="1" customFormat="1" ht="57.6">
      <c r="B160" s="34"/>
      <c r="C160" s="35"/>
      <c r="D160" s="198" t="s">
        <v>148</v>
      </c>
      <c r="E160" s="35"/>
      <c r="F160" s="199" t="s">
        <v>187</v>
      </c>
      <c r="G160" s="35"/>
      <c r="H160" s="35"/>
      <c r="I160" s="114"/>
      <c r="J160" s="35"/>
      <c r="K160" s="35"/>
      <c r="L160" s="38"/>
      <c r="M160" s="200"/>
      <c r="N160" s="63"/>
      <c r="O160" s="63"/>
      <c r="P160" s="63"/>
      <c r="Q160" s="63"/>
      <c r="R160" s="63"/>
      <c r="S160" s="63"/>
      <c r="T160" s="64"/>
      <c r="AT160" s="17" t="s">
        <v>148</v>
      </c>
      <c r="AU160" s="17" t="s">
        <v>82</v>
      </c>
    </row>
    <row r="161" spans="2:65" s="1" customFormat="1" ht="16.5" customHeight="1">
      <c r="B161" s="34"/>
      <c r="C161" s="233" t="s">
        <v>297</v>
      </c>
      <c r="D161" s="233" t="s">
        <v>189</v>
      </c>
      <c r="E161" s="234" t="s">
        <v>298</v>
      </c>
      <c r="F161" s="235" t="s">
        <v>299</v>
      </c>
      <c r="G161" s="236" t="s">
        <v>180</v>
      </c>
      <c r="H161" s="237">
        <v>84</v>
      </c>
      <c r="I161" s="238"/>
      <c r="J161" s="239">
        <f t="shared" ref="J161:J167" si="10">ROUND(I161*H161,2)</f>
        <v>0</v>
      </c>
      <c r="K161" s="235" t="s">
        <v>19</v>
      </c>
      <c r="L161" s="240"/>
      <c r="M161" s="241" t="s">
        <v>19</v>
      </c>
      <c r="N161" s="242" t="s">
        <v>44</v>
      </c>
      <c r="O161" s="63"/>
      <c r="P161" s="194">
        <f t="shared" ref="P161:P167" si="11">O161*H161</f>
        <v>0</v>
      </c>
      <c r="Q161" s="194">
        <v>5.8E-4</v>
      </c>
      <c r="R161" s="194">
        <f t="shared" ref="R161:R167" si="12">Q161*H161</f>
        <v>4.8719999999999999E-2</v>
      </c>
      <c r="S161" s="194">
        <v>0</v>
      </c>
      <c r="T161" s="195">
        <f t="shared" ref="T161:T167" si="13">S161*H161</f>
        <v>0</v>
      </c>
      <c r="AR161" s="196" t="s">
        <v>188</v>
      </c>
      <c r="AT161" s="196" t="s">
        <v>189</v>
      </c>
      <c r="AU161" s="196" t="s">
        <v>82</v>
      </c>
      <c r="AY161" s="17" t="s">
        <v>139</v>
      </c>
      <c r="BE161" s="197">
        <f t="shared" ref="BE161:BE167" si="14">IF(N161="základní",J161,0)</f>
        <v>0</v>
      </c>
      <c r="BF161" s="197">
        <f t="shared" ref="BF161:BF167" si="15">IF(N161="snížená",J161,0)</f>
        <v>0</v>
      </c>
      <c r="BG161" s="197">
        <f t="shared" ref="BG161:BG167" si="16">IF(N161="zákl. přenesená",J161,0)</f>
        <v>0</v>
      </c>
      <c r="BH161" s="197">
        <f t="shared" ref="BH161:BH167" si="17">IF(N161="sníž. přenesená",J161,0)</f>
        <v>0</v>
      </c>
      <c r="BI161" s="197">
        <f t="shared" ref="BI161:BI167" si="18">IF(N161="nulová",J161,0)</f>
        <v>0</v>
      </c>
      <c r="BJ161" s="17" t="s">
        <v>80</v>
      </c>
      <c r="BK161" s="197">
        <f t="shared" ref="BK161:BK167" si="19">ROUND(I161*H161,2)</f>
        <v>0</v>
      </c>
      <c r="BL161" s="17" t="s">
        <v>146</v>
      </c>
      <c r="BM161" s="196" t="s">
        <v>300</v>
      </c>
    </row>
    <row r="162" spans="2:65" s="1" customFormat="1" ht="16.5" customHeight="1">
      <c r="B162" s="34"/>
      <c r="C162" s="233" t="s">
        <v>301</v>
      </c>
      <c r="D162" s="233" t="s">
        <v>189</v>
      </c>
      <c r="E162" s="234" t="s">
        <v>302</v>
      </c>
      <c r="F162" s="235" t="s">
        <v>303</v>
      </c>
      <c r="G162" s="236" t="s">
        <v>180</v>
      </c>
      <c r="H162" s="237">
        <v>72</v>
      </c>
      <c r="I162" s="238"/>
      <c r="J162" s="239">
        <f t="shared" si="10"/>
        <v>0</v>
      </c>
      <c r="K162" s="235" t="s">
        <v>19</v>
      </c>
      <c r="L162" s="240"/>
      <c r="M162" s="241" t="s">
        <v>19</v>
      </c>
      <c r="N162" s="242" t="s">
        <v>44</v>
      </c>
      <c r="O162" s="63"/>
      <c r="P162" s="194">
        <f t="shared" si="11"/>
        <v>0</v>
      </c>
      <c r="Q162" s="194">
        <v>5.8E-4</v>
      </c>
      <c r="R162" s="194">
        <f t="shared" si="12"/>
        <v>4.1759999999999999E-2</v>
      </c>
      <c r="S162" s="194">
        <v>0</v>
      </c>
      <c r="T162" s="195">
        <f t="shared" si="13"/>
        <v>0</v>
      </c>
      <c r="AR162" s="196" t="s">
        <v>188</v>
      </c>
      <c r="AT162" s="196" t="s">
        <v>189</v>
      </c>
      <c r="AU162" s="196" t="s">
        <v>82</v>
      </c>
      <c r="AY162" s="17" t="s">
        <v>139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7" t="s">
        <v>80</v>
      </c>
      <c r="BK162" s="197">
        <f t="shared" si="19"/>
        <v>0</v>
      </c>
      <c r="BL162" s="17" t="s">
        <v>146</v>
      </c>
      <c r="BM162" s="196" t="s">
        <v>304</v>
      </c>
    </row>
    <row r="163" spans="2:65" s="1" customFormat="1" ht="16.5" customHeight="1">
      <c r="B163" s="34"/>
      <c r="C163" s="233" t="s">
        <v>305</v>
      </c>
      <c r="D163" s="233" t="s">
        <v>189</v>
      </c>
      <c r="E163" s="234" t="s">
        <v>306</v>
      </c>
      <c r="F163" s="235" t="s">
        <v>307</v>
      </c>
      <c r="G163" s="236" t="s">
        <v>180</v>
      </c>
      <c r="H163" s="237">
        <v>72</v>
      </c>
      <c r="I163" s="238"/>
      <c r="J163" s="239">
        <f t="shared" si="10"/>
        <v>0</v>
      </c>
      <c r="K163" s="235" t="s">
        <v>19</v>
      </c>
      <c r="L163" s="240"/>
      <c r="M163" s="241" t="s">
        <v>19</v>
      </c>
      <c r="N163" s="242" t="s">
        <v>44</v>
      </c>
      <c r="O163" s="63"/>
      <c r="P163" s="194">
        <f t="shared" si="11"/>
        <v>0</v>
      </c>
      <c r="Q163" s="194">
        <v>5.8E-4</v>
      </c>
      <c r="R163" s="194">
        <f t="shared" si="12"/>
        <v>4.1759999999999999E-2</v>
      </c>
      <c r="S163" s="194">
        <v>0</v>
      </c>
      <c r="T163" s="195">
        <f t="shared" si="13"/>
        <v>0</v>
      </c>
      <c r="AR163" s="196" t="s">
        <v>188</v>
      </c>
      <c r="AT163" s="196" t="s">
        <v>189</v>
      </c>
      <c r="AU163" s="196" t="s">
        <v>82</v>
      </c>
      <c r="AY163" s="17" t="s">
        <v>139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7" t="s">
        <v>80</v>
      </c>
      <c r="BK163" s="197">
        <f t="shared" si="19"/>
        <v>0</v>
      </c>
      <c r="BL163" s="17" t="s">
        <v>146</v>
      </c>
      <c r="BM163" s="196" t="s">
        <v>308</v>
      </c>
    </row>
    <row r="164" spans="2:65" s="1" customFormat="1" ht="16.5" customHeight="1">
      <c r="B164" s="34"/>
      <c r="C164" s="233" t="s">
        <v>309</v>
      </c>
      <c r="D164" s="233" t="s">
        <v>189</v>
      </c>
      <c r="E164" s="234" t="s">
        <v>310</v>
      </c>
      <c r="F164" s="235" t="s">
        <v>311</v>
      </c>
      <c r="G164" s="236" t="s">
        <v>180</v>
      </c>
      <c r="H164" s="237">
        <v>58</v>
      </c>
      <c r="I164" s="238"/>
      <c r="J164" s="239">
        <f t="shared" si="10"/>
        <v>0</v>
      </c>
      <c r="K164" s="235" t="s">
        <v>19</v>
      </c>
      <c r="L164" s="240"/>
      <c r="M164" s="241" t="s">
        <v>19</v>
      </c>
      <c r="N164" s="242" t="s">
        <v>44</v>
      </c>
      <c r="O164" s="63"/>
      <c r="P164" s="194">
        <f t="shared" si="11"/>
        <v>0</v>
      </c>
      <c r="Q164" s="194">
        <v>5.8E-4</v>
      </c>
      <c r="R164" s="194">
        <f t="shared" si="12"/>
        <v>3.3640000000000003E-2</v>
      </c>
      <c r="S164" s="194">
        <v>0</v>
      </c>
      <c r="T164" s="195">
        <f t="shared" si="13"/>
        <v>0</v>
      </c>
      <c r="AR164" s="196" t="s">
        <v>188</v>
      </c>
      <c r="AT164" s="196" t="s">
        <v>189</v>
      </c>
      <c r="AU164" s="196" t="s">
        <v>82</v>
      </c>
      <c r="AY164" s="17" t="s">
        <v>139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7" t="s">
        <v>80</v>
      </c>
      <c r="BK164" s="197">
        <f t="shared" si="19"/>
        <v>0</v>
      </c>
      <c r="BL164" s="17" t="s">
        <v>146</v>
      </c>
      <c r="BM164" s="196" t="s">
        <v>312</v>
      </c>
    </row>
    <row r="165" spans="2:65" s="1" customFormat="1" ht="16.5" customHeight="1">
      <c r="B165" s="34"/>
      <c r="C165" s="233" t="s">
        <v>313</v>
      </c>
      <c r="D165" s="233" t="s">
        <v>189</v>
      </c>
      <c r="E165" s="234" t="s">
        <v>314</v>
      </c>
      <c r="F165" s="235" t="s">
        <v>315</v>
      </c>
      <c r="G165" s="236" t="s">
        <v>180</v>
      </c>
      <c r="H165" s="237">
        <v>72</v>
      </c>
      <c r="I165" s="238"/>
      <c r="J165" s="239">
        <f t="shared" si="10"/>
        <v>0</v>
      </c>
      <c r="K165" s="235" t="s">
        <v>19</v>
      </c>
      <c r="L165" s="240"/>
      <c r="M165" s="241" t="s">
        <v>19</v>
      </c>
      <c r="N165" s="242" t="s">
        <v>44</v>
      </c>
      <c r="O165" s="63"/>
      <c r="P165" s="194">
        <f t="shared" si="11"/>
        <v>0</v>
      </c>
      <c r="Q165" s="194">
        <v>5.8E-4</v>
      </c>
      <c r="R165" s="194">
        <f t="shared" si="12"/>
        <v>4.1759999999999999E-2</v>
      </c>
      <c r="S165" s="194">
        <v>0</v>
      </c>
      <c r="T165" s="195">
        <f t="shared" si="13"/>
        <v>0</v>
      </c>
      <c r="AR165" s="196" t="s">
        <v>188</v>
      </c>
      <c r="AT165" s="196" t="s">
        <v>189</v>
      </c>
      <c r="AU165" s="196" t="s">
        <v>82</v>
      </c>
      <c r="AY165" s="17" t="s">
        <v>139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7" t="s">
        <v>80</v>
      </c>
      <c r="BK165" s="197">
        <f t="shared" si="19"/>
        <v>0</v>
      </c>
      <c r="BL165" s="17" t="s">
        <v>146</v>
      </c>
      <c r="BM165" s="196" t="s">
        <v>316</v>
      </c>
    </row>
    <row r="166" spans="2:65" s="1" customFormat="1" ht="16.5" customHeight="1">
      <c r="B166" s="34"/>
      <c r="C166" s="233" t="s">
        <v>317</v>
      </c>
      <c r="D166" s="233" t="s">
        <v>189</v>
      </c>
      <c r="E166" s="234" t="s">
        <v>318</v>
      </c>
      <c r="F166" s="235" t="s">
        <v>319</v>
      </c>
      <c r="G166" s="236" t="s">
        <v>180</v>
      </c>
      <c r="H166" s="237">
        <v>72</v>
      </c>
      <c r="I166" s="238"/>
      <c r="J166" s="239">
        <f t="shared" si="10"/>
        <v>0</v>
      </c>
      <c r="K166" s="235" t="s">
        <v>19</v>
      </c>
      <c r="L166" s="240"/>
      <c r="M166" s="241" t="s">
        <v>19</v>
      </c>
      <c r="N166" s="242" t="s">
        <v>44</v>
      </c>
      <c r="O166" s="63"/>
      <c r="P166" s="194">
        <f t="shared" si="11"/>
        <v>0</v>
      </c>
      <c r="Q166" s="194">
        <v>5.8E-4</v>
      </c>
      <c r="R166" s="194">
        <f t="shared" si="12"/>
        <v>4.1759999999999999E-2</v>
      </c>
      <c r="S166" s="194">
        <v>0</v>
      </c>
      <c r="T166" s="195">
        <f t="shared" si="13"/>
        <v>0</v>
      </c>
      <c r="AR166" s="196" t="s">
        <v>188</v>
      </c>
      <c r="AT166" s="196" t="s">
        <v>189</v>
      </c>
      <c r="AU166" s="196" t="s">
        <v>82</v>
      </c>
      <c r="AY166" s="17" t="s">
        <v>139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7" t="s">
        <v>80</v>
      </c>
      <c r="BK166" s="197">
        <f t="shared" si="19"/>
        <v>0</v>
      </c>
      <c r="BL166" s="17" t="s">
        <v>146</v>
      </c>
      <c r="BM166" s="196" t="s">
        <v>320</v>
      </c>
    </row>
    <row r="167" spans="2:65" s="1" customFormat="1" ht="16.5" customHeight="1">
      <c r="B167" s="34"/>
      <c r="C167" s="185" t="s">
        <v>321</v>
      </c>
      <c r="D167" s="185" t="s">
        <v>141</v>
      </c>
      <c r="E167" s="186" t="s">
        <v>235</v>
      </c>
      <c r="F167" s="187" t="s">
        <v>236</v>
      </c>
      <c r="G167" s="188" t="s">
        <v>144</v>
      </c>
      <c r="H167" s="189">
        <v>522</v>
      </c>
      <c r="I167" s="190"/>
      <c r="J167" s="191">
        <f t="shared" si="10"/>
        <v>0</v>
      </c>
      <c r="K167" s="187" t="s">
        <v>145</v>
      </c>
      <c r="L167" s="38"/>
      <c r="M167" s="192" t="s">
        <v>19</v>
      </c>
      <c r="N167" s="193" t="s">
        <v>44</v>
      </c>
      <c r="O167" s="63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AR167" s="196" t="s">
        <v>146</v>
      </c>
      <c r="AT167" s="196" t="s">
        <v>141</v>
      </c>
      <c r="AU167" s="196" t="s">
        <v>82</v>
      </c>
      <c r="AY167" s="17" t="s">
        <v>139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7" t="s">
        <v>80</v>
      </c>
      <c r="BK167" s="197">
        <f t="shared" si="19"/>
        <v>0</v>
      </c>
      <c r="BL167" s="17" t="s">
        <v>146</v>
      </c>
      <c r="BM167" s="196" t="s">
        <v>322</v>
      </c>
    </row>
    <row r="168" spans="2:65" s="1" customFormat="1" ht="76.8">
      <c r="B168" s="34"/>
      <c r="C168" s="35"/>
      <c r="D168" s="198" t="s">
        <v>148</v>
      </c>
      <c r="E168" s="35"/>
      <c r="F168" s="199" t="s">
        <v>238</v>
      </c>
      <c r="G168" s="35"/>
      <c r="H168" s="35"/>
      <c r="I168" s="114"/>
      <c r="J168" s="35"/>
      <c r="K168" s="35"/>
      <c r="L168" s="38"/>
      <c r="M168" s="200"/>
      <c r="N168" s="63"/>
      <c r="O168" s="63"/>
      <c r="P168" s="63"/>
      <c r="Q168" s="63"/>
      <c r="R168" s="63"/>
      <c r="S168" s="63"/>
      <c r="T168" s="64"/>
      <c r="AT168" s="17" t="s">
        <v>148</v>
      </c>
      <c r="AU168" s="17" t="s">
        <v>82</v>
      </c>
    </row>
    <row r="169" spans="2:65" s="1" customFormat="1" ht="16.5" customHeight="1">
      <c r="B169" s="34"/>
      <c r="C169" s="233" t="s">
        <v>323</v>
      </c>
      <c r="D169" s="233" t="s">
        <v>189</v>
      </c>
      <c r="E169" s="234" t="s">
        <v>240</v>
      </c>
      <c r="F169" s="235" t="s">
        <v>241</v>
      </c>
      <c r="G169" s="236" t="s">
        <v>242</v>
      </c>
      <c r="H169" s="237">
        <v>53.765999999999998</v>
      </c>
      <c r="I169" s="238"/>
      <c r="J169" s="239">
        <f>ROUND(I169*H169,2)</f>
        <v>0</v>
      </c>
      <c r="K169" s="235" t="s">
        <v>145</v>
      </c>
      <c r="L169" s="240"/>
      <c r="M169" s="241" t="s">
        <v>19</v>
      </c>
      <c r="N169" s="242" t="s">
        <v>44</v>
      </c>
      <c r="O169" s="63"/>
      <c r="P169" s="194">
        <f>O169*H169</f>
        <v>0</v>
      </c>
      <c r="Q169" s="194">
        <v>0.2</v>
      </c>
      <c r="R169" s="194">
        <f>Q169*H169</f>
        <v>10.7532</v>
      </c>
      <c r="S169" s="194">
        <v>0</v>
      </c>
      <c r="T169" s="195">
        <f>S169*H169</f>
        <v>0</v>
      </c>
      <c r="AR169" s="196" t="s">
        <v>188</v>
      </c>
      <c r="AT169" s="196" t="s">
        <v>189</v>
      </c>
      <c r="AU169" s="196" t="s">
        <v>82</v>
      </c>
      <c r="AY169" s="17" t="s">
        <v>139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80</v>
      </c>
      <c r="BK169" s="197">
        <f>ROUND(I169*H169,2)</f>
        <v>0</v>
      </c>
      <c r="BL169" s="17" t="s">
        <v>146</v>
      </c>
      <c r="BM169" s="196" t="s">
        <v>324</v>
      </c>
    </row>
    <row r="170" spans="2:65" s="12" customFormat="1" ht="10.199999999999999">
      <c r="B170" s="201"/>
      <c r="C170" s="202"/>
      <c r="D170" s="198" t="s">
        <v>154</v>
      </c>
      <c r="E170" s="203" t="s">
        <v>19</v>
      </c>
      <c r="F170" s="204" t="s">
        <v>244</v>
      </c>
      <c r="G170" s="202"/>
      <c r="H170" s="203" t="s">
        <v>19</v>
      </c>
      <c r="I170" s="205"/>
      <c r="J170" s="202"/>
      <c r="K170" s="202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154</v>
      </c>
      <c r="AU170" s="210" t="s">
        <v>82</v>
      </c>
      <c r="AV170" s="12" t="s">
        <v>80</v>
      </c>
      <c r="AW170" s="12" t="s">
        <v>34</v>
      </c>
      <c r="AX170" s="12" t="s">
        <v>73</v>
      </c>
      <c r="AY170" s="210" t="s">
        <v>139</v>
      </c>
    </row>
    <row r="171" spans="2:65" s="13" customFormat="1" ht="10.199999999999999">
      <c r="B171" s="211"/>
      <c r="C171" s="212"/>
      <c r="D171" s="198" t="s">
        <v>154</v>
      </c>
      <c r="E171" s="213" t="s">
        <v>19</v>
      </c>
      <c r="F171" s="214" t="s">
        <v>476</v>
      </c>
      <c r="G171" s="212"/>
      <c r="H171" s="215">
        <v>53.765999999999998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154</v>
      </c>
      <c r="AU171" s="221" t="s">
        <v>82</v>
      </c>
      <c r="AV171" s="13" t="s">
        <v>82</v>
      </c>
      <c r="AW171" s="13" t="s">
        <v>34</v>
      </c>
      <c r="AX171" s="13" t="s">
        <v>73</v>
      </c>
      <c r="AY171" s="221" t="s">
        <v>139</v>
      </c>
    </row>
    <row r="172" spans="2:65" s="14" customFormat="1" ht="10.199999999999999">
      <c r="B172" s="222"/>
      <c r="C172" s="223"/>
      <c r="D172" s="198" t="s">
        <v>154</v>
      </c>
      <c r="E172" s="224" t="s">
        <v>19</v>
      </c>
      <c r="F172" s="225" t="s">
        <v>157</v>
      </c>
      <c r="G172" s="223"/>
      <c r="H172" s="226">
        <v>53.765999999999998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154</v>
      </c>
      <c r="AU172" s="232" t="s">
        <v>82</v>
      </c>
      <c r="AV172" s="14" t="s">
        <v>146</v>
      </c>
      <c r="AW172" s="14" t="s">
        <v>34</v>
      </c>
      <c r="AX172" s="14" t="s">
        <v>80</v>
      </c>
      <c r="AY172" s="232" t="s">
        <v>139</v>
      </c>
    </row>
    <row r="173" spans="2:65" s="1" customFormat="1" ht="24" customHeight="1">
      <c r="B173" s="34"/>
      <c r="C173" s="185" t="s">
        <v>326</v>
      </c>
      <c r="D173" s="185" t="s">
        <v>141</v>
      </c>
      <c r="E173" s="186" t="s">
        <v>327</v>
      </c>
      <c r="F173" s="187" t="s">
        <v>328</v>
      </c>
      <c r="G173" s="188" t="s">
        <v>180</v>
      </c>
      <c r="H173" s="189">
        <v>430</v>
      </c>
      <c r="I173" s="190"/>
      <c r="J173" s="191">
        <f>ROUND(I173*H173,2)</f>
        <v>0</v>
      </c>
      <c r="K173" s="187" t="s">
        <v>19</v>
      </c>
      <c r="L173" s="38"/>
      <c r="M173" s="192" t="s">
        <v>19</v>
      </c>
      <c r="N173" s="193" t="s">
        <v>44</v>
      </c>
      <c r="O173" s="63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AR173" s="196" t="s">
        <v>146</v>
      </c>
      <c r="AT173" s="196" t="s">
        <v>141</v>
      </c>
      <c r="AU173" s="196" t="s">
        <v>82</v>
      </c>
      <c r="AY173" s="17" t="s">
        <v>139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80</v>
      </c>
      <c r="BK173" s="197">
        <f>ROUND(I173*H173,2)</f>
        <v>0</v>
      </c>
      <c r="BL173" s="17" t="s">
        <v>146</v>
      </c>
      <c r="BM173" s="196" t="s">
        <v>329</v>
      </c>
    </row>
    <row r="174" spans="2:65" s="1" customFormat="1" ht="24" customHeight="1">
      <c r="B174" s="34"/>
      <c r="C174" s="185" t="s">
        <v>330</v>
      </c>
      <c r="D174" s="185" t="s">
        <v>141</v>
      </c>
      <c r="E174" s="186" t="s">
        <v>331</v>
      </c>
      <c r="F174" s="187" t="s">
        <v>332</v>
      </c>
      <c r="G174" s="188" t="s">
        <v>252</v>
      </c>
      <c r="H174" s="189">
        <v>8.6</v>
      </c>
      <c r="I174" s="190"/>
      <c r="J174" s="191">
        <f>ROUND(I174*H174,2)</f>
        <v>0</v>
      </c>
      <c r="K174" s="187" t="s">
        <v>145</v>
      </c>
      <c r="L174" s="38"/>
      <c r="M174" s="192" t="s">
        <v>19</v>
      </c>
      <c r="N174" s="193" t="s">
        <v>44</v>
      </c>
      <c r="O174" s="63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AR174" s="196" t="s">
        <v>146</v>
      </c>
      <c r="AT174" s="196" t="s">
        <v>141</v>
      </c>
      <c r="AU174" s="196" t="s">
        <v>82</v>
      </c>
      <c r="AY174" s="17" t="s">
        <v>139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80</v>
      </c>
      <c r="BK174" s="197">
        <f>ROUND(I174*H174,2)</f>
        <v>0</v>
      </c>
      <c r="BL174" s="17" t="s">
        <v>146</v>
      </c>
      <c r="BM174" s="196" t="s">
        <v>333</v>
      </c>
    </row>
    <row r="175" spans="2:65" s="1" customFormat="1" ht="105.6">
      <c r="B175" s="34"/>
      <c r="C175" s="35"/>
      <c r="D175" s="198" t="s">
        <v>148</v>
      </c>
      <c r="E175" s="35"/>
      <c r="F175" s="199" t="s">
        <v>254</v>
      </c>
      <c r="G175" s="35"/>
      <c r="H175" s="35"/>
      <c r="I175" s="114"/>
      <c r="J175" s="35"/>
      <c r="K175" s="35"/>
      <c r="L175" s="38"/>
      <c r="M175" s="200"/>
      <c r="N175" s="63"/>
      <c r="O175" s="63"/>
      <c r="P175" s="63"/>
      <c r="Q175" s="63"/>
      <c r="R175" s="63"/>
      <c r="S175" s="63"/>
      <c r="T175" s="64"/>
      <c r="AT175" s="17" t="s">
        <v>148</v>
      </c>
      <c r="AU175" s="17" t="s">
        <v>82</v>
      </c>
    </row>
    <row r="176" spans="2:65" s="12" customFormat="1" ht="10.199999999999999">
      <c r="B176" s="201"/>
      <c r="C176" s="202"/>
      <c r="D176" s="198" t="s">
        <v>154</v>
      </c>
      <c r="E176" s="203" t="s">
        <v>19</v>
      </c>
      <c r="F176" s="204" t="s">
        <v>334</v>
      </c>
      <c r="G176" s="202"/>
      <c r="H176" s="203" t="s">
        <v>19</v>
      </c>
      <c r="I176" s="205"/>
      <c r="J176" s="202"/>
      <c r="K176" s="202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154</v>
      </c>
      <c r="AU176" s="210" t="s">
        <v>82</v>
      </c>
      <c r="AV176" s="12" t="s">
        <v>80</v>
      </c>
      <c r="AW176" s="12" t="s">
        <v>34</v>
      </c>
      <c r="AX176" s="12" t="s">
        <v>73</v>
      </c>
      <c r="AY176" s="210" t="s">
        <v>139</v>
      </c>
    </row>
    <row r="177" spans="2:65" s="13" customFormat="1" ht="10.199999999999999">
      <c r="B177" s="211"/>
      <c r="C177" s="212"/>
      <c r="D177" s="198" t="s">
        <v>154</v>
      </c>
      <c r="E177" s="213" t="s">
        <v>19</v>
      </c>
      <c r="F177" s="214" t="s">
        <v>477</v>
      </c>
      <c r="G177" s="212"/>
      <c r="H177" s="215">
        <v>8.6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154</v>
      </c>
      <c r="AU177" s="221" t="s">
        <v>82</v>
      </c>
      <c r="AV177" s="13" t="s">
        <v>82</v>
      </c>
      <c r="AW177" s="13" t="s">
        <v>34</v>
      </c>
      <c r="AX177" s="13" t="s">
        <v>73</v>
      </c>
      <c r="AY177" s="221" t="s">
        <v>139</v>
      </c>
    </row>
    <row r="178" spans="2:65" s="14" customFormat="1" ht="10.199999999999999">
      <c r="B178" s="222"/>
      <c r="C178" s="223"/>
      <c r="D178" s="198" t="s">
        <v>154</v>
      </c>
      <c r="E178" s="224" t="s">
        <v>19</v>
      </c>
      <c r="F178" s="225" t="s">
        <v>157</v>
      </c>
      <c r="G178" s="223"/>
      <c r="H178" s="226">
        <v>8.6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154</v>
      </c>
      <c r="AU178" s="232" t="s">
        <v>82</v>
      </c>
      <c r="AV178" s="14" t="s">
        <v>146</v>
      </c>
      <c r="AW178" s="14" t="s">
        <v>34</v>
      </c>
      <c r="AX178" s="14" t="s">
        <v>80</v>
      </c>
      <c r="AY178" s="232" t="s">
        <v>139</v>
      </c>
    </row>
    <row r="179" spans="2:65" s="1" customFormat="1" ht="24" customHeight="1">
      <c r="B179" s="34"/>
      <c r="C179" s="233" t="s">
        <v>336</v>
      </c>
      <c r="D179" s="233" t="s">
        <v>189</v>
      </c>
      <c r="E179" s="234" t="s">
        <v>256</v>
      </c>
      <c r="F179" s="235" t="s">
        <v>257</v>
      </c>
      <c r="G179" s="236" t="s">
        <v>258</v>
      </c>
      <c r="H179" s="237">
        <v>4.3</v>
      </c>
      <c r="I179" s="238"/>
      <c r="J179" s="239">
        <f>ROUND(I179*H179,2)</f>
        <v>0</v>
      </c>
      <c r="K179" s="235" t="s">
        <v>19</v>
      </c>
      <c r="L179" s="240"/>
      <c r="M179" s="241" t="s">
        <v>19</v>
      </c>
      <c r="N179" s="242" t="s">
        <v>44</v>
      </c>
      <c r="O179" s="63"/>
      <c r="P179" s="194">
        <f>O179*H179</f>
        <v>0</v>
      </c>
      <c r="Q179" s="194">
        <v>1E-3</v>
      </c>
      <c r="R179" s="194">
        <f>Q179*H179</f>
        <v>4.3E-3</v>
      </c>
      <c r="S179" s="194">
        <v>0</v>
      </c>
      <c r="T179" s="195">
        <f>S179*H179</f>
        <v>0</v>
      </c>
      <c r="AR179" s="196" t="s">
        <v>188</v>
      </c>
      <c r="AT179" s="196" t="s">
        <v>189</v>
      </c>
      <c r="AU179" s="196" t="s">
        <v>82</v>
      </c>
      <c r="AY179" s="17" t="s">
        <v>139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80</v>
      </c>
      <c r="BK179" s="197">
        <f>ROUND(I179*H179,2)</f>
        <v>0</v>
      </c>
      <c r="BL179" s="17" t="s">
        <v>146</v>
      </c>
      <c r="BM179" s="196" t="s">
        <v>337</v>
      </c>
    </row>
    <row r="180" spans="2:65" s="1" customFormat="1" ht="19.2">
      <c r="B180" s="34"/>
      <c r="C180" s="35"/>
      <c r="D180" s="198" t="s">
        <v>173</v>
      </c>
      <c r="E180" s="35"/>
      <c r="F180" s="199" t="s">
        <v>260</v>
      </c>
      <c r="G180" s="35"/>
      <c r="H180" s="35"/>
      <c r="I180" s="114"/>
      <c r="J180" s="35"/>
      <c r="K180" s="35"/>
      <c r="L180" s="38"/>
      <c r="M180" s="200"/>
      <c r="N180" s="63"/>
      <c r="O180" s="63"/>
      <c r="P180" s="63"/>
      <c r="Q180" s="63"/>
      <c r="R180" s="63"/>
      <c r="S180" s="63"/>
      <c r="T180" s="64"/>
      <c r="AT180" s="17" t="s">
        <v>173</v>
      </c>
      <c r="AU180" s="17" t="s">
        <v>82</v>
      </c>
    </row>
    <row r="181" spans="2:65" s="12" customFormat="1" ht="10.199999999999999">
      <c r="B181" s="201"/>
      <c r="C181" s="202"/>
      <c r="D181" s="198" t="s">
        <v>154</v>
      </c>
      <c r="E181" s="203" t="s">
        <v>19</v>
      </c>
      <c r="F181" s="204" t="s">
        <v>338</v>
      </c>
      <c r="G181" s="202"/>
      <c r="H181" s="203" t="s">
        <v>19</v>
      </c>
      <c r="I181" s="205"/>
      <c r="J181" s="202"/>
      <c r="K181" s="202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154</v>
      </c>
      <c r="AU181" s="210" t="s">
        <v>82</v>
      </c>
      <c r="AV181" s="12" t="s">
        <v>80</v>
      </c>
      <c r="AW181" s="12" t="s">
        <v>34</v>
      </c>
      <c r="AX181" s="12" t="s">
        <v>73</v>
      </c>
      <c r="AY181" s="210" t="s">
        <v>139</v>
      </c>
    </row>
    <row r="182" spans="2:65" s="13" customFormat="1" ht="10.199999999999999">
      <c r="B182" s="211"/>
      <c r="C182" s="212"/>
      <c r="D182" s="198" t="s">
        <v>154</v>
      </c>
      <c r="E182" s="213" t="s">
        <v>19</v>
      </c>
      <c r="F182" s="214" t="s">
        <v>478</v>
      </c>
      <c r="G182" s="212"/>
      <c r="H182" s="215">
        <v>4.3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154</v>
      </c>
      <c r="AU182" s="221" t="s">
        <v>82</v>
      </c>
      <c r="AV182" s="13" t="s">
        <v>82</v>
      </c>
      <c r="AW182" s="13" t="s">
        <v>34</v>
      </c>
      <c r="AX182" s="13" t="s">
        <v>73</v>
      </c>
      <c r="AY182" s="221" t="s">
        <v>139</v>
      </c>
    </row>
    <row r="183" spans="2:65" s="14" customFormat="1" ht="10.199999999999999">
      <c r="B183" s="222"/>
      <c r="C183" s="223"/>
      <c r="D183" s="198" t="s">
        <v>154</v>
      </c>
      <c r="E183" s="224" t="s">
        <v>19</v>
      </c>
      <c r="F183" s="225" t="s">
        <v>157</v>
      </c>
      <c r="G183" s="223"/>
      <c r="H183" s="226">
        <v>4.3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154</v>
      </c>
      <c r="AU183" s="232" t="s">
        <v>82</v>
      </c>
      <c r="AV183" s="14" t="s">
        <v>146</v>
      </c>
      <c r="AW183" s="14" t="s">
        <v>34</v>
      </c>
      <c r="AX183" s="14" t="s">
        <v>80</v>
      </c>
      <c r="AY183" s="232" t="s">
        <v>139</v>
      </c>
    </row>
    <row r="184" spans="2:65" s="1" customFormat="1" ht="16.5" customHeight="1">
      <c r="B184" s="34"/>
      <c r="C184" s="185" t="s">
        <v>340</v>
      </c>
      <c r="D184" s="185" t="s">
        <v>141</v>
      </c>
      <c r="E184" s="186" t="s">
        <v>264</v>
      </c>
      <c r="F184" s="187" t="s">
        <v>265</v>
      </c>
      <c r="G184" s="188" t="s">
        <v>266</v>
      </c>
      <c r="H184" s="189">
        <v>11.007</v>
      </c>
      <c r="I184" s="190"/>
      <c r="J184" s="191">
        <f>ROUND(I184*H184,2)</f>
        <v>0</v>
      </c>
      <c r="K184" s="187" t="s">
        <v>145</v>
      </c>
      <c r="L184" s="38"/>
      <c r="M184" s="192" t="s">
        <v>19</v>
      </c>
      <c r="N184" s="193" t="s">
        <v>44</v>
      </c>
      <c r="O184" s="63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AR184" s="196" t="s">
        <v>146</v>
      </c>
      <c r="AT184" s="196" t="s">
        <v>141</v>
      </c>
      <c r="AU184" s="196" t="s">
        <v>82</v>
      </c>
      <c r="AY184" s="17" t="s">
        <v>139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80</v>
      </c>
      <c r="BK184" s="197">
        <f>ROUND(I184*H184,2)</f>
        <v>0</v>
      </c>
      <c r="BL184" s="17" t="s">
        <v>146</v>
      </c>
      <c r="BM184" s="196" t="s">
        <v>341</v>
      </c>
    </row>
    <row r="185" spans="2:65" s="1" customFormat="1" ht="16.5" customHeight="1">
      <c r="B185" s="34"/>
      <c r="C185" s="185" t="s">
        <v>342</v>
      </c>
      <c r="D185" s="185" t="s">
        <v>141</v>
      </c>
      <c r="E185" s="186" t="s">
        <v>269</v>
      </c>
      <c r="F185" s="187" t="s">
        <v>270</v>
      </c>
      <c r="G185" s="188" t="s">
        <v>242</v>
      </c>
      <c r="H185" s="189">
        <v>68.8</v>
      </c>
      <c r="I185" s="190"/>
      <c r="J185" s="191">
        <f>ROUND(I185*H185,2)</f>
        <v>0</v>
      </c>
      <c r="K185" s="187" t="s">
        <v>145</v>
      </c>
      <c r="L185" s="38"/>
      <c r="M185" s="192" t="s">
        <v>19</v>
      </c>
      <c r="N185" s="193" t="s">
        <v>44</v>
      </c>
      <c r="O185" s="63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AR185" s="196" t="s">
        <v>146</v>
      </c>
      <c r="AT185" s="196" t="s">
        <v>141</v>
      </c>
      <c r="AU185" s="196" t="s">
        <v>82</v>
      </c>
      <c r="AY185" s="17" t="s">
        <v>139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80</v>
      </c>
      <c r="BK185" s="197">
        <f>ROUND(I185*H185,2)</f>
        <v>0</v>
      </c>
      <c r="BL185" s="17" t="s">
        <v>146</v>
      </c>
      <c r="BM185" s="196" t="s">
        <v>343</v>
      </c>
    </row>
    <row r="186" spans="2:65" s="12" customFormat="1" ht="10.199999999999999">
      <c r="B186" s="201"/>
      <c r="C186" s="202"/>
      <c r="D186" s="198" t="s">
        <v>154</v>
      </c>
      <c r="E186" s="203" t="s">
        <v>19</v>
      </c>
      <c r="F186" s="204" t="s">
        <v>344</v>
      </c>
      <c r="G186" s="202"/>
      <c r="H186" s="203" t="s">
        <v>19</v>
      </c>
      <c r="I186" s="205"/>
      <c r="J186" s="202"/>
      <c r="K186" s="202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154</v>
      </c>
      <c r="AU186" s="210" t="s">
        <v>82</v>
      </c>
      <c r="AV186" s="12" t="s">
        <v>80</v>
      </c>
      <c r="AW186" s="12" t="s">
        <v>34</v>
      </c>
      <c r="AX186" s="12" t="s">
        <v>73</v>
      </c>
      <c r="AY186" s="210" t="s">
        <v>139</v>
      </c>
    </row>
    <row r="187" spans="2:65" s="13" customFormat="1" ht="10.199999999999999">
      <c r="B187" s="211"/>
      <c r="C187" s="212"/>
      <c r="D187" s="198" t="s">
        <v>154</v>
      </c>
      <c r="E187" s="213" t="s">
        <v>19</v>
      </c>
      <c r="F187" s="214" t="s">
        <v>479</v>
      </c>
      <c r="G187" s="212"/>
      <c r="H187" s="215">
        <v>68.8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154</v>
      </c>
      <c r="AU187" s="221" t="s">
        <v>82</v>
      </c>
      <c r="AV187" s="13" t="s">
        <v>82</v>
      </c>
      <c r="AW187" s="13" t="s">
        <v>34</v>
      </c>
      <c r="AX187" s="13" t="s">
        <v>73</v>
      </c>
      <c r="AY187" s="221" t="s">
        <v>139</v>
      </c>
    </row>
    <row r="188" spans="2:65" s="14" customFormat="1" ht="10.199999999999999">
      <c r="B188" s="222"/>
      <c r="C188" s="223"/>
      <c r="D188" s="198" t="s">
        <v>154</v>
      </c>
      <c r="E188" s="224" t="s">
        <v>19</v>
      </c>
      <c r="F188" s="225" t="s">
        <v>157</v>
      </c>
      <c r="G188" s="223"/>
      <c r="H188" s="226">
        <v>68.8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154</v>
      </c>
      <c r="AU188" s="232" t="s">
        <v>82</v>
      </c>
      <c r="AV188" s="14" t="s">
        <v>146</v>
      </c>
      <c r="AW188" s="14" t="s">
        <v>34</v>
      </c>
      <c r="AX188" s="14" t="s">
        <v>80</v>
      </c>
      <c r="AY188" s="232" t="s">
        <v>139</v>
      </c>
    </row>
    <row r="189" spans="2:65" s="1" customFormat="1" ht="16.5" customHeight="1">
      <c r="B189" s="34"/>
      <c r="C189" s="233" t="s">
        <v>346</v>
      </c>
      <c r="D189" s="233" t="s">
        <v>189</v>
      </c>
      <c r="E189" s="234" t="s">
        <v>275</v>
      </c>
      <c r="F189" s="235" t="s">
        <v>276</v>
      </c>
      <c r="G189" s="236" t="s">
        <v>242</v>
      </c>
      <c r="H189" s="237">
        <v>68.8</v>
      </c>
      <c r="I189" s="238"/>
      <c r="J189" s="239">
        <f>ROUND(I189*H189,2)</f>
        <v>0</v>
      </c>
      <c r="K189" s="235" t="s">
        <v>145</v>
      </c>
      <c r="L189" s="240"/>
      <c r="M189" s="241" t="s">
        <v>19</v>
      </c>
      <c r="N189" s="242" t="s">
        <v>44</v>
      </c>
      <c r="O189" s="63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AR189" s="196" t="s">
        <v>188</v>
      </c>
      <c r="AT189" s="196" t="s">
        <v>189</v>
      </c>
      <c r="AU189" s="196" t="s">
        <v>82</v>
      </c>
      <c r="AY189" s="17" t="s">
        <v>139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80</v>
      </c>
      <c r="BK189" s="197">
        <f>ROUND(I189*H189,2)</f>
        <v>0</v>
      </c>
      <c r="BL189" s="17" t="s">
        <v>146</v>
      </c>
      <c r="BM189" s="196" t="s">
        <v>347</v>
      </c>
    </row>
    <row r="190" spans="2:65" s="1" customFormat="1" ht="19.2">
      <c r="B190" s="34"/>
      <c r="C190" s="35"/>
      <c r="D190" s="198" t="s">
        <v>173</v>
      </c>
      <c r="E190" s="35"/>
      <c r="F190" s="199" t="s">
        <v>278</v>
      </c>
      <c r="G190" s="35"/>
      <c r="H190" s="35"/>
      <c r="I190" s="114"/>
      <c r="J190" s="35"/>
      <c r="K190" s="35"/>
      <c r="L190" s="38"/>
      <c r="M190" s="200"/>
      <c r="N190" s="63"/>
      <c r="O190" s="63"/>
      <c r="P190" s="63"/>
      <c r="Q190" s="63"/>
      <c r="R190" s="63"/>
      <c r="S190" s="63"/>
      <c r="T190" s="64"/>
      <c r="AT190" s="17" t="s">
        <v>173</v>
      </c>
      <c r="AU190" s="17" t="s">
        <v>82</v>
      </c>
    </row>
    <row r="191" spans="2:65" s="12" customFormat="1" ht="10.199999999999999">
      <c r="B191" s="201"/>
      <c r="C191" s="202"/>
      <c r="D191" s="198" t="s">
        <v>154</v>
      </c>
      <c r="E191" s="203" t="s">
        <v>19</v>
      </c>
      <c r="F191" s="204" t="s">
        <v>344</v>
      </c>
      <c r="G191" s="202"/>
      <c r="H191" s="203" t="s">
        <v>19</v>
      </c>
      <c r="I191" s="205"/>
      <c r="J191" s="202"/>
      <c r="K191" s="202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154</v>
      </c>
      <c r="AU191" s="210" t="s">
        <v>82</v>
      </c>
      <c r="AV191" s="12" t="s">
        <v>80</v>
      </c>
      <c r="AW191" s="12" t="s">
        <v>34</v>
      </c>
      <c r="AX191" s="12" t="s">
        <v>73</v>
      </c>
      <c r="AY191" s="210" t="s">
        <v>139</v>
      </c>
    </row>
    <row r="192" spans="2:65" s="13" customFormat="1" ht="10.199999999999999">
      <c r="B192" s="211"/>
      <c r="C192" s="212"/>
      <c r="D192" s="198" t="s">
        <v>154</v>
      </c>
      <c r="E192" s="213" t="s">
        <v>19</v>
      </c>
      <c r="F192" s="214" t="s">
        <v>479</v>
      </c>
      <c r="G192" s="212"/>
      <c r="H192" s="215">
        <v>68.8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154</v>
      </c>
      <c r="AU192" s="221" t="s">
        <v>82</v>
      </c>
      <c r="AV192" s="13" t="s">
        <v>82</v>
      </c>
      <c r="AW192" s="13" t="s">
        <v>34</v>
      </c>
      <c r="AX192" s="13" t="s">
        <v>73</v>
      </c>
      <c r="AY192" s="221" t="s">
        <v>139</v>
      </c>
    </row>
    <row r="193" spans="2:65" s="14" customFormat="1" ht="10.199999999999999">
      <c r="B193" s="222"/>
      <c r="C193" s="223"/>
      <c r="D193" s="198" t="s">
        <v>154</v>
      </c>
      <c r="E193" s="224" t="s">
        <v>19</v>
      </c>
      <c r="F193" s="225" t="s">
        <v>157</v>
      </c>
      <c r="G193" s="223"/>
      <c r="H193" s="226">
        <v>68.8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154</v>
      </c>
      <c r="AU193" s="232" t="s">
        <v>82</v>
      </c>
      <c r="AV193" s="14" t="s">
        <v>146</v>
      </c>
      <c r="AW193" s="14" t="s">
        <v>34</v>
      </c>
      <c r="AX193" s="14" t="s">
        <v>80</v>
      </c>
      <c r="AY193" s="232" t="s">
        <v>139</v>
      </c>
    </row>
    <row r="194" spans="2:65" s="1" customFormat="1" ht="16.5" customHeight="1">
      <c r="B194" s="34"/>
      <c r="C194" s="185" t="s">
        <v>348</v>
      </c>
      <c r="D194" s="185" t="s">
        <v>141</v>
      </c>
      <c r="E194" s="186" t="s">
        <v>280</v>
      </c>
      <c r="F194" s="187" t="s">
        <v>281</v>
      </c>
      <c r="G194" s="188" t="s">
        <v>242</v>
      </c>
      <c r="H194" s="189">
        <v>68.8</v>
      </c>
      <c r="I194" s="190"/>
      <c r="J194" s="191">
        <f>ROUND(I194*H194,2)</f>
        <v>0</v>
      </c>
      <c r="K194" s="187" t="s">
        <v>145</v>
      </c>
      <c r="L194" s="38"/>
      <c r="M194" s="192" t="s">
        <v>19</v>
      </c>
      <c r="N194" s="193" t="s">
        <v>44</v>
      </c>
      <c r="O194" s="63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AR194" s="196" t="s">
        <v>146</v>
      </c>
      <c r="AT194" s="196" t="s">
        <v>141</v>
      </c>
      <c r="AU194" s="196" t="s">
        <v>82</v>
      </c>
      <c r="AY194" s="17" t="s">
        <v>139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80</v>
      </c>
      <c r="BK194" s="197">
        <f>ROUND(I194*H194,2)</f>
        <v>0</v>
      </c>
      <c r="BL194" s="17" t="s">
        <v>146</v>
      </c>
      <c r="BM194" s="196" t="s">
        <v>349</v>
      </c>
    </row>
    <row r="195" spans="2:65" s="1" customFormat="1" ht="48">
      <c r="B195" s="34"/>
      <c r="C195" s="35"/>
      <c r="D195" s="198" t="s">
        <v>148</v>
      </c>
      <c r="E195" s="35"/>
      <c r="F195" s="199" t="s">
        <v>283</v>
      </c>
      <c r="G195" s="35"/>
      <c r="H195" s="35"/>
      <c r="I195" s="114"/>
      <c r="J195" s="35"/>
      <c r="K195" s="35"/>
      <c r="L195" s="38"/>
      <c r="M195" s="200"/>
      <c r="N195" s="63"/>
      <c r="O195" s="63"/>
      <c r="P195" s="63"/>
      <c r="Q195" s="63"/>
      <c r="R195" s="63"/>
      <c r="S195" s="63"/>
      <c r="T195" s="64"/>
      <c r="AT195" s="17" t="s">
        <v>148</v>
      </c>
      <c r="AU195" s="17" t="s">
        <v>82</v>
      </c>
    </row>
    <row r="196" spans="2:65" s="1" customFormat="1" ht="16.5" customHeight="1">
      <c r="B196" s="34"/>
      <c r="C196" s="185" t="s">
        <v>350</v>
      </c>
      <c r="D196" s="185" t="s">
        <v>141</v>
      </c>
      <c r="E196" s="186" t="s">
        <v>285</v>
      </c>
      <c r="F196" s="187" t="s">
        <v>286</v>
      </c>
      <c r="G196" s="188" t="s">
        <v>242</v>
      </c>
      <c r="H196" s="189">
        <v>68.8</v>
      </c>
      <c r="I196" s="190"/>
      <c r="J196" s="191">
        <f>ROUND(I196*H196,2)</f>
        <v>0</v>
      </c>
      <c r="K196" s="187" t="s">
        <v>145</v>
      </c>
      <c r="L196" s="38"/>
      <c r="M196" s="192" t="s">
        <v>19</v>
      </c>
      <c r="N196" s="193" t="s">
        <v>44</v>
      </c>
      <c r="O196" s="63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AR196" s="196" t="s">
        <v>146</v>
      </c>
      <c r="AT196" s="196" t="s">
        <v>141</v>
      </c>
      <c r="AU196" s="196" t="s">
        <v>82</v>
      </c>
      <c r="AY196" s="17" t="s">
        <v>139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80</v>
      </c>
      <c r="BK196" s="197">
        <f>ROUND(I196*H196,2)</f>
        <v>0</v>
      </c>
      <c r="BL196" s="17" t="s">
        <v>146</v>
      </c>
      <c r="BM196" s="196" t="s">
        <v>351</v>
      </c>
    </row>
    <row r="197" spans="2:65" s="1" customFormat="1" ht="48">
      <c r="B197" s="34"/>
      <c r="C197" s="35"/>
      <c r="D197" s="198" t="s">
        <v>148</v>
      </c>
      <c r="E197" s="35"/>
      <c r="F197" s="199" t="s">
        <v>283</v>
      </c>
      <c r="G197" s="35"/>
      <c r="H197" s="35"/>
      <c r="I197" s="114"/>
      <c r="J197" s="35"/>
      <c r="K197" s="35"/>
      <c r="L197" s="38"/>
      <c r="M197" s="200"/>
      <c r="N197" s="63"/>
      <c r="O197" s="63"/>
      <c r="P197" s="63"/>
      <c r="Q197" s="63"/>
      <c r="R197" s="63"/>
      <c r="S197" s="63"/>
      <c r="T197" s="64"/>
      <c r="AT197" s="17" t="s">
        <v>148</v>
      </c>
      <c r="AU197" s="17" t="s">
        <v>82</v>
      </c>
    </row>
    <row r="198" spans="2:65" s="11" customFormat="1" ht="22.8" customHeight="1">
      <c r="B198" s="169"/>
      <c r="C198" s="170"/>
      <c r="D198" s="171" t="s">
        <v>72</v>
      </c>
      <c r="E198" s="183" t="s">
        <v>352</v>
      </c>
      <c r="F198" s="183" t="s">
        <v>353</v>
      </c>
      <c r="G198" s="170"/>
      <c r="H198" s="170"/>
      <c r="I198" s="173"/>
      <c r="J198" s="184">
        <f>BK198</f>
        <v>0</v>
      </c>
      <c r="K198" s="170"/>
      <c r="L198" s="175"/>
      <c r="M198" s="176"/>
      <c r="N198" s="177"/>
      <c r="O198" s="177"/>
      <c r="P198" s="178">
        <f>SUM(P199:P221)</f>
        <v>0</v>
      </c>
      <c r="Q198" s="177"/>
      <c r="R198" s="178">
        <f>SUM(R199:R221)</f>
        <v>2.9392000000000001E-2</v>
      </c>
      <c r="S198" s="177"/>
      <c r="T198" s="179">
        <f>SUM(T199:T221)</f>
        <v>0</v>
      </c>
      <c r="AR198" s="180" t="s">
        <v>80</v>
      </c>
      <c r="AT198" s="181" t="s">
        <v>72</v>
      </c>
      <c r="AU198" s="181" t="s">
        <v>80</v>
      </c>
      <c r="AY198" s="180" t="s">
        <v>139</v>
      </c>
      <c r="BK198" s="182">
        <f>SUM(BK199:BK221)</f>
        <v>0</v>
      </c>
    </row>
    <row r="199" spans="2:65" s="1" customFormat="1" ht="24" customHeight="1">
      <c r="B199" s="34"/>
      <c r="C199" s="185" t="s">
        <v>354</v>
      </c>
      <c r="D199" s="185" t="s">
        <v>141</v>
      </c>
      <c r="E199" s="186" t="s">
        <v>355</v>
      </c>
      <c r="F199" s="187" t="s">
        <v>356</v>
      </c>
      <c r="G199" s="188" t="s">
        <v>144</v>
      </c>
      <c r="H199" s="189">
        <v>3567</v>
      </c>
      <c r="I199" s="190"/>
      <c r="J199" s="191">
        <f>ROUND(I199*H199,2)</f>
        <v>0</v>
      </c>
      <c r="K199" s="187" t="s">
        <v>145</v>
      </c>
      <c r="L199" s="38"/>
      <c r="M199" s="192" t="s">
        <v>19</v>
      </c>
      <c r="N199" s="193" t="s">
        <v>44</v>
      </c>
      <c r="O199" s="6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AR199" s="196" t="s">
        <v>146</v>
      </c>
      <c r="AT199" s="196" t="s">
        <v>141</v>
      </c>
      <c r="AU199" s="196" t="s">
        <v>82</v>
      </c>
      <c r="AY199" s="17" t="s">
        <v>139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80</v>
      </c>
      <c r="BK199" s="197">
        <f>ROUND(I199*H199,2)</f>
        <v>0</v>
      </c>
      <c r="BL199" s="17" t="s">
        <v>146</v>
      </c>
      <c r="BM199" s="196" t="s">
        <v>357</v>
      </c>
    </row>
    <row r="200" spans="2:65" s="1" customFormat="1" ht="105.6">
      <c r="B200" s="34"/>
      <c r="C200" s="35"/>
      <c r="D200" s="198" t="s">
        <v>148</v>
      </c>
      <c r="E200" s="35"/>
      <c r="F200" s="199" t="s">
        <v>358</v>
      </c>
      <c r="G200" s="35"/>
      <c r="H200" s="35"/>
      <c r="I200" s="114"/>
      <c r="J200" s="35"/>
      <c r="K200" s="35"/>
      <c r="L200" s="38"/>
      <c r="M200" s="200"/>
      <c r="N200" s="63"/>
      <c r="O200" s="63"/>
      <c r="P200" s="63"/>
      <c r="Q200" s="63"/>
      <c r="R200" s="63"/>
      <c r="S200" s="63"/>
      <c r="T200" s="64"/>
      <c r="AT200" s="17" t="s">
        <v>148</v>
      </c>
      <c r="AU200" s="17" t="s">
        <v>82</v>
      </c>
    </row>
    <row r="201" spans="2:65" s="1" customFormat="1" ht="16.5" customHeight="1">
      <c r="B201" s="34"/>
      <c r="C201" s="185" t="s">
        <v>359</v>
      </c>
      <c r="D201" s="185" t="s">
        <v>141</v>
      </c>
      <c r="E201" s="186" t="s">
        <v>360</v>
      </c>
      <c r="F201" s="187" t="s">
        <v>361</v>
      </c>
      <c r="G201" s="188" t="s">
        <v>144</v>
      </c>
      <c r="H201" s="189">
        <v>3567</v>
      </c>
      <c r="I201" s="190"/>
      <c r="J201" s="191">
        <f>ROUND(I201*H201,2)</f>
        <v>0</v>
      </c>
      <c r="K201" s="187" t="s">
        <v>145</v>
      </c>
      <c r="L201" s="38"/>
      <c r="M201" s="192" t="s">
        <v>19</v>
      </c>
      <c r="N201" s="193" t="s">
        <v>44</v>
      </c>
      <c r="O201" s="63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AR201" s="196" t="s">
        <v>146</v>
      </c>
      <c r="AT201" s="196" t="s">
        <v>141</v>
      </c>
      <c r="AU201" s="196" t="s">
        <v>82</v>
      </c>
      <c r="AY201" s="17" t="s">
        <v>139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80</v>
      </c>
      <c r="BK201" s="197">
        <f>ROUND(I201*H201,2)</f>
        <v>0</v>
      </c>
      <c r="BL201" s="17" t="s">
        <v>146</v>
      </c>
      <c r="BM201" s="196" t="s">
        <v>362</v>
      </c>
    </row>
    <row r="202" spans="2:65" s="1" customFormat="1" ht="38.4">
      <c r="B202" s="34"/>
      <c r="C202" s="35"/>
      <c r="D202" s="198" t="s">
        <v>148</v>
      </c>
      <c r="E202" s="35"/>
      <c r="F202" s="199" t="s">
        <v>166</v>
      </c>
      <c r="G202" s="35"/>
      <c r="H202" s="35"/>
      <c r="I202" s="114"/>
      <c r="J202" s="35"/>
      <c r="K202" s="35"/>
      <c r="L202" s="38"/>
      <c r="M202" s="200"/>
      <c r="N202" s="63"/>
      <c r="O202" s="63"/>
      <c r="P202" s="63"/>
      <c r="Q202" s="63"/>
      <c r="R202" s="63"/>
      <c r="S202" s="63"/>
      <c r="T202" s="64"/>
      <c r="AT202" s="17" t="s">
        <v>148</v>
      </c>
      <c r="AU202" s="17" t="s">
        <v>82</v>
      </c>
    </row>
    <row r="203" spans="2:65" s="1" customFormat="1" ht="16.5" customHeight="1">
      <c r="B203" s="34"/>
      <c r="C203" s="233" t="s">
        <v>363</v>
      </c>
      <c r="D203" s="233" t="s">
        <v>189</v>
      </c>
      <c r="E203" s="234" t="s">
        <v>364</v>
      </c>
      <c r="F203" s="235" t="s">
        <v>365</v>
      </c>
      <c r="G203" s="236" t="s">
        <v>258</v>
      </c>
      <c r="H203" s="237">
        <v>29.391999999999999</v>
      </c>
      <c r="I203" s="238"/>
      <c r="J203" s="239">
        <f>ROUND(I203*H203,2)</f>
        <v>0</v>
      </c>
      <c r="K203" s="235" t="s">
        <v>145</v>
      </c>
      <c r="L203" s="240"/>
      <c r="M203" s="241" t="s">
        <v>19</v>
      </c>
      <c r="N203" s="242" t="s">
        <v>44</v>
      </c>
      <c r="O203" s="63"/>
      <c r="P203" s="194">
        <f>O203*H203</f>
        <v>0</v>
      </c>
      <c r="Q203" s="194">
        <v>1E-3</v>
      </c>
      <c r="R203" s="194">
        <f>Q203*H203</f>
        <v>2.9392000000000001E-2</v>
      </c>
      <c r="S203" s="194">
        <v>0</v>
      </c>
      <c r="T203" s="195">
        <f>S203*H203</f>
        <v>0</v>
      </c>
      <c r="AR203" s="196" t="s">
        <v>188</v>
      </c>
      <c r="AT203" s="196" t="s">
        <v>189</v>
      </c>
      <c r="AU203" s="196" t="s">
        <v>82</v>
      </c>
      <c r="AY203" s="17" t="s">
        <v>139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80</v>
      </c>
      <c r="BK203" s="197">
        <f>ROUND(I203*H203,2)</f>
        <v>0</v>
      </c>
      <c r="BL203" s="17" t="s">
        <v>146</v>
      </c>
      <c r="BM203" s="196" t="s">
        <v>366</v>
      </c>
    </row>
    <row r="204" spans="2:65" s="1" customFormat="1" ht="19.2">
      <c r="B204" s="34"/>
      <c r="C204" s="35"/>
      <c r="D204" s="198" t="s">
        <v>173</v>
      </c>
      <c r="E204" s="35"/>
      <c r="F204" s="199" t="s">
        <v>367</v>
      </c>
      <c r="G204" s="35"/>
      <c r="H204" s="35"/>
      <c r="I204" s="114"/>
      <c r="J204" s="35"/>
      <c r="K204" s="35"/>
      <c r="L204" s="38"/>
      <c r="M204" s="200"/>
      <c r="N204" s="63"/>
      <c r="O204" s="63"/>
      <c r="P204" s="63"/>
      <c r="Q204" s="63"/>
      <c r="R204" s="63"/>
      <c r="S204" s="63"/>
      <c r="T204" s="64"/>
      <c r="AT204" s="17" t="s">
        <v>173</v>
      </c>
      <c r="AU204" s="17" t="s">
        <v>82</v>
      </c>
    </row>
    <row r="205" spans="2:65" s="12" customFormat="1" ht="10.199999999999999">
      <c r="B205" s="201"/>
      <c r="C205" s="202"/>
      <c r="D205" s="198" t="s">
        <v>154</v>
      </c>
      <c r="E205" s="203" t="s">
        <v>19</v>
      </c>
      <c r="F205" s="204" t="s">
        <v>368</v>
      </c>
      <c r="G205" s="202"/>
      <c r="H205" s="203" t="s">
        <v>19</v>
      </c>
      <c r="I205" s="205"/>
      <c r="J205" s="202"/>
      <c r="K205" s="202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154</v>
      </c>
      <c r="AU205" s="210" t="s">
        <v>82</v>
      </c>
      <c r="AV205" s="12" t="s">
        <v>80</v>
      </c>
      <c r="AW205" s="12" t="s">
        <v>34</v>
      </c>
      <c r="AX205" s="12" t="s">
        <v>73</v>
      </c>
      <c r="AY205" s="210" t="s">
        <v>139</v>
      </c>
    </row>
    <row r="206" spans="2:65" s="13" customFormat="1" ht="10.199999999999999">
      <c r="B206" s="211"/>
      <c r="C206" s="212"/>
      <c r="D206" s="198" t="s">
        <v>154</v>
      </c>
      <c r="E206" s="213" t="s">
        <v>19</v>
      </c>
      <c r="F206" s="214" t="s">
        <v>480</v>
      </c>
      <c r="G206" s="212"/>
      <c r="H206" s="215">
        <v>29.391999999999999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154</v>
      </c>
      <c r="AU206" s="221" t="s">
        <v>82</v>
      </c>
      <c r="AV206" s="13" t="s">
        <v>82</v>
      </c>
      <c r="AW206" s="13" t="s">
        <v>34</v>
      </c>
      <c r="AX206" s="13" t="s">
        <v>73</v>
      </c>
      <c r="AY206" s="221" t="s">
        <v>139</v>
      </c>
    </row>
    <row r="207" spans="2:65" s="14" customFormat="1" ht="10.199999999999999">
      <c r="B207" s="222"/>
      <c r="C207" s="223"/>
      <c r="D207" s="198" t="s">
        <v>154</v>
      </c>
      <c r="E207" s="224" t="s">
        <v>19</v>
      </c>
      <c r="F207" s="225" t="s">
        <v>157</v>
      </c>
      <c r="G207" s="223"/>
      <c r="H207" s="226">
        <v>29.391999999999999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154</v>
      </c>
      <c r="AU207" s="232" t="s">
        <v>82</v>
      </c>
      <c r="AV207" s="14" t="s">
        <v>146</v>
      </c>
      <c r="AW207" s="14" t="s">
        <v>34</v>
      </c>
      <c r="AX207" s="14" t="s">
        <v>80</v>
      </c>
      <c r="AY207" s="232" t="s">
        <v>139</v>
      </c>
    </row>
    <row r="208" spans="2:65" s="1" customFormat="1" ht="16.5" customHeight="1">
      <c r="B208" s="34"/>
      <c r="C208" s="185" t="s">
        <v>370</v>
      </c>
      <c r="D208" s="185" t="s">
        <v>141</v>
      </c>
      <c r="E208" s="186" t="s">
        <v>264</v>
      </c>
      <c r="F208" s="187" t="s">
        <v>265</v>
      </c>
      <c r="G208" s="188" t="s">
        <v>266</v>
      </c>
      <c r="H208" s="189">
        <v>2.9000000000000001E-2</v>
      </c>
      <c r="I208" s="190"/>
      <c r="J208" s="191">
        <f>ROUND(I208*H208,2)</f>
        <v>0</v>
      </c>
      <c r="K208" s="187" t="s">
        <v>145</v>
      </c>
      <c r="L208" s="38"/>
      <c r="M208" s="192" t="s">
        <v>19</v>
      </c>
      <c r="N208" s="193" t="s">
        <v>44</v>
      </c>
      <c r="O208" s="6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196" t="s">
        <v>146</v>
      </c>
      <c r="AT208" s="196" t="s">
        <v>141</v>
      </c>
      <c r="AU208" s="196" t="s">
        <v>82</v>
      </c>
      <c r="AY208" s="17" t="s">
        <v>139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80</v>
      </c>
      <c r="BK208" s="197">
        <f>ROUND(I208*H208,2)</f>
        <v>0</v>
      </c>
      <c r="BL208" s="17" t="s">
        <v>146</v>
      </c>
      <c r="BM208" s="196" t="s">
        <v>371</v>
      </c>
    </row>
    <row r="209" spans="2:65" s="1" customFormat="1" ht="16.5" customHeight="1">
      <c r="B209" s="34"/>
      <c r="C209" s="185" t="s">
        <v>372</v>
      </c>
      <c r="D209" s="185" t="s">
        <v>141</v>
      </c>
      <c r="E209" s="186" t="s">
        <v>269</v>
      </c>
      <c r="F209" s="187" t="s">
        <v>270</v>
      </c>
      <c r="G209" s="188" t="s">
        <v>242</v>
      </c>
      <c r="H209" s="189">
        <v>35.67</v>
      </c>
      <c r="I209" s="190"/>
      <c r="J209" s="191">
        <f>ROUND(I209*H209,2)</f>
        <v>0</v>
      </c>
      <c r="K209" s="187" t="s">
        <v>145</v>
      </c>
      <c r="L209" s="38"/>
      <c r="M209" s="192" t="s">
        <v>19</v>
      </c>
      <c r="N209" s="193" t="s">
        <v>44</v>
      </c>
      <c r="O209" s="63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AR209" s="196" t="s">
        <v>146</v>
      </c>
      <c r="AT209" s="196" t="s">
        <v>141</v>
      </c>
      <c r="AU209" s="196" t="s">
        <v>82</v>
      </c>
      <c r="AY209" s="17" t="s">
        <v>139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80</v>
      </c>
      <c r="BK209" s="197">
        <f>ROUND(I209*H209,2)</f>
        <v>0</v>
      </c>
      <c r="BL209" s="17" t="s">
        <v>146</v>
      </c>
      <c r="BM209" s="196" t="s">
        <v>373</v>
      </c>
    </row>
    <row r="210" spans="2:65" s="12" customFormat="1" ht="10.199999999999999">
      <c r="B210" s="201"/>
      <c r="C210" s="202"/>
      <c r="D210" s="198" t="s">
        <v>154</v>
      </c>
      <c r="E210" s="203" t="s">
        <v>19</v>
      </c>
      <c r="F210" s="204" t="s">
        <v>272</v>
      </c>
      <c r="G210" s="202"/>
      <c r="H210" s="203" t="s">
        <v>19</v>
      </c>
      <c r="I210" s="205"/>
      <c r="J210" s="202"/>
      <c r="K210" s="202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154</v>
      </c>
      <c r="AU210" s="210" t="s">
        <v>82</v>
      </c>
      <c r="AV210" s="12" t="s">
        <v>80</v>
      </c>
      <c r="AW210" s="12" t="s">
        <v>34</v>
      </c>
      <c r="AX210" s="12" t="s">
        <v>73</v>
      </c>
      <c r="AY210" s="210" t="s">
        <v>139</v>
      </c>
    </row>
    <row r="211" spans="2:65" s="13" customFormat="1" ht="10.199999999999999">
      <c r="B211" s="211"/>
      <c r="C211" s="212"/>
      <c r="D211" s="198" t="s">
        <v>154</v>
      </c>
      <c r="E211" s="213" t="s">
        <v>19</v>
      </c>
      <c r="F211" s="214" t="s">
        <v>481</v>
      </c>
      <c r="G211" s="212"/>
      <c r="H211" s="215">
        <v>35.67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154</v>
      </c>
      <c r="AU211" s="221" t="s">
        <v>82</v>
      </c>
      <c r="AV211" s="13" t="s">
        <v>82</v>
      </c>
      <c r="AW211" s="13" t="s">
        <v>34</v>
      </c>
      <c r="AX211" s="13" t="s">
        <v>73</v>
      </c>
      <c r="AY211" s="221" t="s">
        <v>139</v>
      </c>
    </row>
    <row r="212" spans="2:65" s="14" customFormat="1" ht="10.199999999999999">
      <c r="B212" s="222"/>
      <c r="C212" s="223"/>
      <c r="D212" s="198" t="s">
        <v>154</v>
      </c>
      <c r="E212" s="224" t="s">
        <v>19</v>
      </c>
      <c r="F212" s="225" t="s">
        <v>157</v>
      </c>
      <c r="G212" s="223"/>
      <c r="H212" s="226">
        <v>35.67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154</v>
      </c>
      <c r="AU212" s="232" t="s">
        <v>82</v>
      </c>
      <c r="AV212" s="14" t="s">
        <v>146</v>
      </c>
      <c r="AW212" s="14" t="s">
        <v>34</v>
      </c>
      <c r="AX212" s="14" t="s">
        <v>80</v>
      </c>
      <c r="AY212" s="232" t="s">
        <v>139</v>
      </c>
    </row>
    <row r="213" spans="2:65" s="1" customFormat="1" ht="16.5" customHeight="1">
      <c r="B213" s="34"/>
      <c r="C213" s="233" t="s">
        <v>375</v>
      </c>
      <c r="D213" s="233" t="s">
        <v>189</v>
      </c>
      <c r="E213" s="234" t="s">
        <v>275</v>
      </c>
      <c r="F213" s="235" t="s">
        <v>276</v>
      </c>
      <c r="G213" s="236" t="s">
        <v>242</v>
      </c>
      <c r="H213" s="237">
        <v>35.67</v>
      </c>
      <c r="I213" s="238"/>
      <c r="J213" s="239">
        <f>ROUND(I213*H213,2)</f>
        <v>0</v>
      </c>
      <c r="K213" s="235" t="s">
        <v>145</v>
      </c>
      <c r="L213" s="240"/>
      <c r="M213" s="241" t="s">
        <v>19</v>
      </c>
      <c r="N213" s="242" t="s">
        <v>44</v>
      </c>
      <c r="O213" s="63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AR213" s="196" t="s">
        <v>188</v>
      </c>
      <c r="AT213" s="196" t="s">
        <v>189</v>
      </c>
      <c r="AU213" s="196" t="s">
        <v>82</v>
      </c>
      <c r="AY213" s="17" t="s">
        <v>139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7" t="s">
        <v>80</v>
      </c>
      <c r="BK213" s="197">
        <f>ROUND(I213*H213,2)</f>
        <v>0</v>
      </c>
      <c r="BL213" s="17" t="s">
        <v>146</v>
      </c>
      <c r="BM213" s="196" t="s">
        <v>376</v>
      </c>
    </row>
    <row r="214" spans="2:65" s="1" customFormat="1" ht="19.2">
      <c r="B214" s="34"/>
      <c r="C214" s="35"/>
      <c r="D214" s="198" t="s">
        <v>173</v>
      </c>
      <c r="E214" s="35"/>
      <c r="F214" s="199" t="s">
        <v>278</v>
      </c>
      <c r="G214" s="35"/>
      <c r="H214" s="35"/>
      <c r="I214" s="114"/>
      <c r="J214" s="35"/>
      <c r="K214" s="35"/>
      <c r="L214" s="38"/>
      <c r="M214" s="200"/>
      <c r="N214" s="63"/>
      <c r="O214" s="63"/>
      <c r="P214" s="63"/>
      <c r="Q214" s="63"/>
      <c r="R214" s="63"/>
      <c r="S214" s="63"/>
      <c r="T214" s="64"/>
      <c r="AT214" s="17" t="s">
        <v>173</v>
      </c>
      <c r="AU214" s="17" t="s">
        <v>82</v>
      </c>
    </row>
    <row r="215" spans="2:65" s="12" customFormat="1" ht="10.199999999999999">
      <c r="B215" s="201"/>
      <c r="C215" s="202"/>
      <c r="D215" s="198" t="s">
        <v>154</v>
      </c>
      <c r="E215" s="203" t="s">
        <v>19</v>
      </c>
      <c r="F215" s="204" t="s">
        <v>272</v>
      </c>
      <c r="G215" s="202"/>
      <c r="H215" s="203" t="s">
        <v>19</v>
      </c>
      <c r="I215" s="205"/>
      <c r="J215" s="202"/>
      <c r="K215" s="202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154</v>
      </c>
      <c r="AU215" s="210" t="s">
        <v>82</v>
      </c>
      <c r="AV215" s="12" t="s">
        <v>80</v>
      </c>
      <c r="AW215" s="12" t="s">
        <v>34</v>
      </c>
      <c r="AX215" s="12" t="s">
        <v>73</v>
      </c>
      <c r="AY215" s="210" t="s">
        <v>139</v>
      </c>
    </row>
    <row r="216" spans="2:65" s="13" customFormat="1" ht="10.199999999999999">
      <c r="B216" s="211"/>
      <c r="C216" s="212"/>
      <c r="D216" s="198" t="s">
        <v>154</v>
      </c>
      <c r="E216" s="213" t="s">
        <v>19</v>
      </c>
      <c r="F216" s="214" t="s">
        <v>481</v>
      </c>
      <c r="G216" s="212"/>
      <c r="H216" s="215">
        <v>35.67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154</v>
      </c>
      <c r="AU216" s="221" t="s">
        <v>82</v>
      </c>
      <c r="AV216" s="13" t="s">
        <v>82</v>
      </c>
      <c r="AW216" s="13" t="s">
        <v>34</v>
      </c>
      <c r="AX216" s="13" t="s">
        <v>73</v>
      </c>
      <c r="AY216" s="221" t="s">
        <v>139</v>
      </c>
    </row>
    <row r="217" spans="2:65" s="14" customFormat="1" ht="10.199999999999999">
      <c r="B217" s="222"/>
      <c r="C217" s="223"/>
      <c r="D217" s="198" t="s">
        <v>154</v>
      </c>
      <c r="E217" s="224" t="s">
        <v>19</v>
      </c>
      <c r="F217" s="225" t="s">
        <v>157</v>
      </c>
      <c r="G217" s="223"/>
      <c r="H217" s="226">
        <v>35.67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154</v>
      </c>
      <c r="AU217" s="232" t="s">
        <v>82</v>
      </c>
      <c r="AV217" s="14" t="s">
        <v>146</v>
      </c>
      <c r="AW217" s="14" t="s">
        <v>34</v>
      </c>
      <c r="AX217" s="14" t="s">
        <v>80</v>
      </c>
      <c r="AY217" s="232" t="s">
        <v>139</v>
      </c>
    </row>
    <row r="218" spans="2:65" s="1" customFormat="1" ht="16.5" customHeight="1">
      <c r="B218" s="34"/>
      <c r="C218" s="185" t="s">
        <v>377</v>
      </c>
      <c r="D218" s="185" t="s">
        <v>141</v>
      </c>
      <c r="E218" s="186" t="s">
        <v>280</v>
      </c>
      <c r="F218" s="187" t="s">
        <v>281</v>
      </c>
      <c r="G218" s="188" t="s">
        <v>242</v>
      </c>
      <c r="H218" s="189">
        <v>35.67</v>
      </c>
      <c r="I218" s="190"/>
      <c r="J218" s="191">
        <f>ROUND(I218*H218,2)</f>
        <v>0</v>
      </c>
      <c r="K218" s="187" t="s">
        <v>145</v>
      </c>
      <c r="L218" s="38"/>
      <c r="M218" s="192" t="s">
        <v>19</v>
      </c>
      <c r="N218" s="193" t="s">
        <v>44</v>
      </c>
      <c r="O218" s="63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AR218" s="196" t="s">
        <v>146</v>
      </c>
      <c r="AT218" s="196" t="s">
        <v>141</v>
      </c>
      <c r="AU218" s="196" t="s">
        <v>82</v>
      </c>
      <c r="AY218" s="17" t="s">
        <v>139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7" t="s">
        <v>80</v>
      </c>
      <c r="BK218" s="197">
        <f>ROUND(I218*H218,2)</f>
        <v>0</v>
      </c>
      <c r="BL218" s="17" t="s">
        <v>146</v>
      </c>
      <c r="BM218" s="196" t="s">
        <v>378</v>
      </c>
    </row>
    <row r="219" spans="2:65" s="1" customFormat="1" ht="48">
      <c r="B219" s="34"/>
      <c r="C219" s="35"/>
      <c r="D219" s="198" t="s">
        <v>148</v>
      </c>
      <c r="E219" s="35"/>
      <c r="F219" s="199" t="s">
        <v>283</v>
      </c>
      <c r="G219" s="35"/>
      <c r="H219" s="35"/>
      <c r="I219" s="114"/>
      <c r="J219" s="35"/>
      <c r="K219" s="35"/>
      <c r="L219" s="38"/>
      <c r="M219" s="200"/>
      <c r="N219" s="63"/>
      <c r="O219" s="63"/>
      <c r="P219" s="63"/>
      <c r="Q219" s="63"/>
      <c r="R219" s="63"/>
      <c r="S219" s="63"/>
      <c r="T219" s="64"/>
      <c r="AT219" s="17" t="s">
        <v>148</v>
      </c>
      <c r="AU219" s="17" t="s">
        <v>82</v>
      </c>
    </row>
    <row r="220" spans="2:65" s="1" customFormat="1" ht="16.5" customHeight="1">
      <c r="B220" s="34"/>
      <c r="C220" s="185" t="s">
        <v>379</v>
      </c>
      <c r="D220" s="185" t="s">
        <v>141</v>
      </c>
      <c r="E220" s="186" t="s">
        <v>285</v>
      </c>
      <c r="F220" s="187" t="s">
        <v>286</v>
      </c>
      <c r="G220" s="188" t="s">
        <v>242</v>
      </c>
      <c r="H220" s="189">
        <v>35.67</v>
      </c>
      <c r="I220" s="190"/>
      <c r="J220" s="191">
        <f>ROUND(I220*H220,2)</f>
        <v>0</v>
      </c>
      <c r="K220" s="187" t="s">
        <v>145</v>
      </c>
      <c r="L220" s="38"/>
      <c r="M220" s="192" t="s">
        <v>19</v>
      </c>
      <c r="N220" s="193" t="s">
        <v>44</v>
      </c>
      <c r="O220" s="63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AR220" s="196" t="s">
        <v>146</v>
      </c>
      <c r="AT220" s="196" t="s">
        <v>141</v>
      </c>
      <c r="AU220" s="196" t="s">
        <v>82</v>
      </c>
      <c r="AY220" s="17" t="s">
        <v>139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80</v>
      </c>
      <c r="BK220" s="197">
        <f>ROUND(I220*H220,2)</f>
        <v>0</v>
      </c>
      <c r="BL220" s="17" t="s">
        <v>146</v>
      </c>
      <c r="BM220" s="196" t="s">
        <v>380</v>
      </c>
    </row>
    <row r="221" spans="2:65" s="1" customFormat="1" ht="48">
      <c r="B221" s="34"/>
      <c r="C221" s="35"/>
      <c r="D221" s="198" t="s">
        <v>148</v>
      </c>
      <c r="E221" s="35"/>
      <c r="F221" s="199" t="s">
        <v>283</v>
      </c>
      <c r="G221" s="35"/>
      <c r="H221" s="35"/>
      <c r="I221" s="114"/>
      <c r="J221" s="35"/>
      <c r="K221" s="35"/>
      <c r="L221" s="38"/>
      <c r="M221" s="200"/>
      <c r="N221" s="63"/>
      <c r="O221" s="63"/>
      <c r="P221" s="63"/>
      <c r="Q221" s="63"/>
      <c r="R221" s="63"/>
      <c r="S221" s="63"/>
      <c r="T221" s="64"/>
      <c r="AT221" s="17" t="s">
        <v>148</v>
      </c>
      <c r="AU221" s="17" t="s">
        <v>82</v>
      </c>
    </row>
    <row r="222" spans="2:65" s="11" customFormat="1" ht="25.95" customHeight="1">
      <c r="B222" s="169"/>
      <c r="C222" s="170"/>
      <c r="D222" s="171" t="s">
        <v>72</v>
      </c>
      <c r="E222" s="172" t="s">
        <v>381</v>
      </c>
      <c r="F222" s="172" t="s">
        <v>382</v>
      </c>
      <c r="G222" s="170"/>
      <c r="H222" s="170"/>
      <c r="I222" s="173"/>
      <c r="J222" s="174">
        <f>BK222</f>
        <v>0</v>
      </c>
      <c r="K222" s="170"/>
      <c r="L222" s="175"/>
      <c r="M222" s="176"/>
      <c r="N222" s="177"/>
      <c r="O222" s="177"/>
      <c r="P222" s="178">
        <f>P223+P226</f>
        <v>0</v>
      </c>
      <c r="Q222" s="177"/>
      <c r="R222" s="178">
        <f>R223+R226</f>
        <v>0</v>
      </c>
      <c r="S222" s="177"/>
      <c r="T222" s="179">
        <f>T223+T226</f>
        <v>0</v>
      </c>
      <c r="AR222" s="180" t="s">
        <v>168</v>
      </c>
      <c r="AT222" s="181" t="s">
        <v>72</v>
      </c>
      <c r="AU222" s="181" t="s">
        <v>73</v>
      </c>
      <c r="AY222" s="180" t="s">
        <v>139</v>
      </c>
      <c r="BK222" s="182">
        <f>BK223+BK226</f>
        <v>0</v>
      </c>
    </row>
    <row r="223" spans="2:65" s="11" customFormat="1" ht="22.8" customHeight="1">
      <c r="B223" s="169"/>
      <c r="C223" s="170"/>
      <c r="D223" s="171" t="s">
        <v>72</v>
      </c>
      <c r="E223" s="183" t="s">
        <v>383</v>
      </c>
      <c r="F223" s="183" t="s">
        <v>384</v>
      </c>
      <c r="G223" s="170"/>
      <c r="H223" s="170"/>
      <c r="I223" s="173"/>
      <c r="J223" s="184">
        <f>BK223</f>
        <v>0</v>
      </c>
      <c r="K223" s="170"/>
      <c r="L223" s="175"/>
      <c r="M223" s="176"/>
      <c r="N223" s="177"/>
      <c r="O223" s="177"/>
      <c r="P223" s="178">
        <f>SUM(P224:P225)</f>
        <v>0</v>
      </c>
      <c r="Q223" s="177"/>
      <c r="R223" s="178">
        <f>SUM(R224:R225)</f>
        <v>0</v>
      </c>
      <c r="S223" s="177"/>
      <c r="T223" s="179">
        <f>SUM(T224:T225)</f>
        <v>0</v>
      </c>
      <c r="AR223" s="180" t="s">
        <v>168</v>
      </c>
      <c r="AT223" s="181" t="s">
        <v>72</v>
      </c>
      <c r="AU223" s="181" t="s">
        <v>80</v>
      </c>
      <c r="AY223" s="180" t="s">
        <v>139</v>
      </c>
      <c r="BK223" s="182">
        <f>SUM(BK224:BK225)</f>
        <v>0</v>
      </c>
    </row>
    <row r="224" spans="2:65" s="1" customFormat="1" ht="16.5" customHeight="1">
      <c r="B224" s="34"/>
      <c r="C224" s="185" t="s">
        <v>385</v>
      </c>
      <c r="D224" s="185" t="s">
        <v>141</v>
      </c>
      <c r="E224" s="186" t="s">
        <v>386</v>
      </c>
      <c r="F224" s="187" t="s">
        <v>387</v>
      </c>
      <c r="G224" s="188" t="s">
        <v>180</v>
      </c>
      <c r="H224" s="189">
        <v>1</v>
      </c>
      <c r="I224" s="190"/>
      <c r="J224" s="191">
        <f>ROUND(I224*H224,2)</f>
        <v>0</v>
      </c>
      <c r="K224" s="187" t="s">
        <v>19</v>
      </c>
      <c r="L224" s="38"/>
      <c r="M224" s="192" t="s">
        <v>19</v>
      </c>
      <c r="N224" s="193" t="s">
        <v>44</v>
      </c>
      <c r="O224" s="63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AR224" s="196" t="s">
        <v>388</v>
      </c>
      <c r="AT224" s="196" t="s">
        <v>141</v>
      </c>
      <c r="AU224" s="196" t="s">
        <v>82</v>
      </c>
      <c r="AY224" s="17" t="s">
        <v>139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80</v>
      </c>
      <c r="BK224" s="197">
        <f>ROUND(I224*H224,2)</f>
        <v>0</v>
      </c>
      <c r="BL224" s="17" t="s">
        <v>388</v>
      </c>
      <c r="BM224" s="196" t="s">
        <v>389</v>
      </c>
    </row>
    <row r="225" spans="2:65" s="1" customFormat="1" ht="16.5" customHeight="1">
      <c r="B225" s="34"/>
      <c r="C225" s="185" t="s">
        <v>390</v>
      </c>
      <c r="D225" s="185" t="s">
        <v>141</v>
      </c>
      <c r="E225" s="186" t="s">
        <v>391</v>
      </c>
      <c r="F225" s="187" t="s">
        <v>392</v>
      </c>
      <c r="G225" s="188" t="s">
        <v>180</v>
      </c>
      <c r="H225" s="189">
        <v>1</v>
      </c>
      <c r="I225" s="190"/>
      <c r="J225" s="191">
        <f>ROUND(I225*H225,2)</f>
        <v>0</v>
      </c>
      <c r="K225" s="187" t="s">
        <v>19</v>
      </c>
      <c r="L225" s="38"/>
      <c r="M225" s="192" t="s">
        <v>19</v>
      </c>
      <c r="N225" s="193" t="s">
        <v>44</v>
      </c>
      <c r="O225" s="63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AR225" s="196" t="s">
        <v>388</v>
      </c>
      <c r="AT225" s="196" t="s">
        <v>141</v>
      </c>
      <c r="AU225" s="196" t="s">
        <v>82</v>
      </c>
      <c r="AY225" s="17" t="s">
        <v>139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7" t="s">
        <v>80</v>
      </c>
      <c r="BK225" s="197">
        <f>ROUND(I225*H225,2)</f>
        <v>0</v>
      </c>
      <c r="BL225" s="17" t="s">
        <v>388</v>
      </c>
      <c r="BM225" s="196" t="s">
        <v>393</v>
      </c>
    </row>
    <row r="226" spans="2:65" s="11" customFormat="1" ht="22.8" customHeight="1">
      <c r="B226" s="169"/>
      <c r="C226" s="170"/>
      <c r="D226" s="171" t="s">
        <v>72</v>
      </c>
      <c r="E226" s="183" t="s">
        <v>394</v>
      </c>
      <c r="F226" s="183" t="s">
        <v>395</v>
      </c>
      <c r="G226" s="170"/>
      <c r="H226" s="170"/>
      <c r="I226" s="173"/>
      <c r="J226" s="184">
        <f>BK226</f>
        <v>0</v>
      </c>
      <c r="K226" s="170"/>
      <c r="L226" s="175"/>
      <c r="M226" s="176"/>
      <c r="N226" s="177"/>
      <c r="O226" s="177"/>
      <c r="P226" s="178">
        <f>P227</f>
        <v>0</v>
      </c>
      <c r="Q226" s="177"/>
      <c r="R226" s="178">
        <f>R227</f>
        <v>0</v>
      </c>
      <c r="S226" s="177"/>
      <c r="T226" s="179">
        <f>T227</f>
        <v>0</v>
      </c>
      <c r="AR226" s="180" t="s">
        <v>168</v>
      </c>
      <c r="AT226" s="181" t="s">
        <v>72</v>
      </c>
      <c r="AU226" s="181" t="s">
        <v>80</v>
      </c>
      <c r="AY226" s="180" t="s">
        <v>139</v>
      </c>
      <c r="BK226" s="182">
        <f>BK227</f>
        <v>0</v>
      </c>
    </row>
    <row r="227" spans="2:65" s="1" customFormat="1" ht="16.5" customHeight="1">
      <c r="B227" s="34"/>
      <c r="C227" s="185" t="s">
        <v>396</v>
      </c>
      <c r="D227" s="185" t="s">
        <v>141</v>
      </c>
      <c r="E227" s="186" t="s">
        <v>397</v>
      </c>
      <c r="F227" s="187" t="s">
        <v>398</v>
      </c>
      <c r="G227" s="188" t="s">
        <v>266</v>
      </c>
      <c r="H227" s="189">
        <v>35.768000000000001</v>
      </c>
      <c r="I227" s="190"/>
      <c r="J227" s="191">
        <f>ROUND(I227*H227,2)</f>
        <v>0</v>
      </c>
      <c r="K227" s="187" t="s">
        <v>145</v>
      </c>
      <c r="L227" s="38"/>
      <c r="M227" s="243" t="s">
        <v>19</v>
      </c>
      <c r="N227" s="244" t="s">
        <v>44</v>
      </c>
      <c r="O227" s="245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AR227" s="196" t="s">
        <v>388</v>
      </c>
      <c r="AT227" s="196" t="s">
        <v>141</v>
      </c>
      <c r="AU227" s="196" t="s">
        <v>82</v>
      </c>
      <c r="AY227" s="17" t="s">
        <v>139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80</v>
      </c>
      <c r="BK227" s="197">
        <f>ROUND(I227*H227,2)</f>
        <v>0</v>
      </c>
      <c r="BL227" s="17" t="s">
        <v>388</v>
      </c>
      <c r="BM227" s="196" t="s">
        <v>399</v>
      </c>
    </row>
    <row r="228" spans="2:65" s="1" customFormat="1" ht="6.9" customHeight="1">
      <c r="B228" s="46"/>
      <c r="C228" s="47"/>
      <c r="D228" s="47"/>
      <c r="E228" s="47"/>
      <c r="F228" s="47"/>
      <c r="G228" s="47"/>
      <c r="H228" s="47"/>
      <c r="I228" s="137"/>
      <c r="J228" s="47"/>
      <c r="K228" s="47"/>
      <c r="L228" s="38"/>
    </row>
  </sheetData>
  <sheetProtection algorithmName="SHA-512" hashValue="5x0qVhqoQv9UcC/M7WqdAPpd/Xa/WKZWp1w3qyridhGx3lpA1wJSQNDeksRMhBRDHLcQ9X4nUmY3KVrlz+WC/A==" saltValue="VzNemhdpVcVrVJchUmxNmxs8kjrz0U5DN4mKTe3Y/VGEotAvIXaT6et6dQgI2IvC7ivL+47Vp43DDEpQb07SRQ==" spinCount="100000" sheet="1" objects="1" scenarios="1" formatColumns="0" formatRows="0" autoFilter="0"/>
  <autoFilter ref="C93:K227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57"/>
  <sheetViews>
    <sheetView showGridLines="0" view="pageBreakPreview" topLeftCell="A121" zoomScale="60" zoomScaleNormal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3.140625" customWidth="1"/>
    <col min="9" max="9" width="20.140625" style="10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95</v>
      </c>
    </row>
    <row r="3" spans="2:46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82</v>
      </c>
    </row>
    <row r="4" spans="2:46" ht="24.9" customHeight="1">
      <c r="B4" s="20"/>
      <c r="D4" s="111" t="s">
        <v>103</v>
      </c>
      <c r="L4" s="20"/>
      <c r="M4" s="11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2" t="str">
        <f>'Rekapitulace stavby'!K6</f>
        <v>Návrh ploch ÚSES v Bohumíně</v>
      </c>
      <c r="F7" s="373"/>
      <c r="G7" s="373"/>
      <c r="H7" s="373"/>
      <c r="L7" s="20"/>
    </row>
    <row r="8" spans="2:46" ht="12" customHeight="1">
      <c r="B8" s="20"/>
      <c r="D8" s="113" t="s">
        <v>104</v>
      </c>
      <c r="L8" s="20"/>
    </row>
    <row r="9" spans="2:46" s="1" customFormat="1" ht="16.5" customHeight="1">
      <c r="B9" s="38"/>
      <c r="E9" s="372" t="s">
        <v>467</v>
      </c>
      <c r="F9" s="374"/>
      <c r="G9" s="374"/>
      <c r="H9" s="374"/>
      <c r="I9" s="114"/>
      <c r="L9" s="38"/>
    </row>
    <row r="10" spans="2:46" s="1" customFormat="1" ht="12" customHeight="1">
      <c r="B10" s="38"/>
      <c r="D10" s="113" t="s">
        <v>106</v>
      </c>
      <c r="I10" s="114"/>
      <c r="L10" s="38"/>
    </row>
    <row r="11" spans="2:46" s="1" customFormat="1" ht="36.9" customHeight="1">
      <c r="B11" s="38"/>
      <c r="E11" s="375" t="s">
        <v>400</v>
      </c>
      <c r="F11" s="374"/>
      <c r="G11" s="374"/>
      <c r="H11" s="374"/>
      <c r="I11" s="114"/>
      <c r="L11" s="38"/>
    </row>
    <row r="12" spans="2:46" s="1" customFormat="1" ht="10.199999999999999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108</v>
      </c>
      <c r="I14" s="115" t="s">
        <v>23</v>
      </c>
      <c r="J14" s="116" t="str">
        <f>'Rekapitulace stavby'!AN8</f>
        <v>24. 7. 2019</v>
      </c>
      <c r="L14" s="38"/>
    </row>
    <row r="15" spans="2:46" s="1" customFormat="1" ht="10.8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6" t="str">
        <f>'Rekapitulace stavby'!E14</f>
        <v>Vyplň údaj</v>
      </c>
      <c r="F20" s="377"/>
      <c r="G20" s="377"/>
      <c r="H20" s="377"/>
      <c r="I20" s="115" t="s">
        <v>28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109</v>
      </c>
      <c r="I23" s="115" t="s">
        <v>28</v>
      </c>
      <c r="J23" s="102" t="s">
        <v>19</v>
      </c>
      <c r="L23" s="38"/>
    </row>
    <row r="24" spans="2:12" s="1" customFormat="1" ht="6.9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110</v>
      </c>
      <c r="L25" s="38"/>
    </row>
    <row r="26" spans="2:12" s="1" customFormat="1" ht="18" customHeight="1">
      <c r="B26" s="38"/>
      <c r="E26" s="102" t="s">
        <v>36</v>
      </c>
      <c r="I26" s="115" t="s">
        <v>28</v>
      </c>
      <c r="J26" s="102" t="s">
        <v>19</v>
      </c>
      <c r="L26" s="38"/>
    </row>
    <row r="27" spans="2:12" s="1" customFormat="1" ht="6.9" customHeight="1">
      <c r="B27" s="38"/>
      <c r="I27" s="114"/>
      <c r="L27" s="38"/>
    </row>
    <row r="28" spans="2:12" s="1" customFormat="1" ht="12" customHeight="1">
      <c r="B28" s="38"/>
      <c r="D28" s="113" t="s">
        <v>37</v>
      </c>
      <c r="I28" s="114"/>
      <c r="L28" s="38"/>
    </row>
    <row r="29" spans="2:12" s="7" customFormat="1" ht="16.5" customHeight="1">
      <c r="B29" s="117"/>
      <c r="E29" s="378" t="s">
        <v>19</v>
      </c>
      <c r="F29" s="378"/>
      <c r="G29" s="378"/>
      <c r="H29" s="378"/>
      <c r="I29" s="118"/>
      <c r="L29" s="117"/>
    </row>
    <row r="30" spans="2:12" s="1" customFormat="1" ht="6.9" customHeight="1">
      <c r="B30" s="38"/>
      <c r="I30" s="114"/>
      <c r="L30" s="38"/>
    </row>
    <row r="31" spans="2:12" s="1" customFormat="1" ht="6.9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39</v>
      </c>
      <c r="I32" s="114"/>
      <c r="J32" s="121">
        <f>ROUND(J89, 2)</f>
        <v>0</v>
      </c>
      <c r="L32" s="38"/>
    </row>
    <row r="33" spans="2:12" s="1" customFormat="1" ht="6.9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" customHeight="1">
      <c r="B34" s="38"/>
      <c r="F34" s="122" t="s">
        <v>41</v>
      </c>
      <c r="I34" s="123" t="s">
        <v>40</v>
      </c>
      <c r="J34" s="122" t="s">
        <v>42</v>
      </c>
      <c r="L34" s="38"/>
    </row>
    <row r="35" spans="2:12" s="1" customFormat="1" ht="14.4" customHeight="1">
      <c r="B35" s="38"/>
      <c r="D35" s="124" t="s">
        <v>43</v>
      </c>
      <c r="E35" s="113" t="s">
        <v>44</v>
      </c>
      <c r="F35" s="125">
        <f>ROUND((SUM(BE89:BE156)),  2)</f>
        <v>0</v>
      </c>
      <c r="I35" s="126">
        <v>0.21</v>
      </c>
      <c r="J35" s="125">
        <f>ROUND(((SUM(BE89:BE156))*I35),  2)</f>
        <v>0</v>
      </c>
      <c r="L35" s="38"/>
    </row>
    <row r="36" spans="2:12" s="1" customFormat="1" ht="14.4" customHeight="1">
      <c r="B36" s="38"/>
      <c r="E36" s="113" t="s">
        <v>45</v>
      </c>
      <c r="F36" s="125">
        <f>ROUND((SUM(BF89:BF156)),  2)</f>
        <v>0</v>
      </c>
      <c r="I36" s="126">
        <v>0.15</v>
      </c>
      <c r="J36" s="125">
        <f>ROUND(((SUM(BF89:BF156))*I36),  2)</f>
        <v>0</v>
      </c>
      <c r="L36" s="38"/>
    </row>
    <row r="37" spans="2:12" s="1" customFormat="1" ht="14.4" hidden="1" customHeight="1">
      <c r="B37" s="38"/>
      <c r="E37" s="113" t="s">
        <v>46</v>
      </c>
      <c r="F37" s="125">
        <f>ROUND((SUM(BG89:BG156)),  2)</f>
        <v>0</v>
      </c>
      <c r="I37" s="126">
        <v>0.21</v>
      </c>
      <c r="J37" s="125">
        <f>0</f>
        <v>0</v>
      </c>
      <c r="L37" s="38"/>
    </row>
    <row r="38" spans="2:12" s="1" customFormat="1" ht="14.4" hidden="1" customHeight="1">
      <c r="B38" s="38"/>
      <c r="E38" s="113" t="s">
        <v>47</v>
      </c>
      <c r="F38" s="125">
        <f>ROUND((SUM(BH89:BH156)),  2)</f>
        <v>0</v>
      </c>
      <c r="I38" s="126">
        <v>0.15</v>
      </c>
      <c r="J38" s="125">
        <f>0</f>
        <v>0</v>
      </c>
      <c r="L38" s="38"/>
    </row>
    <row r="39" spans="2:12" s="1" customFormat="1" ht="14.4" hidden="1" customHeight="1">
      <c r="B39" s="38"/>
      <c r="E39" s="113" t="s">
        <v>48</v>
      </c>
      <c r="F39" s="125">
        <f>ROUND((SUM(BI89:BI156)),  2)</f>
        <v>0</v>
      </c>
      <c r="I39" s="126">
        <v>0</v>
      </c>
      <c r="J39" s="125">
        <f>0</f>
        <v>0</v>
      </c>
      <c r="L39" s="38"/>
    </row>
    <row r="40" spans="2:12" s="1" customFormat="1" ht="6.9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8"/>
    </row>
    <row r="42" spans="2:12" s="1" customFormat="1" ht="14.4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" customHeight="1">
      <c r="B47" s="34"/>
      <c r="C47" s="23" t="s">
        <v>111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9" t="str">
        <f>E7</f>
        <v>Návrh ploch ÚSES v Bohumíně</v>
      </c>
      <c r="F50" s="380"/>
      <c r="G50" s="380"/>
      <c r="H50" s="380"/>
      <c r="I50" s="114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9" t="s">
        <v>467</v>
      </c>
      <c r="F52" s="381"/>
      <c r="G52" s="381"/>
      <c r="H52" s="381"/>
      <c r="I52" s="114"/>
      <c r="J52" s="35"/>
      <c r="K52" s="35"/>
      <c r="L52" s="38"/>
    </row>
    <row r="53" spans="2:47" s="1" customFormat="1" ht="12" customHeight="1">
      <c r="B53" s="34"/>
      <c r="C53" s="29" t="s">
        <v>106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8" t="str">
        <f>E11</f>
        <v>02 - Rozvojová péče</v>
      </c>
      <c r="F54" s="381"/>
      <c r="G54" s="381"/>
      <c r="H54" s="381"/>
      <c r="I54" s="114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K. ú. Skřečoň</v>
      </c>
      <c r="G56" s="35"/>
      <c r="H56" s="35"/>
      <c r="I56" s="115" t="s">
        <v>23</v>
      </c>
      <c r="J56" s="58" t="str">
        <f>IF(J14="","",J14)</f>
        <v>24. 7. 2019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15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15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112</v>
      </c>
      <c r="D61" s="142"/>
      <c r="E61" s="142"/>
      <c r="F61" s="142"/>
      <c r="G61" s="142"/>
      <c r="H61" s="142"/>
      <c r="I61" s="143"/>
      <c r="J61" s="144" t="s">
        <v>113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8" customHeight="1">
      <c r="B63" s="34"/>
      <c r="C63" s="145" t="s">
        <v>71</v>
      </c>
      <c r="D63" s="35"/>
      <c r="E63" s="35"/>
      <c r="F63" s="35"/>
      <c r="G63" s="35"/>
      <c r="H63" s="35"/>
      <c r="I63" s="114"/>
      <c r="J63" s="76">
        <f>J89</f>
        <v>0</v>
      </c>
      <c r="K63" s="35"/>
      <c r="L63" s="38"/>
      <c r="AU63" s="17" t="s">
        <v>114</v>
      </c>
    </row>
    <row r="64" spans="2:47" s="8" customFormat="1" ht="24.9" customHeight="1">
      <c r="B64" s="146"/>
      <c r="C64" s="147"/>
      <c r="D64" s="148" t="s">
        <v>115</v>
      </c>
      <c r="E64" s="149"/>
      <c r="F64" s="149"/>
      <c r="G64" s="149"/>
      <c r="H64" s="149"/>
      <c r="I64" s="150"/>
      <c r="J64" s="151">
        <f>J90</f>
        <v>0</v>
      </c>
      <c r="K64" s="147"/>
      <c r="L64" s="152"/>
    </row>
    <row r="65" spans="2:12" s="9" customFormat="1" ht="19.95" customHeight="1">
      <c r="B65" s="153"/>
      <c r="C65" s="96"/>
      <c r="D65" s="154" t="s">
        <v>401</v>
      </c>
      <c r="E65" s="155"/>
      <c r="F65" s="155"/>
      <c r="G65" s="155"/>
      <c r="H65" s="155"/>
      <c r="I65" s="156"/>
      <c r="J65" s="157">
        <f>J91</f>
        <v>0</v>
      </c>
      <c r="K65" s="96"/>
      <c r="L65" s="158"/>
    </row>
    <row r="66" spans="2:12" s="9" customFormat="1" ht="19.95" customHeight="1">
      <c r="B66" s="153"/>
      <c r="C66" s="96"/>
      <c r="D66" s="154" t="s">
        <v>402</v>
      </c>
      <c r="E66" s="155"/>
      <c r="F66" s="155"/>
      <c r="G66" s="155"/>
      <c r="H66" s="155"/>
      <c r="I66" s="156"/>
      <c r="J66" s="157">
        <f>J146</f>
        <v>0</v>
      </c>
      <c r="K66" s="96"/>
      <c r="L66" s="158"/>
    </row>
    <row r="67" spans="2:12" s="9" customFormat="1" ht="19.95" customHeight="1">
      <c r="B67" s="153"/>
      <c r="C67" s="96"/>
      <c r="D67" s="154" t="s">
        <v>403</v>
      </c>
      <c r="E67" s="155"/>
      <c r="F67" s="155"/>
      <c r="G67" s="155"/>
      <c r="H67" s="155"/>
      <c r="I67" s="156"/>
      <c r="J67" s="157">
        <f>J155</f>
        <v>0</v>
      </c>
      <c r="K67" s="96"/>
      <c r="L67" s="158"/>
    </row>
    <row r="68" spans="2:12" s="1" customFormat="1" ht="21.75" customHeight="1"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38"/>
    </row>
    <row r="69" spans="2:12" s="1" customFormat="1" ht="6.9" customHeight="1">
      <c r="B69" s="46"/>
      <c r="C69" s="47"/>
      <c r="D69" s="47"/>
      <c r="E69" s="47"/>
      <c r="F69" s="47"/>
      <c r="G69" s="47"/>
      <c r="H69" s="47"/>
      <c r="I69" s="137"/>
      <c r="J69" s="47"/>
      <c r="K69" s="47"/>
      <c r="L69" s="38"/>
    </row>
    <row r="73" spans="2:12" s="1" customFormat="1" ht="6.9" customHeight="1">
      <c r="B73" s="48"/>
      <c r="C73" s="49"/>
      <c r="D73" s="49"/>
      <c r="E73" s="49"/>
      <c r="F73" s="49"/>
      <c r="G73" s="49"/>
      <c r="H73" s="49"/>
      <c r="I73" s="140"/>
      <c r="J73" s="49"/>
      <c r="K73" s="49"/>
      <c r="L73" s="38"/>
    </row>
    <row r="74" spans="2:12" s="1" customFormat="1" ht="24.9" customHeight="1">
      <c r="B74" s="34"/>
      <c r="C74" s="23" t="s">
        <v>124</v>
      </c>
      <c r="D74" s="35"/>
      <c r="E74" s="35"/>
      <c r="F74" s="35"/>
      <c r="G74" s="35"/>
      <c r="H74" s="35"/>
      <c r="I74" s="114"/>
      <c r="J74" s="35"/>
      <c r="K74" s="35"/>
      <c r="L74" s="38"/>
    </row>
    <row r="75" spans="2:12" s="1" customFormat="1" ht="6.9" customHeight="1"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12" customHeight="1">
      <c r="B76" s="34"/>
      <c r="C76" s="29" t="s">
        <v>16</v>
      </c>
      <c r="D76" s="35"/>
      <c r="E76" s="35"/>
      <c r="F76" s="35"/>
      <c r="G76" s="35"/>
      <c r="H76" s="35"/>
      <c r="I76" s="114"/>
      <c r="J76" s="35"/>
      <c r="K76" s="35"/>
      <c r="L76" s="38"/>
    </row>
    <row r="77" spans="2:12" s="1" customFormat="1" ht="16.5" customHeight="1">
      <c r="B77" s="34"/>
      <c r="C77" s="35"/>
      <c r="D77" s="35"/>
      <c r="E77" s="379" t="str">
        <f>E7</f>
        <v>Návrh ploch ÚSES v Bohumíně</v>
      </c>
      <c r="F77" s="380"/>
      <c r="G77" s="380"/>
      <c r="H77" s="380"/>
      <c r="I77" s="114"/>
      <c r="J77" s="35"/>
      <c r="K77" s="35"/>
      <c r="L77" s="38"/>
    </row>
    <row r="78" spans="2:12" ht="12" customHeight="1">
      <c r="B78" s="21"/>
      <c r="C78" s="29" t="s">
        <v>104</v>
      </c>
      <c r="D78" s="22"/>
      <c r="E78" s="22"/>
      <c r="F78" s="22"/>
      <c r="G78" s="22"/>
      <c r="H78" s="22"/>
      <c r="J78" s="22"/>
      <c r="K78" s="22"/>
      <c r="L78" s="20"/>
    </row>
    <row r="79" spans="2:12" s="1" customFormat="1" ht="16.5" customHeight="1">
      <c r="B79" s="34"/>
      <c r="C79" s="35"/>
      <c r="D79" s="35"/>
      <c r="E79" s="379" t="s">
        <v>467</v>
      </c>
      <c r="F79" s="381"/>
      <c r="G79" s="381"/>
      <c r="H79" s="381"/>
      <c r="I79" s="114"/>
      <c r="J79" s="35"/>
      <c r="K79" s="35"/>
      <c r="L79" s="38"/>
    </row>
    <row r="80" spans="2:12" s="1" customFormat="1" ht="12" customHeight="1">
      <c r="B80" s="34"/>
      <c r="C80" s="29" t="s">
        <v>106</v>
      </c>
      <c r="D80" s="35"/>
      <c r="E80" s="35"/>
      <c r="F80" s="35"/>
      <c r="G80" s="35"/>
      <c r="H80" s="35"/>
      <c r="I80" s="114"/>
      <c r="J80" s="35"/>
      <c r="K80" s="35"/>
      <c r="L80" s="38"/>
    </row>
    <row r="81" spans="2:65" s="1" customFormat="1" ht="16.5" customHeight="1">
      <c r="B81" s="34"/>
      <c r="C81" s="35"/>
      <c r="D81" s="35"/>
      <c r="E81" s="348" t="str">
        <f>E11</f>
        <v>02 - Rozvojová péče</v>
      </c>
      <c r="F81" s="381"/>
      <c r="G81" s="381"/>
      <c r="H81" s="381"/>
      <c r="I81" s="114"/>
      <c r="J81" s="35"/>
      <c r="K81" s="35"/>
      <c r="L81" s="38"/>
    </row>
    <row r="82" spans="2:65" s="1" customFormat="1" ht="6.9" customHeight="1"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38"/>
    </row>
    <row r="83" spans="2:65" s="1" customFormat="1" ht="12" customHeight="1">
      <c r="B83" s="34"/>
      <c r="C83" s="29" t="s">
        <v>21</v>
      </c>
      <c r="D83" s="35"/>
      <c r="E83" s="35"/>
      <c r="F83" s="27" t="str">
        <f>F14</f>
        <v>K. ú. Skřečoň</v>
      </c>
      <c r="G83" s="35"/>
      <c r="H83" s="35"/>
      <c r="I83" s="115" t="s">
        <v>23</v>
      </c>
      <c r="J83" s="58" t="str">
        <f>IF(J14="","",J14)</f>
        <v>24. 7. 2019</v>
      </c>
      <c r="K83" s="35"/>
      <c r="L83" s="38"/>
    </row>
    <row r="84" spans="2:65" s="1" customFormat="1" ht="6.9" customHeight="1"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38"/>
    </row>
    <row r="85" spans="2:65" s="1" customFormat="1" ht="15.15" customHeight="1">
      <c r="B85" s="34"/>
      <c r="C85" s="29" t="s">
        <v>25</v>
      </c>
      <c r="D85" s="35"/>
      <c r="E85" s="35"/>
      <c r="F85" s="27" t="str">
        <f>E17</f>
        <v xml:space="preserve"> </v>
      </c>
      <c r="G85" s="35"/>
      <c r="H85" s="35"/>
      <c r="I85" s="115" t="s">
        <v>31</v>
      </c>
      <c r="J85" s="32" t="str">
        <f>E23</f>
        <v>Ing. Petra Ličková</v>
      </c>
      <c r="K85" s="35"/>
      <c r="L85" s="38"/>
    </row>
    <row r="86" spans="2:65" s="1" customFormat="1" ht="15.15" customHeight="1">
      <c r="B86" s="34"/>
      <c r="C86" s="29" t="s">
        <v>29</v>
      </c>
      <c r="D86" s="35"/>
      <c r="E86" s="35"/>
      <c r="F86" s="27" t="str">
        <f>IF(E20="","",E20)</f>
        <v>Vyplň údaj</v>
      </c>
      <c r="G86" s="35"/>
      <c r="H86" s="35"/>
      <c r="I86" s="115" t="s">
        <v>35</v>
      </c>
      <c r="J86" s="32" t="str">
        <f>E26</f>
        <v>Arch4green s.r.o.</v>
      </c>
      <c r="K86" s="35"/>
      <c r="L86" s="38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114"/>
      <c r="J87" s="35"/>
      <c r="K87" s="35"/>
      <c r="L87" s="38"/>
    </row>
    <row r="88" spans="2:65" s="10" customFormat="1" ht="29.25" customHeight="1">
      <c r="B88" s="159"/>
      <c r="C88" s="160" t="s">
        <v>125</v>
      </c>
      <c r="D88" s="161" t="s">
        <v>58</v>
      </c>
      <c r="E88" s="161" t="s">
        <v>54</v>
      </c>
      <c r="F88" s="161" t="s">
        <v>55</v>
      </c>
      <c r="G88" s="161" t="s">
        <v>126</v>
      </c>
      <c r="H88" s="161" t="s">
        <v>127</v>
      </c>
      <c r="I88" s="162" t="s">
        <v>128</v>
      </c>
      <c r="J88" s="161" t="s">
        <v>113</v>
      </c>
      <c r="K88" s="163" t="s">
        <v>129</v>
      </c>
      <c r="L88" s="164"/>
      <c r="M88" s="67" t="s">
        <v>19</v>
      </c>
      <c r="N88" s="68" t="s">
        <v>43</v>
      </c>
      <c r="O88" s="68" t="s">
        <v>130</v>
      </c>
      <c r="P88" s="68" t="s">
        <v>131</v>
      </c>
      <c r="Q88" s="68" t="s">
        <v>132</v>
      </c>
      <c r="R88" s="68" t="s">
        <v>133</v>
      </c>
      <c r="S88" s="68" t="s">
        <v>134</v>
      </c>
      <c r="T88" s="69" t="s">
        <v>135</v>
      </c>
    </row>
    <row r="89" spans="2:65" s="1" customFormat="1" ht="22.8" customHeight="1">
      <c r="B89" s="34"/>
      <c r="C89" s="74" t="s">
        <v>136</v>
      </c>
      <c r="D89" s="35"/>
      <c r="E89" s="35"/>
      <c r="F89" s="35"/>
      <c r="G89" s="35"/>
      <c r="H89" s="35"/>
      <c r="I89" s="114"/>
      <c r="J89" s="165">
        <f>BK89</f>
        <v>0</v>
      </c>
      <c r="K89" s="35"/>
      <c r="L89" s="38"/>
      <c r="M89" s="70"/>
      <c r="N89" s="71"/>
      <c r="O89" s="71"/>
      <c r="P89" s="166">
        <f>P90</f>
        <v>0</v>
      </c>
      <c r="Q89" s="71"/>
      <c r="R89" s="166">
        <f>R90</f>
        <v>40.604430000000001</v>
      </c>
      <c r="S89" s="71"/>
      <c r="T89" s="167">
        <f>T90</f>
        <v>83.619</v>
      </c>
      <c r="AT89" s="17" t="s">
        <v>72</v>
      </c>
      <c r="AU89" s="17" t="s">
        <v>114</v>
      </c>
      <c r="BK89" s="168">
        <f>BK90</f>
        <v>0</v>
      </c>
    </row>
    <row r="90" spans="2:65" s="11" customFormat="1" ht="25.95" customHeight="1">
      <c r="B90" s="169"/>
      <c r="C90" s="170"/>
      <c r="D90" s="171" t="s">
        <v>72</v>
      </c>
      <c r="E90" s="172" t="s">
        <v>137</v>
      </c>
      <c r="F90" s="172" t="s">
        <v>138</v>
      </c>
      <c r="G90" s="170"/>
      <c r="H90" s="170"/>
      <c r="I90" s="173"/>
      <c r="J90" s="174">
        <f>BK90</f>
        <v>0</v>
      </c>
      <c r="K90" s="170"/>
      <c r="L90" s="175"/>
      <c r="M90" s="176"/>
      <c r="N90" s="177"/>
      <c r="O90" s="177"/>
      <c r="P90" s="178">
        <f>P91+P146+P155</f>
        <v>0</v>
      </c>
      <c r="Q90" s="177"/>
      <c r="R90" s="178">
        <f>R91+R146+R155</f>
        <v>40.604430000000001</v>
      </c>
      <c r="S90" s="177"/>
      <c r="T90" s="179">
        <f>T91+T146+T155</f>
        <v>83.619</v>
      </c>
      <c r="AR90" s="180" t="s">
        <v>80</v>
      </c>
      <c r="AT90" s="181" t="s">
        <v>72</v>
      </c>
      <c r="AU90" s="181" t="s">
        <v>73</v>
      </c>
      <c r="AY90" s="180" t="s">
        <v>139</v>
      </c>
      <c r="BK90" s="182">
        <f>BK91+BK146+BK155</f>
        <v>0</v>
      </c>
    </row>
    <row r="91" spans="2:65" s="11" customFormat="1" ht="22.8" customHeight="1">
      <c r="B91" s="169"/>
      <c r="C91" s="170"/>
      <c r="D91" s="171" t="s">
        <v>72</v>
      </c>
      <c r="E91" s="183" t="s">
        <v>80</v>
      </c>
      <c r="F91" s="183" t="s">
        <v>404</v>
      </c>
      <c r="G91" s="170"/>
      <c r="H91" s="170"/>
      <c r="I91" s="173"/>
      <c r="J91" s="184">
        <f>BK91</f>
        <v>0</v>
      </c>
      <c r="K91" s="170"/>
      <c r="L91" s="175"/>
      <c r="M91" s="176"/>
      <c r="N91" s="177"/>
      <c r="O91" s="177"/>
      <c r="P91" s="178">
        <f>SUM(P92:P145)</f>
        <v>0</v>
      </c>
      <c r="Q91" s="177"/>
      <c r="R91" s="178">
        <f>SUM(R92:R145)</f>
        <v>40.604430000000001</v>
      </c>
      <c r="S91" s="177"/>
      <c r="T91" s="179">
        <f>SUM(T92:T145)</f>
        <v>83.619</v>
      </c>
      <c r="AR91" s="180" t="s">
        <v>80</v>
      </c>
      <c r="AT91" s="181" t="s">
        <v>72</v>
      </c>
      <c r="AU91" s="181" t="s">
        <v>80</v>
      </c>
      <c r="AY91" s="180" t="s">
        <v>139</v>
      </c>
      <c r="BK91" s="182">
        <f>SUM(BK92:BK145)</f>
        <v>0</v>
      </c>
    </row>
    <row r="92" spans="2:65" s="1" customFormat="1" ht="16.5" customHeight="1">
      <c r="B92" s="34"/>
      <c r="C92" s="185" t="s">
        <v>80</v>
      </c>
      <c r="D92" s="185" t="s">
        <v>141</v>
      </c>
      <c r="E92" s="186" t="s">
        <v>142</v>
      </c>
      <c r="F92" s="187" t="s">
        <v>143</v>
      </c>
      <c r="G92" s="188" t="s">
        <v>144</v>
      </c>
      <c r="H92" s="189">
        <v>27873</v>
      </c>
      <c r="I92" s="190"/>
      <c r="J92" s="191">
        <f>ROUND(I92*H92,2)</f>
        <v>0</v>
      </c>
      <c r="K92" s="187" t="s">
        <v>145</v>
      </c>
      <c r="L92" s="38"/>
      <c r="M92" s="192" t="s">
        <v>19</v>
      </c>
      <c r="N92" s="193" t="s">
        <v>44</v>
      </c>
      <c r="O92" s="63"/>
      <c r="P92" s="194">
        <f>O92*H92</f>
        <v>0</v>
      </c>
      <c r="Q92" s="194">
        <v>0</v>
      </c>
      <c r="R92" s="194">
        <f>Q92*H92</f>
        <v>0</v>
      </c>
      <c r="S92" s="194">
        <v>3.0000000000000001E-3</v>
      </c>
      <c r="T92" s="195">
        <f>S92*H92</f>
        <v>83.619</v>
      </c>
      <c r="AR92" s="196" t="s">
        <v>146</v>
      </c>
      <c r="AT92" s="196" t="s">
        <v>141</v>
      </c>
      <c r="AU92" s="196" t="s">
        <v>82</v>
      </c>
      <c r="AY92" s="17" t="s">
        <v>139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7" t="s">
        <v>80</v>
      </c>
      <c r="BK92" s="197">
        <f>ROUND(I92*H92,2)</f>
        <v>0</v>
      </c>
      <c r="BL92" s="17" t="s">
        <v>146</v>
      </c>
      <c r="BM92" s="196" t="s">
        <v>405</v>
      </c>
    </row>
    <row r="93" spans="2:65" s="1" customFormat="1" ht="76.8">
      <c r="B93" s="34"/>
      <c r="C93" s="35"/>
      <c r="D93" s="198" t="s">
        <v>148</v>
      </c>
      <c r="E93" s="35"/>
      <c r="F93" s="199" t="s">
        <v>149</v>
      </c>
      <c r="G93" s="35"/>
      <c r="H93" s="35"/>
      <c r="I93" s="114"/>
      <c r="J93" s="35"/>
      <c r="K93" s="35"/>
      <c r="L93" s="38"/>
      <c r="M93" s="200"/>
      <c r="N93" s="63"/>
      <c r="O93" s="63"/>
      <c r="P93" s="63"/>
      <c r="Q93" s="63"/>
      <c r="R93" s="63"/>
      <c r="S93" s="63"/>
      <c r="T93" s="64"/>
      <c r="AT93" s="17" t="s">
        <v>148</v>
      </c>
      <c r="AU93" s="17" t="s">
        <v>82</v>
      </c>
    </row>
    <row r="94" spans="2:65" s="1" customFormat="1" ht="19.2">
      <c r="B94" s="34"/>
      <c r="C94" s="35"/>
      <c r="D94" s="198" t="s">
        <v>173</v>
      </c>
      <c r="E94" s="35"/>
      <c r="F94" s="199" t="s">
        <v>482</v>
      </c>
      <c r="G94" s="35"/>
      <c r="H94" s="35"/>
      <c r="I94" s="114"/>
      <c r="J94" s="35"/>
      <c r="K94" s="35"/>
      <c r="L94" s="38"/>
      <c r="M94" s="200"/>
      <c r="N94" s="63"/>
      <c r="O94" s="63"/>
      <c r="P94" s="63"/>
      <c r="Q94" s="63"/>
      <c r="R94" s="63"/>
      <c r="S94" s="63"/>
      <c r="T94" s="64"/>
      <c r="AT94" s="17" t="s">
        <v>173</v>
      </c>
      <c r="AU94" s="17" t="s">
        <v>82</v>
      </c>
    </row>
    <row r="95" spans="2:65" s="12" customFormat="1" ht="10.199999999999999">
      <c r="B95" s="201"/>
      <c r="C95" s="202"/>
      <c r="D95" s="198" t="s">
        <v>154</v>
      </c>
      <c r="E95" s="203" t="s">
        <v>19</v>
      </c>
      <c r="F95" s="204" t="s">
        <v>407</v>
      </c>
      <c r="G95" s="202"/>
      <c r="H95" s="203" t="s">
        <v>19</v>
      </c>
      <c r="I95" s="205"/>
      <c r="J95" s="202"/>
      <c r="K95" s="202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154</v>
      </c>
      <c r="AU95" s="210" t="s">
        <v>82</v>
      </c>
      <c r="AV95" s="12" t="s">
        <v>80</v>
      </c>
      <c r="AW95" s="12" t="s">
        <v>34</v>
      </c>
      <c r="AX95" s="12" t="s">
        <v>73</v>
      </c>
      <c r="AY95" s="210" t="s">
        <v>139</v>
      </c>
    </row>
    <row r="96" spans="2:65" s="13" customFormat="1" ht="10.199999999999999">
      <c r="B96" s="211"/>
      <c r="C96" s="212"/>
      <c r="D96" s="198" t="s">
        <v>154</v>
      </c>
      <c r="E96" s="213" t="s">
        <v>19</v>
      </c>
      <c r="F96" s="214" t="s">
        <v>483</v>
      </c>
      <c r="G96" s="212"/>
      <c r="H96" s="215">
        <v>27873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154</v>
      </c>
      <c r="AU96" s="221" t="s">
        <v>82</v>
      </c>
      <c r="AV96" s="13" t="s">
        <v>82</v>
      </c>
      <c r="AW96" s="13" t="s">
        <v>34</v>
      </c>
      <c r="AX96" s="13" t="s">
        <v>73</v>
      </c>
      <c r="AY96" s="221" t="s">
        <v>139</v>
      </c>
    </row>
    <row r="97" spans="2:65" s="14" customFormat="1" ht="10.199999999999999">
      <c r="B97" s="222"/>
      <c r="C97" s="223"/>
      <c r="D97" s="198" t="s">
        <v>154</v>
      </c>
      <c r="E97" s="224" t="s">
        <v>19</v>
      </c>
      <c r="F97" s="225" t="s">
        <v>157</v>
      </c>
      <c r="G97" s="223"/>
      <c r="H97" s="226">
        <v>27873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AT97" s="232" t="s">
        <v>154</v>
      </c>
      <c r="AU97" s="232" t="s">
        <v>82</v>
      </c>
      <c r="AV97" s="14" t="s">
        <v>146</v>
      </c>
      <c r="AW97" s="14" t="s">
        <v>34</v>
      </c>
      <c r="AX97" s="14" t="s">
        <v>80</v>
      </c>
      <c r="AY97" s="232" t="s">
        <v>139</v>
      </c>
    </row>
    <row r="98" spans="2:65" s="1" customFormat="1" ht="16.5" customHeight="1">
      <c r="B98" s="34"/>
      <c r="C98" s="185" t="s">
        <v>158</v>
      </c>
      <c r="D98" s="185" t="s">
        <v>141</v>
      </c>
      <c r="E98" s="186" t="s">
        <v>409</v>
      </c>
      <c r="F98" s="187" t="s">
        <v>410</v>
      </c>
      <c r="G98" s="188" t="s">
        <v>144</v>
      </c>
      <c r="H98" s="189">
        <v>12168</v>
      </c>
      <c r="I98" s="190"/>
      <c r="J98" s="191">
        <f>ROUND(I98*H98,2)</f>
        <v>0</v>
      </c>
      <c r="K98" s="187" t="s">
        <v>19</v>
      </c>
      <c r="L98" s="38"/>
      <c r="M98" s="192" t="s">
        <v>19</v>
      </c>
      <c r="N98" s="193" t="s">
        <v>44</v>
      </c>
      <c r="O98" s="63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96" t="s">
        <v>146</v>
      </c>
      <c r="AT98" s="196" t="s">
        <v>141</v>
      </c>
      <c r="AU98" s="196" t="s">
        <v>82</v>
      </c>
      <c r="AY98" s="17" t="s">
        <v>139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80</v>
      </c>
      <c r="BK98" s="197">
        <f>ROUND(I98*H98,2)</f>
        <v>0</v>
      </c>
      <c r="BL98" s="17" t="s">
        <v>146</v>
      </c>
      <c r="BM98" s="196" t="s">
        <v>411</v>
      </c>
    </row>
    <row r="99" spans="2:65" s="12" customFormat="1" ht="10.199999999999999">
      <c r="B99" s="201"/>
      <c r="C99" s="202"/>
      <c r="D99" s="198" t="s">
        <v>154</v>
      </c>
      <c r="E99" s="203" t="s">
        <v>19</v>
      </c>
      <c r="F99" s="204" t="s">
        <v>412</v>
      </c>
      <c r="G99" s="202"/>
      <c r="H99" s="203" t="s">
        <v>19</v>
      </c>
      <c r="I99" s="205"/>
      <c r="J99" s="202"/>
      <c r="K99" s="202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154</v>
      </c>
      <c r="AU99" s="210" t="s">
        <v>82</v>
      </c>
      <c r="AV99" s="12" t="s">
        <v>80</v>
      </c>
      <c r="AW99" s="12" t="s">
        <v>34</v>
      </c>
      <c r="AX99" s="12" t="s">
        <v>73</v>
      </c>
      <c r="AY99" s="210" t="s">
        <v>139</v>
      </c>
    </row>
    <row r="100" spans="2:65" s="13" customFormat="1" ht="10.199999999999999">
      <c r="B100" s="211"/>
      <c r="C100" s="212"/>
      <c r="D100" s="198" t="s">
        <v>154</v>
      </c>
      <c r="E100" s="213" t="s">
        <v>19</v>
      </c>
      <c r="F100" s="214" t="s">
        <v>484</v>
      </c>
      <c r="G100" s="212"/>
      <c r="H100" s="215">
        <v>12168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154</v>
      </c>
      <c r="AU100" s="221" t="s">
        <v>82</v>
      </c>
      <c r="AV100" s="13" t="s">
        <v>82</v>
      </c>
      <c r="AW100" s="13" t="s">
        <v>34</v>
      </c>
      <c r="AX100" s="13" t="s">
        <v>73</v>
      </c>
      <c r="AY100" s="221" t="s">
        <v>139</v>
      </c>
    </row>
    <row r="101" spans="2:65" s="14" customFormat="1" ht="10.199999999999999">
      <c r="B101" s="222"/>
      <c r="C101" s="223"/>
      <c r="D101" s="198" t="s">
        <v>154</v>
      </c>
      <c r="E101" s="224" t="s">
        <v>19</v>
      </c>
      <c r="F101" s="225" t="s">
        <v>157</v>
      </c>
      <c r="G101" s="223"/>
      <c r="H101" s="226">
        <v>12168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AT101" s="232" t="s">
        <v>154</v>
      </c>
      <c r="AU101" s="232" t="s">
        <v>82</v>
      </c>
      <c r="AV101" s="14" t="s">
        <v>146</v>
      </c>
      <c r="AW101" s="14" t="s">
        <v>34</v>
      </c>
      <c r="AX101" s="14" t="s">
        <v>80</v>
      </c>
      <c r="AY101" s="232" t="s">
        <v>139</v>
      </c>
    </row>
    <row r="102" spans="2:65" s="1" customFormat="1" ht="16.5" customHeight="1">
      <c r="B102" s="34"/>
      <c r="C102" s="185" t="s">
        <v>146</v>
      </c>
      <c r="D102" s="185" t="s">
        <v>141</v>
      </c>
      <c r="E102" s="186" t="s">
        <v>414</v>
      </c>
      <c r="F102" s="187" t="s">
        <v>485</v>
      </c>
      <c r="G102" s="188" t="s">
        <v>180</v>
      </c>
      <c r="H102" s="189">
        <v>3153</v>
      </c>
      <c r="I102" s="190"/>
      <c r="J102" s="191">
        <f>ROUND(I102*H102,2)</f>
        <v>0</v>
      </c>
      <c r="K102" s="187" t="s">
        <v>19</v>
      </c>
      <c r="L102" s="38"/>
      <c r="M102" s="192" t="s">
        <v>19</v>
      </c>
      <c r="N102" s="193" t="s">
        <v>44</v>
      </c>
      <c r="O102" s="63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96" t="s">
        <v>146</v>
      </c>
      <c r="AT102" s="196" t="s">
        <v>141</v>
      </c>
      <c r="AU102" s="196" t="s">
        <v>82</v>
      </c>
      <c r="AY102" s="17" t="s">
        <v>139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80</v>
      </c>
      <c r="BK102" s="197">
        <f>ROUND(I102*H102,2)</f>
        <v>0</v>
      </c>
      <c r="BL102" s="17" t="s">
        <v>146</v>
      </c>
      <c r="BM102" s="196" t="s">
        <v>416</v>
      </c>
    </row>
    <row r="103" spans="2:65" s="12" customFormat="1" ht="10.199999999999999">
      <c r="B103" s="201"/>
      <c r="C103" s="202"/>
      <c r="D103" s="198" t="s">
        <v>154</v>
      </c>
      <c r="E103" s="203" t="s">
        <v>19</v>
      </c>
      <c r="F103" s="204" t="s">
        <v>486</v>
      </c>
      <c r="G103" s="202"/>
      <c r="H103" s="203" t="s">
        <v>19</v>
      </c>
      <c r="I103" s="205"/>
      <c r="J103" s="202"/>
      <c r="K103" s="202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154</v>
      </c>
      <c r="AU103" s="210" t="s">
        <v>82</v>
      </c>
      <c r="AV103" s="12" t="s">
        <v>80</v>
      </c>
      <c r="AW103" s="12" t="s">
        <v>34</v>
      </c>
      <c r="AX103" s="12" t="s">
        <v>73</v>
      </c>
      <c r="AY103" s="210" t="s">
        <v>139</v>
      </c>
    </row>
    <row r="104" spans="2:65" s="13" customFormat="1" ht="10.199999999999999">
      <c r="B104" s="211"/>
      <c r="C104" s="212"/>
      <c r="D104" s="198" t="s">
        <v>154</v>
      </c>
      <c r="E104" s="213" t="s">
        <v>19</v>
      </c>
      <c r="F104" s="214" t="s">
        <v>487</v>
      </c>
      <c r="G104" s="212"/>
      <c r="H104" s="215">
        <v>3153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154</v>
      </c>
      <c r="AU104" s="221" t="s">
        <v>82</v>
      </c>
      <c r="AV104" s="13" t="s">
        <v>82</v>
      </c>
      <c r="AW104" s="13" t="s">
        <v>34</v>
      </c>
      <c r="AX104" s="13" t="s">
        <v>73</v>
      </c>
      <c r="AY104" s="221" t="s">
        <v>139</v>
      </c>
    </row>
    <row r="105" spans="2:65" s="14" customFormat="1" ht="10.199999999999999">
      <c r="B105" s="222"/>
      <c r="C105" s="223"/>
      <c r="D105" s="198" t="s">
        <v>154</v>
      </c>
      <c r="E105" s="224" t="s">
        <v>19</v>
      </c>
      <c r="F105" s="225" t="s">
        <v>157</v>
      </c>
      <c r="G105" s="223"/>
      <c r="H105" s="226">
        <v>3153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AT105" s="232" t="s">
        <v>154</v>
      </c>
      <c r="AU105" s="232" t="s">
        <v>82</v>
      </c>
      <c r="AV105" s="14" t="s">
        <v>146</v>
      </c>
      <c r="AW105" s="14" t="s">
        <v>34</v>
      </c>
      <c r="AX105" s="14" t="s">
        <v>80</v>
      </c>
      <c r="AY105" s="232" t="s">
        <v>139</v>
      </c>
    </row>
    <row r="106" spans="2:65" s="1" customFormat="1" ht="16.5" customHeight="1">
      <c r="B106" s="34"/>
      <c r="C106" s="185" t="s">
        <v>168</v>
      </c>
      <c r="D106" s="185" t="s">
        <v>141</v>
      </c>
      <c r="E106" s="186" t="s">
        <v>419</v>
      </c>
      <c r="F106" s="187" t="s">
        <v>420</v>
      </c>
      <c r="G106" s="188" t="s">
        <v>180</v>
      </c>
      <c r="H106" s="189">
        <v>6</v>
      </c>
      <c r="I106" s="190"/>
      <c r="J106" s="191">
        <f>ROUND(I106*H106,2)</f>
        <v>0</v>
      </c>
      <c r="K106" s="187" t="s">
        <v>19</v>
      </c>
      <c r="L106" s="38"/>
      <c r="M106" s="192" t="s">
        <v>19</v>
      </c>
      <c r="N106" s="193" t="s">
        <v>44</v>
      </c>
      <c r="O106" s="6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196" t="s">
        <v>146</v>
      </c>
      <c r="AT106" s="196" t="s">
        <v>141</v>
      </c>
      <c r="AU106" s="196" t="s">
        <v>82</v>
      </c>
      <c r="AY106" s="17" t="s">
        <v>139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80</v>
      </c>
      <c r="BK106" s="197">
        <f>ROUND(I106*H106,2)</f>
        <v>0</v>
      </c>
      <c r="BL106" s="17" t="s">
        <v>146</v>
      </c>
      <c r="BM106" s="196" t="s">
        <v>421</v>
      </c>
    </row>
    <row r="107" spans="2:65" s="12" customFormat="1" ht="10.199999999999999">
      <c r="B107" s="201"/>
      <c r="C107" s="202"/>
      <c r="D107" s="198" t="s">
        <v>154</v>
      </c>
      <c r="E107" s="203" t="s">
        <v>19</v>
      </c>
      <c r="F107" s="204" t="s">
        <v>422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154</v>
      </c>
      <c r="AU107" s="210" t="s">
        <v>82</v>
      </c>
      <c r="AV107" s="12" t="s">
        <v>80</v>
      </c>
      <c r="AW107" s="12" t="s">
        <v>34</v>
      </c>
      <c r="AX107" s="12" t="s">
        <v>73</v>
      </c>
      <c r="AY107" s="210" t="s">
        <v>139</v>
      </c>
    </row>
    <row r="108" spans="2:65" s="13" customFormat="1" ht="10.199999999999999">
      <c r="B108" s="211"/>
      <c r="C108" s="212"/>
      <c r="D108" s="198" t="s">
        <v>154</v>
      </c>
      <c r="E108" s="213" t="s">
        <v>19</v>
      </c>
      <c r="F108" s="214" t="s">
        <v>423</v>
      </c>
      <c r="G108" s="212"/>
      <c r="H108" s="215">
        <v>6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154</v>
      </c>
      <c r="AU108" s="221" t="s">
        <v>82</v>
      </c>
      <c r="AV108" s="13" t="s">
        <v>82</v>
      </c>
      <c r="AW108" s="13" t="s">
        <v>34</v>
      </c>
      <c r="AX108" s="13" t="s">
        <v>73</v>
      </c>
      <c r="AY108" s="221" t="s">
        <v>139</v>
      </c>
    </row>
    <row r="109" spans="2:65" s="14" customFormat="1" ht="10.199999999999999">
      <c r="B109" s="222"/>
      <c r="C109" s="223"/>
      <c r="D109" s="198" t="s">
        <v>154</v>
      </c>
      <c r="E109" s="224" t="s">
        <v>19</v>
      </c>
      <c r="F109" s="225" t="s">
        <v>157</v>
      </c>
      <c r="G109" s="223"/>
      <c r="H109" s="226">
        <v>6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154</v>
      </c>
      <c r="AU109" s="232" t="s">
        <v>82</v>
      </c>
      <c r="AV109" s="14" t="s">
        <v>146</v>
      </c>
      <c r="AW109" s="14" t="s">
        <v>34</v>
      </c>
      <c r="AX109" s="14" t="s">
        <v>80</v>
      </c>
      <c r="AY109" s="232" t="s">
        <v>139</v>
      </c>
    </row>
    <row r="110" spans="2:65" s="1" customFormat="1" ht="16.5" customHeight="1">
      <c r="B110" s="34"/>
      <c r="C110" s="185" t="s">
        <v>177</v>
      </c>
      <c r="D110" s="185" t="s">
        <v>141</v>
      </c>
      <c r="E110" s="186" t="s">
        <v>424</v>
      </c>
      <c r="F110" s="187" t="s">
        <v>425</v>
      </c>
      <c r="G110" s="188" t="s">
        <v>426</v>
      </c>
      <c r="H110" s="189">
        <v>1884</v>
      </c>
      <c r="I110" s="190"/>
      <c r="J110" s="191">
        <f>ROUND(I110*H110,2)</f>
        <v>0</v>
      </c>
      <c r="K110" s="187" t="s">
        <v>19</v>
      </c>
      <c r="L110" s="38"/>
      <c r="M110" s="192" t="s">
        <v>19</v>
      </c>
      <c r="N110" s="193" t="s">
        <v>44</v>
      </c>
      <c r="O110" s="63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AR110" s="196" t="s">
        <v>146</v>
      </c>
      <c r="AT110" s="196" t="s">
        <v>141</v>
      </c>
      <c r="AU110" s="196" t="s">
        <v>82</v>
      </c>
      <c r="AY110" s="17" t="s">
        <v>139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80</v>
      </c>
      <c r="BK110" s="197">
        <f>ROUND(I110*H110,2)</f>
        <v>0</v>
      </c>
      <c r="BL110" s="17" t="s">
        <v>146</v>
      </c>
      <c r="BM110" s="196" t="s">
        <v>427</v>
      </c>
    </row>
    <row r="111" spans="2:65" s="12" customFormat="1" ht="10.199999999999999">
      <c r="B111" s="201"/>
      <c r="C111" s="202"/>
      <c r="D111" s="198" t="s">
        <v>154</v>
      </c>
      <c r="E111" s="203" t="s">
        <v>19</v>
      </c>
      <c r="F111" s="204" t="s">
        <v>428</v>
      </c>
      <c r="G111" s="202"/>
      <c r="H111" s="203" t="s">
        <v>19</v>
      </c>
      <c r="I111" s="205"/>
      <c r="J111" s="202"/>
      <c r="K111" s="202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154</v>
      </c>
      <c r="AU111" s="210" t="s">
        <v>82</v>
      </c>
      <c r="AV111" s="12" t="s">
        <v>80</v>
      </c>
      <c r="AW111" s="12" t="s">
        <v>34</v>
      </c>
      <c r="AX111" s="12" t="s">
        <v>73</v>
      </c>
      <c r="AY111" s="210" t="s">
        <v>139</v>
      </c>
    </row>
    <row r="112" spans="2:65" s="13" customFormat="1" ht="10.199999999999999">
      <c r="B112" s="211"/>
      <c r="C112" s="212"/>
      <c r="D112" s="198" t="s">
        <v>154</v>
      </c>
      <c r="E112" s="213" t="s">
        <v>19</v>
      </c>
      <c r="F112" s="214" t="s">
        <v>488</v>
      </c>
      <c r="G112" s="212"/>
      <c r="H112" s="215">
        <v>1884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154</v>
      </c>
      <c r="AU112" s="221" t="s">
        <v>82</v>
      </c>
      <c r="AV112" s="13" t="s">
        <v>82</v>
      </c>
      <c r="AW112" s="13" t="s">
        <v>34</v>
      </c>
      <c r="AX112" s="13" t="s">
        <v>73</v>
      </c>
      <c r="AY112" s="221" t="s">
        <v>139</v>
      </c>
    </row>
    <row r="113" spans="2:65" s="14" customFormat="1" ht="10.199999999999999">
      <c r="B113" s="222"/>
      <c r="C113" s="223"/>
      <c r="D113" s="198" t="s">
        <v>154</v>
      </c>
      <c r="E113" s="224" t="s">
        <v>19</v>
      </c>
      <c r="F113" s="225" t="s">
        <v>157</v>
      </c>
      <c r="G113" s="223"/>
      <c r="H113" s="226">
        <v>1884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154</v>
      </c>
      <c r="AU113" s="232" t="s">
        <v>82</v>
      </c>
      <c r="AV113" s="14" t="s">
        <v>146</v>
      </c>
      <c r="AW113" s="14" t="s">
        <v>34</v>
      </c>
      <c r="AX113" s="14" t="s">
        <v>80</v>
      </c>
      <c r="AY113" s="232" t="s">
        <v>139</v>
      </c>
    </row>
    <row r="114" spans="2:65" s="1" customFormat="1" ht="16.5" customHeight="1">
      <c r="B114" s="34"/>
      <c r="C114" s="185" t="s">
        <v>183</v>
      </c>
      <c r="D114" s="185" t="s">
        <v>141</v>
      </c>
      <c r="E114" s="186" t="s">
        <v>235</v>
      </c>
      <c r="F114" s="187" t="s">
        <v>236</v>
      </c>
      <c r="G114" s="188" t="s">
        <v>144</v>
      </c>
      <c r="H114" s="189">
        <v>4056</v>
      </c>
      <c r="I114" s="190"/>
      <c r="J114" s="191">
        <f>ROUND(I114*H114,2)</f>
        <v>0</v>
      </c>
      <c r="K114" s="187" t="s">
        <v>145</v>
      </c>
      <c r="L114" s="38"/>
      <c r="M114" s="192" t="s">
        <v>19</v>
      </c>
      <c r="N114" s="193" t="s">
        <v>44</v>
      </c>
      <c r="O114" s="63"/>
      <c r="P114" s="194">
        <f>O114*H114</f>
        <v>0</v>
      </c>
      <c r="Q114" s="194">
        <v>0</v>
      </c>
      <c r="R114" s="194">
        <f>Q114*H114</f>
        <v>0</v>
      </c>
      <c r="S114" s="194">
        <v>0</v>
      </c>
      <c r="T114" s="195">
        <f>S114*H114</f>
        <v>0</v>
      </c>
      <c r="AR114" s="196" t="s">
        <v>146</v>
      </c>
      <c r="AT114" s="196" t="s">
        <v>141</v>
      </c>
      <c r="AU114" s="196" t="s">
        <v>82</v>
      </c>
      <c r="AY114" s="17" t="s">
        <v>139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7" t="s">
        <v>80</v>
      </c>
      <c r="BK114" s="197">
        <f>ROUND(I114*H114,2)</f>
        <v>0</v>
      </c>
      <c r="BL114" s="17" t="s">
        <v>146</v>
      </c>
      <c r="BM114" s="196" t="s">
        <v>430</v>
      </c>
    </row>
    <row r="115" spans="2:65" s="1" customFormat="1" ht="76.8">
      <c r="B115" s="34"/>
      <c r="C115" s="35"/>
      <c r="D115" s="198" t="s">
        <v>148</v>
      </c>
      <c r="E115" s="35"/>
      <c r="F115" s="199" t="s">
        <v>238</v>
      </c>
      <c r="G115" s="35"/>
      <c r="H115" s="35"/>
      <c r="I115" s="114"/>
      <c r="J115" s="35"/>
      <c r="K115" s="35"/>
      <c r="L115" s="38"/>
      <c r="M115" s="200"/>
      <c r="N115" s="63"/>
      <c r="O115" s="63"/>
      <c r="P115" s="63"/>
      <c r="Q115" s="63"/>
      <c r="R115" s="63"/>
      <c r="S115" s="63"/>
      <c r="T115" s="64"/>
      <c r="AT115" s="17" t="s">
        <v>148</v>
      </c>
      <c r="AU115" s="17" t="s">
        <v>82</v>
      </c>
    </row>
    <row r="116" spans="2:65" s="12" customFormat="1" ht="10.199999999999999">
      <c r="B116" s="201"/>
      <c r="C116" s="202"/>
      <c r="D116" s="198" t="s">
        <v>154</v>
      </c>
      <c r="E116" s="203" t="s">
        <v>19</v>
      </c>
      <c r="F116" s="204" t="s">
        <v>431</v>
      </c>
      <c r="G116" s="202"/>
      <c r="H116" s="203" t="s">
        <v>19</v>
      </c>
      <c r="I116" s="205"/>
      <c r="J116" s="202"/>
      <c r="K116" s="202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154</v>
      </c>
      <c r="AU116" s="210" t="s">
        <v>82</v>
      </c>
      <c r="AV116" s="12" t="s">
        <v>80</v>
      </c>
      <c r="AW116" s="12" t="s">
        <v>34</v>
      </c>
      <c r="AX116" s="12" t="s">
        <v>73</v>
      </c>
      <c r="AY116" s="210" t="s">
        <v>139</v>
      </c>
    </row>
    <row r="117" spans="2:65" s="13" customFormat="1" ht="10.199999999999999">
      <c r="B117" s="211"/>
      <c r="C117" s="212"/>
      <c r="D117" s="198" t="s">
        <v>154</v>
      </c>
      <c r="E117" s="213" t="s">
        <v>19</v>
      </c>
      <c r="F117" s="214" t="s">
        <v>489</v>
      </c>
      <c r="G117" s="212"/>
      <c r="H117" s="215">
        <v>4056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154</v>
      </c>
      <c r="AU117" s="221" t="s">
        <v>82</v>
      </c>
      <c r="AV117" s="13" t="s">
        <v>82</v>
      </c>
      <c r="AW117" s="13" t="s">
        <v>34</v>
      </c>
      <c r="AX117" s="13" t="s">
        <v>73</v>
      </c>
      <c r="AY117" s="221" t="s">
        <v>139</v>
      </c>
    </row>
    <row r="118" spans="2:65" s="14" customFormat="1" ht="10.199999999999999">
      <c r="B118" s="222"/>
      <c r="C118" s="223"/>
      <c r="D118" s="198" t="s">
        <v>154</v>
      </c>
      <c r="E118" s="224" t="s">
        <v>19</v>
      </c>
      <c r="F118" s="225" t="s">
        <v>157</v>
      </c>
      <c r="G118" s="223"/>
      <c r="H118" s="226">
        <v>4056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154</v>
      </c>
      <c r="AU118" s="232" t="s">
        <v>82</v>
      </c>
      <c r="AV118" s="14" t="s">
        <v>146</v>
      </c>
      <c r="AW118" s="14" t="s">
        <v>34</v>
      </c>
      <c r="AX118" s="14" t="s">
        <v>80</v>
      </c>
      <c r="AY118" s="232" t="s">
        <v>139</v>
      </c>
    </row>
    <row r="119" spans="2:65" s="1" customFormat="1" ht="16.5" customHeight="1">
      <c r="B119" s="34"/>
      <c r="C119" s="233" t="s">
        <v>188</v>
      </c>
      <c r="D119" s="233" t="s">
        <v>189</v>
      </c>
      <c r="E119" s="234" t="s">
        <v>433</v>
      </c>
      <c r="F119" s="235" t="s">
        <v>241</v>
      </c>
      <c r="G119" s="236" t="s">
        <v>242</v>
      </c>
      <c r="H119" s="237">
        <v>202.8</v>
      </c>
      <c r="I119" s="238"/>
      <c r="J119" s="239">
        <f>ROUND(I119*H119,2)</f>
        <v>0</v>
      </c>
      <c r="K119" s="235" t="s">
        <v>145</v>
      </c>
      <c r="L119" s="240"/>
      <c r="M119" s="241" t="s">
        <v>19</v>
      </c>
      <c r="N119" s="242" t="s">
        <v>44</v>
      </c>
      <c r="O119" s="63"/>
      <c r="P119" s="194">
        <f>O119*H119</f>
        <v>0</v>
      </c>
      <c r="Q119" s="194">
        <v>0.2</v>
      </c>
      <c r="R119" s="194">
        <f>Q119*H119</f>
        <v>40.56</v>
      </c>
      <c r="S119" s="194">
        <v>0</v>
      </c>
      <c r="T119" s="195">
        <f>S119*H119</f>
        <v>0</v>
      </c>
      <c r="AR119" s="196" t="s">
        <v>188</v>
      </c>
      <c r="AT119" s="196" t="s">
        <v>189</v>
      </c>
      <c r="AU119" s="196" t="s">
        <v>82</v>
      </c>
      <c r="AY119" s="17" t="s">
        <v>139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80</v>
      </c>
      <c r="BK119" s="197">
        <f>ROUND(I119*H119,2)</f>
        <v>0</v>
      </c>
      <c r="BL119" s="17" t="s">
        <v>146</v>
      </c>
      <c r="BM119" s="196" t="s">
        <v>434</v>
      </c>
    </row>
    <row r="120" spans="2:65" s="12" customFormat="1" ht="10.199999999999999">
      <c r="B120" s="201"/>
      <c r="C120" s="202"/>
      <c r="D120" s="198" t="s">
        <v>154</v>
      </c>
      <c r="E120" s="203" t="s">
        <v>19</v>
      </c>
      <c r="F120" s="204" t="s">
        <v>435</v>
      </c>
      <c r="G120" s="202"/>
      <c r="H120" s="203" t="s">
        <v>19</v>
      </c>
      <c r="I120" s="205"/>
      <c r="J120" s="202"/>
      <c r="K120" s="202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154</v>
      </c>
      <c r="AU120" s="210" t="s">
        <v>82</v>
      </c>
      <c r="AV120" s="12" t="s">
        <v>80</v>
      </c>
      <c r="AW120" s="12" t="s">
        <v>34</v>
      </c>
      <c r="AX120" s="12" t="s">
        <v>73</v>
      </c>
      <c r="AY120" s="210" t="s">
        <v>139</v>
      </c>
    </row>
    <row r="121" spans="2:65" s="13" customFormat="1" ht="10.199999999999999">
      <c r="B121" s="211"/>
      <c r="C121" s="212"/>
      <c r="D121" s="198" t="s">
        <v>154</v>
      </c>
      <c r="E121" s="213" t="s">
        <v>19</v>
      </c>
      <c r="F121" s="214" t="s">
        <v>490</v>
      </c>
      <c r="G121" s="212"/>
      <c r="H121" s="215">
        <v>202.8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154</v>
      </c>
      <c r="AU121" s="221" t="s">
        <v>82</v>
      </c>
      <c r="AV121" s="13" t="s">
        <v>82</v>
      </c>
      <c r="AW121" s="13" t="s">
        <v>34</v>
      </c>
      <c r="AX121" s="13" t="s">
        <v>73</v>
      </c>
      <c r="AY121" s="221" t="s">
        <v>139</v>
      </c>
    </row>
    <row r="122" spans="2:65" s="14" customFormat="1" ht="10.199999999999999">
      <c r="B122" s="222"/>
      <c r="C122" s="223"/>
      <c r="D122" s="198" t="s">
        <v>154</v>
      </c>
      <c r="E122" s="224" t="s">
        <v>19</v>
      </c>
      <c r="F122" s="225" t="s">
        <v>157</v>
      </c>
      <c r="G122" s="223"/>
      <c r="H122" s="226">
        <v>202.8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154</v>
      </c>
      <c r="AU122" s="232" t="s">
        <v>82</v>
      </c>
      <c r="AV122" s="14" t="s">
        <v>146</v>
      </c>
      <c r="AW122" s="14" t="s">
        <v>34</v>
      </c>
      <c r="AX122" s="14" t="s">
        <v>80</v>
      </c>
      <c r="AY122" s="232" t="s">
        <v>139</v>
      </c>
    </row>
    <row r="123" spans="2:65" s="1" customFormat="1" ht="24" customHeight="1">
      <c r="B123" s="34"/>
      <c r="C123" s="185" t="s">
        <v>194</v>
      </c>
      <c r="D123" s="185" t="s">
        <v>141</v>
      </c>
      <c r="E123" s="186" t="s">
        <v>331</v>
      </c>
      <c r="F123" s="187" t="s">
        <v>332</v>
      </c>
      <c r="G123" s="188" t="s">
        <v>252</v>
      </c>
      <c r="H123" s="189">
        <v>88.86</v>
      </c>
      <c r="I123" s="190"/>
      <c r="J123" s="191">
        <f>ROUND(I123*H123,2)</f>
        <v>0</v>
      </c>
      <c r="K123" s="187" t="s">
        <v>145</v>
      </c>
      <c r="L123" s="38"/>
      <c r="M123" s="192" t="s">
        <v>19</v>
      </c>
      <c r="N123" s="193" t="s">
        <v>44</v>
      </c>
      <c r="O123" s="63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AR123" s="196" t="s">
        <v>146</v>
      </c>
      <c r="AT123" s="196" t="s">
        <v>141</v>
      </c>
      <c r="AU123" s="196" t="s">
        <v>82</v>
      </c>
      <c r="AY123" s="17" t="s">
        <v>139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80</v>
      </c>
      <c r="BK123" s="197">
        <f>ROUND(I123*H123,2)</f>
        <v>0</v>
      </c>
      <c r="BL123" s="17" t="s">
        <v>146</v>
      </c>
      <c r="BM123" s="196" t="s">
        <v>437</v>
      </c>
    </row>
    <row r="124" spans="2:65" s="1" customFormat="1" ht="105.6">
      <c r="B124" s="34"/>
      <c r="C124" s="35"/>
      <c r="D124" s="198" t="s">
        <v>148</v>
      </c>
      <c r="E124" s="35"/>
      <c r="F124" s="199" t="s">
        <v>254</v>
      </c>
      <c r="G124" s="35"/>
      <c r="H124" s="35"/>
      <c r="I124" s="114"/>
      <c r="J124" s="35"/>
      <c r="K124" s="35"/>
      <c r="L124" s="38"/>
      <c r="M124" s="200"/>
      <c r="N124" s="63"/>
      <c r="O124" s="63"/>
      <c r="P124" s="63"/>
      <c r="Q124" s="63"/>
      <c r="R124" s="63"/>
      <c r="S124" s="63"/>
      <c r="T124" s="64"/>
      <c r="AT124" s="17" t="s">
        <v>148</v>
      </c>
      <c r="AU124" s="17" t="s">
        <v>82</v>
      </c>
    </row>
    <row r="125" spans="2:65" s="12" customFormat="1" ht="10.199999999999999">
      <c r="B125" s="201"/>
      <c r="C125" s="202"/>
      <c r="D125" s="198" t="s">
        <v>154</v>
      </c>
      <c r="E125" s="203" t="s">
        <v>19</v>
      </c>
      <c r="F125" s="204" t="s">
        <v>438</v>
      </c>
      <c r="G125" s="202"/>
      <c r="H125" s="203" t="s">
        <v>19</v>
      </c>
      <c r="I125" s="205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154</v>
      </c>
      <c r="AU125" s="210" t="s">
        <v>82</v>
      </c>
      <c r="AV125" s="12" t="s">
        <v>80</v>
      </c>
      <c r="AW125" s="12" t="s">
        <v>34</v>
      </c>
      <c r="AX125" s="12" t="s">
        <v>73</v>
      </c>
      <c r="AY125" s="210" t="s">
        <v>139</v>
      </c>
    </row>
    <row r="126" spans="2:65" s="13" customFormat="1" ht="10.199999999999999">
      <c r="B126" s="211"/>
      <c r="C126" s="212"/>
      <c r="D126" s="198" t="s">
        <v>154</v>
      </c>
      <c r="E126" s="213" t="s">
        <v>19</v>
      </c>
      <c r="F126" s="214" t="s">
        <v>491</v>
      </c>
      <c r="G126" s="212"/>
      <c r="H126" s="215">
        <v>88.86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154</v>
      </c>
      <c r="AU126" s="221" t="s">
        <v>82</v>
      </c>
      <c r="AV126" s="13" t="s">
        <v>82</v>
      </c>
      <c r="AW126" s="13" t="s">
        <v>34</v>
      </c>
      <c r="AX126" s="13" t="s">
        <v>73</v>
      </c>
      <c r="AY126" s="221" t="s">
        <v>139</v>
      </c>
    </row>
    <row r="127" spans="2:65" s="14" customFormat="1" ht="10.199999999999999">
      <c r="B127" s="222"/>
      <c r="C127" s="223"/>
      <c r="D127" s="198" t="s">
        <v>154</v>
      </c>
      <c r="E127" s="224" t="s">
        <v>19</v>
      </c>
      <c r="F127" s="225" t="s">
        <v>157</v>
      </c>
      <c r="G127" s="223"/>
      <c r="H127" s="226">
        <v>88.86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154</v>
      </c>
      <c r="AU127" s="232" t="s">
        <v>82</v>
      </c>
      <c r="AV127" s="14" t="s">
        <v>146</v>
      </c>
      <c r="AW127" s="14" t="s">
        <v>34</v>
      </c>
      <c r="AX127" s="14" t="s">
        <v>80</v>
      </c>
      <c r="AY127" s="232" t="s">
        <v>139</v>
      </c>
    </row>
    <row r="128" spans="2:65" s="1" customFormat="1" ht="24" customHeight="1">
      <c r="B128" s="34"/>
      <c r="C128" s="233" t="s">
        <v>198</v>
      </c>
      <c r="D128" s="233" t="s">
        <v>189</v>
      </c>
      <c r="E128" s="234" t="s">
        <v>256</v>
      </c>
      <c r="F128" s="235" t="s">
        <v>257</v>
      </c>
      <c r="G128" s="236" t="s">
        <v>258</v>
      </c>
      <c r="H128" s="237">
        <v>44.43</v>
      </c>
      <c r="I128" s="238"/>
      <c r="J128" s="239">
        <f>ROUND(I128*H128,2)</f>
        <v>0</v>
      </c>
      <c r="K128" s="235" t="s">
        <v>19</v>
      </c>
      <c r="L128" s="240"/>
      <c r="M128" s="241" t="s">
        <v>19</v>
      </c>
      <c r="N128" s="242" t="s">
        <v>44</v>
      </c>
      <c r="O128" s="63"/>
      <c r="P128" s="194">
        <f>O128*H128</f>
        <v>0</v>
      </c>
      <c r="Q128" s="194">
        <v>1E-3</v>
      </c>
      <c r="R128" s="194">
        <f>Q128*H128</f>
        <v>4.4429999999999997E-2</v>
      </c>
      <c r="S128" s="194">
        <v>0</v>
      </c>
      <c r="T128" s="195">
        <f>S128*H128</f>
        <v>0</v>
      </c>
      <c r="AR128" s="196" t="s">
        <v>188</v>
      </c>
      <c r="AT128" s="196" t="s">
        <v>189</v>
      </c>
      <c r="AU128" s="196" t="s">
        <v>82</v>
      </c>
      <c r="AY128" s="17" t="s">
        <v>139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80</v>
      </c>
      <c r="BK128" s="197">
        <f>ROUND(I128*H128,2)</f>
        <v>0</v>
      </c>
      <c r="BL128" s="17" t="s">
        <v>146</v>
      </c>
      <c r="BM128" s="196" t="s">
        <v>440</v>
      </c>
    </row>
    <row r="129" spans="2:65" s="1" customFormat="1" ht="19.2">
      <c r="B129" s="34"/>
      <c r="C129" s="35"/>
      <c r="D129" s="198" t="s">
        <v>173</v>
      </c>
      <c r="E129" s="35"/>
      <c r="F129" s="199" t="s">
        <v>260</v>
      </c>
      <c r="G129" s="35"/>
      <c r="H129" s="35"/>
      <c r="I129" s="114"/>
      <c r="J129" s="35"/>
      <c r="K129" s="35"/>
      <c r="L129" s="38"/>
      <c r="M129" s="200"/>
      <c r="N129" s="63"/>
      <c r="O129" s="63"/>
      <c r="P129" s="63"/>
      <c r="Q129" s="63"/>
      <c r="R129" s="63"/>
      <c r="S129" s="63"/>
      <c r="T129" s="64"/>
      <c r="AT129" s="17" t="s">
        <v>173</v>
      </c>
      <c r="AU129" s="17" t="s">
        <v>82</v>
      </c>
    </row>
    <row r="130" spans="2:65" s="12" customFormat="1" ht="10.199999999999999">
      <c r="B130" s="201"/>
      <c r="C130" s="202"/>
      <c r="D130" s="198" t="s">
        <v>154</v>
      </c>
      <c r="E130" s="203" t="s">
        <v>19</v>
      </c>
      <c r="F130" s="204" t="s">
        <v>441</v>
      </c>
      <c r="G130" s="202"/>
      <c r="H130" s="203" t="s">
        <v>19</v>
      </c>
      <c r="I130" s="205"/>
      <c r="J130" s="202"/>
      <c r="K130" s="202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154</v>
      </c>
      <c r="AU130" s="210" t="s">
        <v>82</v>
      </c>
      <c r="AV130" s="12" t="s">
        <v>80</v>
      </c>
      <c r="AW130" s="12" t="s">
        <v>34</v>
      </c>
      <c r="AX130" s="12" t="s">
        <v>73</v>
      </c>
      <c r="AY130" s="210" t="s">
        <v>139</v>
      </c>
    </row>
    <row r="131" spans="2:65" s="13" customFormat="1" ht="10.199999999999999">
      <c r="B131" s="211"/>
      <c r="C131" s="212"/>
      <c r="D131" s="198" t="s">
        <v>154</v>
      </c>
      <c r="E131" s="213" t="s">
        <v>19</v>
      </c>
      <c r="F131" s="214" t="s">
        <v>492</v>
      </c>
      <c r="G131" s="212"/>
      <c r="H131" s="215">
        <v>44.43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154</v>
      </c>
      <c r="AU131" s="221" t="s">
        <v>82</v>
      </c>
      <c r="AV131" s="13" t="s">
        <v>82</v>
      </c>
      <c r="AW131" s="13" t="s">
        <v>34</v>
      </c>
      <c r="AX131" s="13" t="s">
        <v>73</v>
      </c>
      <c r="AY131" s="221" t="s">
        <v>139</v>
      </c>
    </row>
    <row r="132" spans="2:65" s="14" customFormat="1" ht="10.199999999999999">
      <c r="B132" s="222"/>
      <c r="C132" s="223"/>
      <c r="D132" s="198" t="s">
        <v>154</v>
      </c>
      <c r="E132" s="224" t="s">
        <v>19</v>
      </c>
      <c r="F132" s="225" t="s">
        <v>157</v>
      </c>
      <c r="G132" s="223"/>
      <c r="H132" s="226">
        <v>44.43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154</v>
      </c>
      <c r="AU132" s="232" t="s">
        <v>82</v>
      </c>
      <c r="AV132" s="14" t="s">
        <v>146</v>
      </c>
      <c r="AW132" s="14" t="s">
        <v>34</v>
      </c>
      <c r="AX132" s="14" t="s">
        <v>80</v>
      </c>
      <c r="AY132" s="232" t="s">
        <v>139</v>
      </c>
    </row>
    <row r="133" spans="2:65" s="1" customFormat="1" ht="16.5" customHeight="1">
      <c r="B133" s="34"/>
      <c r="C133" s="185" t="s">
        <v>202</v>
      </c>
      <c r="D133" s="185" t="s">
        <v>141</v>
      </c>
      <c r="E133" s="186" t="s">
        <v>269</v>
      </c>
      <c r="F133" s="187" t="s">
        <v>270</v>
      </c>
      <c r="G133" s="188" t="s">
        <v>242</v>
      </c>
      <c r="H133" s="189">
        <v>222.15</v>
      </c>
      <c r="I133" s="190"/>
      <c r="J133" s="191">
        <f>ROUND(I133*H133,2)</f>
        <v>0</v>
      </c>
      <c r="K133" s="187" t="s">
        <v>145</v>
      </c>
      <c r="L133" s="38"/>
      <c r="M133" s="192" t="s">
        <v>19</v>
      </c>
      <c r="N133" s="193" t="s">
        <v>44</v>
      </c>
      <c r="O133" s="63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AR133" s="196" t="s">
        <v>146</v>
      </c>
      <c r="AT133" s="196" t="s">
        <v>141</v>
      </c>
      <c r="AU133" s="196" t="s">
        <v>82</v>
      </c>
      <c r="AY133" s="17" t="s">
        <v>139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80</v>
      </c>
      <c r="BK133" s="197">
        <f>ROUND(I133*H133,2)</f>
        <v>0</v>
      </c>
      <c r="BL133" s="17" t="s">
        <v>146</v>
      </c>
      <c r="BM133" s="196" t="s">
        <v>443</v>
      </c>
    </row>
    <row r="134" spans="2:65" s="12" customFormat="1" ht="10.199999999999999">
      <c r="B134" s="201"/>
      <c r="C134" s="202"/>
      <c r="D134" s="198" t="s">
        <v>154</v>
      </c>
      <c r="E134" s="203" t="s">
        <v>19</v>
      </c>
      <c r="F134" s="204" t="s">
        <v>444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154</v>
      </c>
      <c r="AU134" s="210" t="s">
        <v>82</v>
      </c>
      <c r="AV134" s="12" t="s">
        <v>80</v>
      </c>
      <c r="AW134" s="12" t="s">
        <v>34</v>
      </c>
      <c r="AX134" s="12" t="s">
        <v>73</v>
      </c>
      <c r="AY134" s="210" t="s">
        <v>139</v>
      </c>
    </row>
    <row r="135" spans="2:65" s="13" customFormat="1" ht="10.199999999999999">
      <c r="B135" s="211"/>
      <c r="C135" s="212"/>
      <c r="D135" s="198" t="s">
        <v>154</v>
      </c>
      <c r="E135" s="213" t="s">
        <v>19</v>
      </c>
      <c r="F135" s="214" t="s">
        <v>493</v>
      </c>
      <c r="G135" s="212"/>
      <c r="H135" s="215">
        <v>222.15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154</v>
      </c>
      <c r="AU135" s="221" t="s">
        <v>82</v>
      </c>
      <c r="AV135" s="13" t="s">
        <v>82</v>
      </c>
      <c r="AW135" s="13" t="s">
        <v>34</v>
      </c>
      <c r="AX135" s="13" t="s">
        <v>73</v>
      </c>
      <c r="AY135" s="221" t="s">
        <v>139</v>
      </c>
    </row>
    <row r="136" spans="2:65" s="14" customFormat="1" ht="10.199999999999999">
      <c r="B136" s="222"/>
      <c r="C136" s="223"/>
      <c r="D136" s="198" t="s">
        <v>154</v>
      </c>
      <c r="E136" s="224" t="s">
        <v>19</v>
      </c>
      <c r="F136" s="225" t="s">
        <v>157</v>
      </c>
      <c r="G136" s="223"/>
      <c r="H136" s="226">
        <v>222.15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154</v>
      </c>
      <c r="AU136" s="232" t="s">
        <v>82</v>
      </c>
      <c r="AV136" s="14" t="s">
        <v>146</v>
      </c>
      <c r="AW136" s="14" t="s">
        <v>34</v>
      </c>
      <c r="AX136" s="14" t="s">
        <v>80</v>
      </c>
      <c r="AY136" s="232" t="s">
        <v>139</v>
      </c>
    </row>
    <row r="137" spans="2:65" s="1" customFormat="1" ht="16.5" customHeight="1">
      <c r="B137" s="34"/>
      <c r="C137" s="233" t="s">
        <v>206</v>
      </c>
      <c r="D137" s="233" t="s">
        <v>189</v>
      </c>
      <c r="E137" s="234" t="s">
        <v>275</v>
      </c>
      <c r="F137" s="235" t="s">
        <v>276</v>
      </c>
      <c r="G137" s="236" t="s">
        <v>242</v>
      </c>
      <c r="H137" s="237">
        <v>222.15</v>
      </c>
      <c r="I137" s="238"/>
      <c r="J137" s="239">
        <f>ROUND(I137*H137,2)</f>
        <v>0</v>
      </c>
      <c r="K137" s="235" t="s">
        <v>145</v>
      </c>
      <c r="L137" s="240"/>
      <c r="M137" s="241" t="s">
        <v>19</v>
      </c>
      <c r="N137" s="242" t="s">
        <v>44</v>
      </c>
      <c r="O137" s="63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AR137" s="196" t="s">
        <v>188</v>
      </c>
      <c r="AT137" s="196" t="s">
        <v>189</v>
      </c>
      <c r="AU137" s="196" t="s">
        <v>82</v>
      </c>
      <c r="AY137" s="17" t="s">
        <v>139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80</v>
      </c>
      <c r="BK137" s="197">
        <f>ROUND(I137*H137,2)</f>
        <v>0</v>
      </c>
      <c r="BL137" s="17" t="s">
        <v>146</v>
      </c>
      <c r="BM137" s="196" t="s">
        <v>446</v>
      </c>
    </row>
    <row r="138" spans="2:65" s="1" customFormat="1" ht="19.2">
      <c r="B138" s="34"/>
      <c r="C138" s="35"/>
      <c r="D138" s="198" t="s">
        <v>173</v>
      </c>
      <c r="E138" s="35"/>
      <c r="F138" s="199" t="s">
        <v>278</v>
      </c>
      <c r="G138" s="35"/>
      <c r="H138" s="35"/>
      <c r="I138" s="114"/>
      <c r="J138" s="35"/>
      <c r="K138" s="35"/>
      <c r="L138" s="38"/>
      <c r="M138" s="200"/>
      <c r="N138" s="63"/>
      <c r="O138" s="63"/>
      <c r="P138" s="63"/>
      <c r="Q138" s="63"/>
      <c r="R138" s="63"/>
      <c r="S138" s="63"/>
      <c r="T138" s="64"/>
      <c r="AT138" s="17" t="s">
        <v>173</v>
      </c>
      <c r="AU138" s="17" t="s">
        <v>82</v>
      </c>
    </row>
    <row r="139" spans="2:65" s="12" customFormat="1" ht="10.199999999999999">
      <c r="B139" s="201"/>
      <c r="C139" s="202"/>
      <c r="D139" s="198" t="s">
        <v>154</v>
      </c>
      <c r="E139" s="203" t="s">
        <v>19</v>
      </c>
      <c r="F139" s="204" t="s">
        <v>444</v>
      </c>
      <c r="G139" s="202"/>
      <c r="H139" s="203" t="s">
        <v>19</v>
      </c>
      <c r="I139" s="205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154</v>
      </c>
      <c r="AU139" s="210" t="s">
        <v>82</v>
      </c>
      <c r="AV139" s="12" t="s">
        <v>80</v>
      </c>
      <c r="AW139" s="12" t="s">
        <v>34</v>
      </c>
      <c r="AX139" s="12" t="s">
        <v>73</v>
      </c>
      <c r="AY139" s="210" t="s">
        <v>139</v>
      </c>
    </row>
    <row r="140" spans="2:65" s="13" customFormat="1" ht="10.199999999999999">
      <c r="B140" s="211"/>
      <c r="C140" s="212"/>
      <c r="D140" s="198" t="s">
        <v>154</v>
      </c>
      <c r="E140" s="213" t="s">
        <v>19</v>
      </c>
      <c r="F140" s="214" t="s">
        <v>493</v>
      </c>
      <c r="G140" s="212"/>
      <c r="H140" s="215">
        <v>222.15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154</v>
      </c>
      <c r="AU140" s="221" t="s">
        <v>82</v>
      </c>
      <c r="AV140" s="13" t="s">
        <v>82</v>
      </c>
      <c r="AW140" s="13" t="s">
        <v>34</v>
      </c>
      <c r="AX140" s="13" t="s">
        <v>73</v>
      </c>
      <c r="AY140" s="221" t="s">
        <v>139</v>
      </c>
    </row>
    <row r="141" spans="2:65" s="14" customFormat="1" ht="10.199999999999999">
      <c r="B141" s="222"/>
      <c r="C141" s="223"/>
      <c r="D141" s="198" t="s">
        <v>154</v>
      </c>
      <c r="E141" s="224" t="s">
        <v>19</v>
      </c>
      <c r="F141" s="225" t="s">
        <v>157</v>
      </c>
      <c r="G141" s="223"/>
      <c r="H141" s="226">
        <v>222.15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154</v>
      </c>
      <c r="AU141" s="232" t="s">
        <v>82</v>
      </c>
      <c r="AV141" s="14" t="s">
        <v>146</v>
      </c>
      <c r="AW141" s="14" t="s">
        <v>34</v>
      </c>
      <c r="AX141" s="14" t="s">
        <v>80</v>
      </c>
      <c r="AY141" s="232" t="s">
        <v>139</v>
      </c>
    </row>
    <row r="142" spans="2:65" s="1" customFormat="1" ht="16.5" customHeight="1">
      <c r="B142" s="34"/>
      <c r="C142" s="185" t="s">
        <v>210</v>
      </c>
      <c r="D142" s="185" t="s">
        <v>141</v>
      </c>
      <c r="E142" s="186" t="s">
        <v>280</v>
      </c>
      <c r="F142" s="187" t="s">
        <v>281</v>
      </c>
      <c r="G142" s="188" t="s">
        <v>242</v>
      </c>
      <c r="H142" s="189">
        <v>222.15</v>
      </c>
      <c r="I142" s="190"/>
      <c r="J142" s="191">
        <f>ROUND(I142*H142,2)</f>
        <v>0</v>
      </c>
      <c r="K142" s="187" t="s">
        <v>145</v>
      </c>
      <c r="L142" s="38"/>
      <c r="M142" s="192" t="s">
        <v>19</v>
      </c>
      <c r="N142" s="193" t="s">
        <v>44</v>
      </c>
      <c r="O142" s="6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196" t="s">
        <v>146</v>
      </c>
      <c r="AT142" s="196" t="s">
        <v>141</v>
      </c>
      <c r="AU142" s="196" t="s">
        <v>82</v>
      </c>
      <c r="AY142" s="17" t="s">
        <v>139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80</v>
      </c>
      <c r="BK142" s="197">
        <f>ROUND(I142*H142,2)</f>
        <v>0</v>
      </c>
      <c r="BL142" s="17" t="s">
        <v>146</v>
      </c>
      <c r="BM142" s="196" t="s">
        <v>447</v>
      </c>
    </row>
    <row r="143" spans="2:65" s="1" customFormat="1" ht="48">
      <c r="B143" s="34"/>
      <c r="C143" s="35"/>
      <c r="D143" s="198" t="s">
        <v>148</v>
      </c>
      <c r="E143" s="35"/>
      <c r="F143" s="199" t="s">
        <v>283</v>
      </c>
      <c r="G143" s="35"/>
      <c r="H143" s="35"/>
      <c r="I143" s="114"/>
      <c r="J143" s="35"/>
      <c r="K143" s="35"/>
      <c r="L143" s="38"/>
      <c r="M143" s="200"/>
      <c r="N143" s="63"/>
      <c r="O143" s="63"/>
      <c r="P143" s="63"/>
      <c r="Q143" s="63"/>
      <c r="R143" s="63"/>
      <c r="S143" s="63"/>
      <c r="T143" s="64"/>
      <c r="AT143" s="17" t="s">
        <v>148</v>
      </c>
      <c r="AU143" s="17" t="s">
        <v>82</v>
      </c>
    </row>
    <row r="144" spans="2:65" s="1" customFormat="1" ht="16.5" customHeight="1">
      <c r="B144" s="34"/>
      <c r="C144" s="185" t="s">
        <v>214</v>
      </c>
      <c r="D144" s="185" t="s">
        <v>141</v>
      </c>
      <c r="E144" s="186" t="s">
        <v>285</v>
      </c>
      <c r="F144" s="187" t="s">
        <v>286</v>
      </c>
      <c r="G144" s="188" t="s">
        <v>242</v>
      </c>
      <c r="H144" s="189">
        <v>222.15</v>
      </c>
      <c r="I144" s="190"/>
      <c r="J144" s="191">
        <f>ROUND(I144*H144,2)</f>
        <v>0</v>
      </c>
      <c r="K144" s="187" t="s">
        <v>145</v>
      </c>
      <c r="L144" s="38"/>
      <c r="M144" s="192" t="s">
        <v>19</v>
      </c>
      <c r="N144" s="193" t="s">
        <v>44</v>
      </c>
      <c r="O144" s="63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AR144" s="196" t="s">
        <v>146</v>
      </c>
      <c r="AT144" s="196" t="s">
        <v>141</v>
      </c>
      <c r="AU144" s="196" t="s">
        <v>82</v>
      </c>
      <c r="AY144" s="17" t="s">
        <v>139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80</v>
      </c>
      <c r="BK144" s="197">
        <f>ROUND(I144*H144,2)</f>
        <v>0</v>
      </c>
      <c r="BL144" s="17" t="s">
        <v>146</v>
      </c>
      <c r="BM144" s="196" t="s">
        <v>448</v>
      </c>
    </row>
    <row r="145" spans="2:65" s="1" customFormat="1" ht="48">
      <c r="B145" s="34"/>
      <c r="C145" s="35"/>
      <c r="D145" s="198" t="s">
        <v>148</v>
      </c>
      <c r="E145" s="35"/>
      <c r="F145" s="199" t="s">
        <v>283</v>
      </c>
      <c r="G145" s="35"/>
      <c r="H145" s="35"/>
      <c r="I145" s="114"/>
      <c r="J145" s="35"/>
      <c r="K145" s="35"/>
      <c r="L145" s="38"/>
      <c r="M145" s="200"/>
      <c r="N145" s="63"/>
      <c r="O145" s="63"/>
      <c r="P145" s="63"/>
      <c r="Q145" s="63"/>
      <c r="R145" s="63"/>
      <c r="S145" s="63"/>
      <c r="T145" s="64"/>
      <c r="AT145" s="17" t="s">
        <v>148</v>
      </c>
      <c r="AU145" s="17" t="s">
        <v>82</v>
      </c>
    </row>
    <row r="146" spans="2:65" s="11" customFormat="1" ht="22.8" customHeight="1">
      <c r="B146" s="169"/>
      <c r="C146" s="170"/>
      <c r="D146" s="171" t="s">
        <v>72</v>
      </c>
      <c r="E146" s="183" t="s">
        <v>449</v>
      </c>
      <c r="F146" s="183" t="s">
        <v>450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SUM(P147:P154)</f>
        <v>0</v>
      </c>
      <c r="Q146" s="177"/>
      <c r="R146" s="178">
        <f>SUM(R147:R154)</f>
        <v>0</v>
      </c>
      <c r="S146" s="177"/>
      <c r="T146" s="179">
        <f>SUM(T147:T154)</f>
        <v>0</v>
      </c>
      <c r="AR146" s="180" t="s">
        <v>80</v>
      </c>
      <c r="AT146" s="181" t="s">
        <v>72</v>
      </c>
      <c r="AU146" s="181" t="s">
        <v>80</v>
      </c>
      <c r="AY146" s="180" t="s">
        <v>139</v>
      </c>
      <c r="BK146" s="182">
        <f>SUM(BK147:BK154)</f>
        <v>0</v>
      </c>
    </row>
    <row r="147" spans="2:65" s="1" customFormat="1" ht="16.5" customHeight="1">
      <c r="B147" s="34"/>
      <c r="C147" s="185" t="s">
        <v>8</v>
      </c>
      <c r="D147" s="185" t="s">
        <v>141</v>
      </c>
      <c r="E147" s="186" t="s">
        <v>451</v>
      </c>
      <c r="F147" s="187" t="s">
        <v>452</v>
      </c>
      <c r="G147" s="188" t="s">
        <v>266</v>
      </c>
      <c r="H147" s="189">
        <v>83.619</v>
      </c>
      <c r="I147" s="190"/>
      <c r="J147" s="191">
        <f>ROUND(I147*H147,2)</f>
        <v>0</v>
      </c>
      <c r="K147" s="187" t="s">
        <v>145</v>
      </c>
      <c r="L147" s="38"/>
      <c r="M147" s="192" t="s">
        <v>19</v>
      </c>
      <c r="N147" s="193" t="s">
        <v>44</v>
      </c>
      <c r="O147" s="63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AR147" s="196" t="s">
        <v>146</v>
      </c>
      <c r="AT147" s="196" t="s">
        <v>141</v>
      </c>
      <c r="AU147" s="196" t="s">
        <v>82</v>
      </c>
      <c r="AY147" s="17" t="s">
        <v>139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80</v>
      </c>
      <c r="BK147" s="197">
        <f>ROUND(I147*H147,2)</f>
        <v>0</v>
      </c>
      <c r="BL147" s="17" t="s">
        <v>146</v>
      </c>
      <c r="BM147" s="196" t="s">
        <v>453</v>
      </c>
    </row>
    <row r="148" spans="2:65" s="1" customFormat="1" ht="76.8">
      <c r="B148" s="34"/>
      <c r="C148" s="35"/>
      <c r="D148" s="198" t="s">
        <v>148</v>
      </c>
      <c r="E148" s="35"/>
      <c r="F148" s="199" t="s">
        <v>454</v>
      </c>
      <c r="G148" s="35"/>
      <c r="H148" s="35"/>
      <c r="I148" s="114"/>
      <c r="J148" s="35"/>
      <c r="K148" s="35"/>
      <c r="L148" s="38"/>
      <c r="M148" s="200"/>
      <c r="N148" s="63"/>
      <c r="O148" s="63"/>
      <c r="P148" s="63"/>
      <c r="Q148" s="63"/>
      <c r="R148" s="63"/>
      <c r="S148" s="63"/>
      <c r="T148" s="64"/>
      <c r="AT148" s="17" t="s">
        <v>148</v>
      </c>
      <c r="AU148" s="17" t="s">
        <v>82</v>
      </c>
    </row>
    <row r="149" spans="2:65" s="1" customFormat="1" ht="19.2">
      <c r="B149" s="34"/>
      <c r="C149" s="35"/>
      <c r="D149" s="198" t="s">
        <v>173</v>
      </c>
      <c r="E149" s="35"/>
      <c r="F149" s="199" t="s">
        <v>455</v>
      </c>
      <c r="G149" s="35"/>
      <c r="H149" s="35"/>
      <c r="I149" s="114"/>
      <c r="J149" s="35"/>
      <c r="K149" s="35"/>
      <c r="L149" s="38"/>
      <c r="M149" s="200"/>
      <c r="N149" s="63"/>
      <c r="O149" s="63"/>
      <c r="P149" s="63"/>
      <c r="Q149" s="63"/>
      <c r="R149" s="63"/>
      <c r="S149" s="63"/>
      <c r="T149" s="64"/>
      <c r="AT149" s="17" t="s">
        <v>173</v>
      </c>
      <c r="AU149" s="17" t="s">
        <v>82</v>
      </c>
    </row>
    <row r="150" spans="2:65" s="1" customFormat="1" ht="24" customHeight="1">
      <c r="B150" s="34"/>
      <c r="C150" s="185" t="s">
        <v>221</v>
      </c>
      <c r="D150" s="185" t="s">
        <v>141</v>
      </c>
      <c r="E150" s="186" t="s">
        <v>456</v>
      </c>
      <c r="F150" s="187" t="s">
        <v>457</v>
      </c>
      <c r="G150" s="188" t="s">
        <v>266</v>
      </c>
      <c r="H150" s="189">
        <v>83.619</v>
      </c>
      <c r="I150" s="190"/>
      <c r="J150" s="191">
        <f>ROUND(I150*H150,2)</f>
        <v>0</v>
      </c>
      <c r="K150" s="187" t="s">
        <v>145</v>
      </c>
      <c r="L150" s="38"/>
      <c r="M150" s="192" t="s">
        <v>19</v>
      </c>
      <c r="N150" s="193" t="s">
        <v>44</v>
      </c>
      <c r="O150" s="63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AR150" s="196" t="s">
        <v>146</v>
      </c>
      <c r="AT150" s="196" t="s">
        <v>141</v>
      </c>
      <c r="AU150" s="196" t="s">
        <v>82</v>
      </c>
      <c r="AY150" s="17" t="s">
        <v>139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80</v>
      </c>
      <c r="BK150" s="197">
        <f>ROUND(I150*H150,2)</f>
        <v>0</v>
      </c>
      <c r="BL150" s="17" t="s">
        <v>146</v>
      </c>
      <c r="BM150" s="196" t="s">
        <v>458</v>
      </c>
    </row>
    <row r="151" spans="2:65" s="1" customFormat="1" ht="76.8">
      <c r="B151" s="34"/>
      <c r="C151" s="35"/>
      <c r="D151" s="198" t="s">
        <v>148</v>
      </c>
      <c r="E151" s="35"/>
      <c r="F151" s="199" t="s">
        <v>454</v>
      </c>
      <c r="G151" s="35"/>
      <c r="H151" s="35"/>
      <c r="I151" s="114"/>
      <c r="J151" s="35"/>
      <c r="K151" s="35"/>
      <c r="L151" s="38"/>
      <c r="M151" s="200"/>
      <c r="N151" s="63"/>
      <c r="O151" s="63"/>
      <c r="P151" s="63"/>
      <c r="Q151" s="63"/>
      <c r="R151" s="63"/>
      <c r="S151" s="63"/>
      <c r="T151" s="64"/>
      <c r="AT151" s="17" t="s">
        <v>148</v>
      </c>
      <c r="AU151" s="17" t="s">
        <v>82</v>
      </c>
    </row>
    <row r="152" spans="2:65" s="1" customFormat="1" ht="16.5" customHeight="1">
      <c r="B152" s="34"/>
      <c r="C152" s="185" t="s">
        <v>225</v>
      </c>
      <c r="D152" s="185" t="s">
        <v>141</v>
      </c>
      <c r="E152" s="186" t="s">
        <v>459</v>
      </c>
      <c r="F152" s="187" t="s">
        <v>460</v>
      </c>
      <c r="G152" s="188" t="s">
        <v>266</v>
      </c>
      <c r="H152" s="189">
        <v>83.619</v>
      </c>
      <c r="I152" s="190"/>
      <c r="J152" s="191">
        <f>ROUND(I152*H152,2)</f>
        <v>0</v>
      </c>
      <c r="K152" s="187" t="s">
        <v>19</v>
      </c>
      <c r="L152" s="38"/>
      <c r="M152" s="192" t="s">
        <v>19</v>
      </c>
      <c r="N152" s="193" t="s">
        <v>44</v>
      </c>
      <c r="O152" s="6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196" t="s">
        <v>146</v>
      </c>
      <c r="AT152" s="196" t="s">
        <v>141</v>
      </c>
      <c r="AU152" s="196" t="s">
        <v>82</v>
      </c>
      <c r="AY152" s="17" t="s">
        <v>139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80</v>
      </c>
      <c r="BK152" s="197">
        <f>ROUND(I152*H152,2)</f>
        <v>0</v>
      </c>
      <c r="BL152" s="17" t="s">
        <v>146</v>
      </c>
      <c r="BM152" s="196" t="s">
        <v>461</v>
      </c>
    </row>
    <row r="153" spans="2:65" s="1" customFormat="1" ht="67.2">
      <c r="B153" s="34"/>
      <c r="C153" s="35"/>
      <c r="D153" s="198" t="s">
        <v>148</v>
      </c>
      <c r="E153" s="35"/>
      <c r="F153" s="199" t="s">
        <v>462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148</v>
      </c>
      <c r="AU153" s="17" t="s">
        <v>82</v>
      </c>
    </row>
    <row r="154" spans="2:65" s="1" customFormat="1" ht="28.8">
      <c r="B154" s="34"/>
      <c r="C154" s="35"/>
      <c r="D154" s="198" t="s">
        <v>173</v>
      </c>
      <c r="E154" s="35"/>
      <c r="F154" s="199" t="s">
        <v>463</v>
      </c>
      <c r="G154" s="35"/>
      <c r="H154" s="35"/>
      <c r="I154" s="114"/>
      <c r="J154" s="35"/>
      <c r="K154" s="35"/>
      <c r="L154" s="38"/>
      <c r="M154" s="200"/>
      <c r="N154" s="63"/>
      <c r="O154" s="63"/>
      <c r="P154" s="63"/>
      <c r="Q154" s="63"/>
      <c r="R154" s="63"/>
      <c r="S154" s="63"/>
      <c r="T154" s="64"/>
      <c r="AT154" s="17" t="s">
        <v>173</v>
      </c>
      <c r="AU154" s="17" t="s">
        <v>82</v>
      </c>
    </row>
    <row r="155" spans="2:65" s="11" customFormat="1" ht="22.8" customHeight="1">
      <c r="B155" s="169"/>
      <c r="C155" s="170"/>
      <c r="D155" s="171" t="s">
        <v>72</v>
      </c>
      <c r="E155" s="183" t="s">
        <v>464</v>
      </c>
      <c r="F155" s="183" t="s">
        <v>465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P156</f>
        <v>0</v>
      </c>
      <c r="Q155" s="177"/>
      <c r="R155" s="178">
        <f>R156</f>
        <v>0</v>
      </c>
      <c r="S155" s="177"/>
      <c r="T155" s="179">
        <f>T156</f>
        <v>0</v>
      </c>
      <c r="AR155" s="180" t="s">
        <v>80</v>
      </c>
      <c r="AT155" s="181" t="s">
        <v>72</v>
      </c>
      <c r="AU155" s="181" t="s">
        <v>80</v>
      </c>
      <c r="AY155" s="180" t="s">
        <v>139</v>
      </c>
      <c r="BK155" s="182">
        <f>BK156</f>
        <v>0</v>
      </c>
    </row>
    <row r="156" spans="2:65" s="1" customFormat="1" ht="16.5" customHeight="1">
      <c r="B156" s="34"/>
      <c r="C156" s="185" t="s">
        <v>230</v>
      </c>
      <c r="D156" s="185" t="s">
        <v>141</v>
      </c>
      <c r="E156" s="186" t="s">
        <v>264</v>
      </c>
      <c r="F156" s="187" t="s">
        <v>265</v>
      </c>
      <c r="G156" s="188" t="s">
        <v>266</v>
      </c>
      <c r="H156" s="189">
        <v>40.603999999999999</v>
      </c>
      <c r="I156" s="190"/>
      <c r="J156" s="191">
        <f>ROUND(I156*H156,2)</f>
        <v>0</v>
      </c>
      <c r="K156" s="187" t="s">
        <v>145</v>
      </c>
      <c r="L156" s="38"/>
      <c r="M156" s="243" t="s">
        <v>19</v>
      </c>
      <c r="N156" s="244" t="s">
        <v>44</v>
      </c>
      <c r="O156" s="245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196" t="s">
        <v>146</v>
      </c>
      <c r="AT156" s="196" t="s">
        <v>141</v>
      </c>
      <c r="AU156" s="196" t="s">
        <v>82</v>
      </c>
      <c r="AY156" s="17" t="s">
        <v>139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80</v>
      </c>
      <c r="BK156" s="197">
        <f>ROUND(I156*H156,2)</f>
        <v>0</v>
      </c>
      <c r="BL156" s="17" t="s">
        <v>146</v>
      </c>
      <c r="BM156" s="196" t="s">
        <v>466</v>
      </c>
    </row>
    <row r="157" spans="2:65" s="1" customFormat="1" ht="6.9" customHeight="1">
      <c r="B157" s="46"/>
      <c r="C157" s="47"/>
      <c r="D157" s="47"/>
      <c r="E157" s="47"/>
      <c r="F157" s="47"/>
      <c r="G157" s="47"/>
      <c r="H157" s="47"/>
      <c r="I157" s="137"/>
      <c r="J157" s="47"/>
      <c r="K157" s="47"/>
      <c r="L157" s="38"/>
    </row>
  </sheetData>
  <sheetProtection algorithmName="SHA-512" hashValue="kZDjPsZKQMrun9lO7jAKxRlN2CEhpiTr5fkfMWeQ20Z/hE7IgAr5LGkGNseVzfwZ4jOTEhB+2LFY29lZR6sGgw==" saltValue="dPLimpNKOhSXhP4tSZHLem0uN7M2TbWBkuWCOg6nGAJZj7RAT67uus1jaOnzd4RIs8NS4fhChMpccYUioOeoEA==" spinCount="100000" sheet="1" objects="1" scenarios="1" formatColumns="0" formatRows="0" autoFilter="0"/>
  <autoFilter ref="C88:K156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6"/>
  <sheetViews>
    <sheetView showGridLines="0" view="pageBreakPreview" topLeftCell="A64" zoomScale="60" zoomScaleNormal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9" width="20.140625" style="10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100</v>
      </c>
    </row>
    <row r="3" spans="2:46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82</v>
      </c>
    </row>
    <row r="4" spans="2:46" ht="24.9" customHeight="1">
      <c r="B4" s="20"/>
      <c r="D4" s="111" t="s">
        <v>103</v>
      </c>
      <c r="L4" s="20"/>
      <c r="M4" s="11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2" t="str">
        <f>'Rekapitulace stavby'!K6</f>
        <v>Návrh ploch ÚSES v Bohumíně</v>
      </c>
      <c r="F7" s="373"/>
      <c r="G7" s="373"/>
      <c r="H7" s="373"/>
      <c r="L7" s="20"/>
    </row>
    <row r="8" spans="2:46" ht="12" customHeight="1">
      <c r="B8" s="20"/>
      <c r="D8" s="113" t="s">
        <v>104</v>
      </c>
      <c r="L8" s="20"/>
    </row>
    <row r="9" spans="2:46" s="1" customFormat="1" ht="16.5" customHeight="1">
      <c r="B9" s="38"/>
      <c r="E9" s="372" t="s">
        <v>494</v>
      </c>
      <c r="F9" s="374"/>
      <c r="G9" s="374"/>
      <c r="H9" s="374"/>
      <c r="I9" s="114"/>
      <c r="L9" s="38"/>
    </row>
    <row r="10" spans="2:46" s="1" customFormat="1" ht="12" customHeight="1">
      <c r="B10" s="38"/>
      <c r="D10" s="113" t="s">
        <v>106</v>
      </c>
      <c r="I10" s="114"/>
      <c r="L10" s="38"/>
    </row>
    <row r="11" spans="2:46" s="1" customFormat="1" ht="36.9" customHeight="1">
      <c r="B11" s="38"/>
      <c r="E11" s="375" t="s">
        <v>495</v>
      </c>
      <c r="F11" s="374"/>
      <c r="G11" s="374"/>
      <c r="H11" s="374"/>
      <c r="I11" s="114"/>
      <c r="L11" s="38"/>
    </row>
    <row r="12" spans="2:46" s="1" customFormat="1" ht="10.199999999999999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24. 7. 2019</v>
      </c>
      <c r="L14" s="38"/>
    </row>
    <row r="15" spans="2:46" s="1" customFormat="1" ht="10.8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6" t="str">
        <f>'Rekapitulace stavby'!E14</f>
        <v>Vyplň údaj</v>
      </c>
      <c r="F20" s="377"/>
      <c r="G20" s="377"/>
      <c r="H20" s="377"/>
      <c r="I20" s="115" t="s">
        <v>28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19</v>
      </c>
      <c r="L25" s="38"/>
    </row>
    <row r="26" spans="2:12" s="1" customFormat="1" ht="18" customHeight="1">
      <c r="B26" s="38"/>
      <c r="E26" s="102" t="s">
        <v>36</v>
      </c>
      <c r="I26" s="115" t="s">
        <v>28</v>
      </c>
      <c r="J26" s="102" t="s">
        <v>19</v>
      </c>
      <c r="L26" s="38"/>
    </row>
    <row r="27" spans="2:12" s="1" customFormat="1" ht="6.9" customHeight="1">
      <c r="B27" s="38"/>
      <c r="I27" s="114"/>
      <c r="L27" s="38"/>
    </row>
    <row r="28" spans="2:12" s="1" customFormat="1" ht="12" customHeight="1">
      <c r="B28" s="38"/>
      <c r="D28" s="113" t="s">
        <v>37</v>
      </c>
      <c r="I28" s="114"/>
      <c r="L28" s="38"/>
    </row>
    <row r="29" spans="2:12" s="7" customFormat="1" ht="16.5" customHeight="1">
      <c r="B29" s="117"/>
      <c r="E29" s="378" t="s">
        <v>19</v>
      </c>
      <c r="F29" s="378"/>
      <c r="G29" s="378"/>
      <c r="H29" s="378"/>
      <c r="I29" s="118"/>
      <c r="L29" s="117"/>
    </row>
    <row r="30" spans="2:12" s="1" customFormat="1" ht="6.9" customHeight="1">
      <c r="B30" s="38"/>
      <c r="I30" s="114"/>
      <c r="L30" s="38"/>
    </row>
    <row r="31" spans="2:12" s="1" customFormat="1" ht="6.9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39</v>
      </c>
      <c r="I32" s="114"/>
      <c r="J32" s="121">
        <f>ROUND(J88, 2)</f>
        <v>0</v>
      </c>
      <c r="L32" s="38"/>
    </row>
    <row r="33" spans="2:12" s="1" customFormat="1" ht="6.9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" customHeight="1">
      <c r="B34" s="38"/>
      <c r="F34" s="122" t="s">
        <v>41</v>
      </c>
      <c r="I34" s="123" t="s">
        <v>40</v>
      </c>
      <c r="J34" s="122" t="s">
        <v>42</v>
      </c>
      <c r="L34" s="38"/>
    </row>
    <row r="35" spans="2:12" s="1" customFormat="1" ht="14.4" customHeight="1">
      <c r="B35" s="38"/>
      <c r="D35" s="124" t="s">
        <v>43</v>
      </c>
      <c r="E35" s="113" t="s">
        <v>44</v>
      </c>
      <c r="F35" s="125">
        <f>ROUND((SUM(BE88:BE105)),  2)</f>
        <v>0</v>
      </c>
      <c r="I35" s="126">
        <v>0.21</v>
      </c>
      <c r="J35" s="125">
        <f>ROUND(((SUM(BE88:BE105))*I35),  2)</f>
        <v>0</v>
      </c>
      <c r="L35" s="38"/>
    </row>
    <row r="36" spans="2:12" s="1" customFormat="1" ht="14.4" customHeight="1">
      <c r="B36" s="38"/>
      <c r="E36" s="113" t="s">
        <v>45</v>
      </c>
      <c r="F36" s="125">
        <f>ROUND((SUM(BF88:BF105)),  2)</f>
        <v>0</v>
      </c>
      <c r="I36" s="126">
        <v>0.15</v>
      </c>
      <c r="J36" s="125">
        <f>ROUND(((SUM(BF88:BF105))*I36),  2)</f>
        <v>0</v>
      </c>
      <c r="L36" s="38"/>
    </row>
    <row r="37" spans="2:12" s="1" customFormat="1" ht="14.4" hidden="1" customHeight="1">
      <c r="B37" s="38"/>
      <c r="E37" s="113" t="s">
        <v>46</v>
      </c>
      <c r="F37" s="125">
        <f>ROUND((SUM(BG88:BG105)),  2)</f>
        <v>0</v>
      </c>
      <c r="I37" s="126">
        <v>0.21</v>
      </c>
      <c r="J37" s="125">
        <f>0</f>
        <v>0</v>
      </c>
      <c r="L37" s="38"/>
    </row>
    <row r="38" spans="2:12" s="1" customFormat="1" ht="14.4" hidden="1" customHeight="1">
      <c r="B38" s="38"/>
      <c r="E38" s="113" t="s">
        <v>47</v>
      </c>
      <c r="F38" s="125">
        <f>ROUND((SUM(BH88:BH105)),  2)</f>
        <v>0</v>
      </c>
      <c r="I38" s="126">
        <v>0.15</v>
      </c>
      <c r="J38" s="125">
        <f>0</f>
        <v>0</v>
      </c>
      <c r="L38" s="38"/>
    </row>
    <row r="39" spans="2:12" s="1" customFormat="1" ht="14.4" hidden="1" customHeight="1">
      <c r="B39" s="38"/>
      <c r="E39" s="113" t="s">
        <v>48</v>
      </c>
      <c r="F39" s="125">
        <f>ROUND((SUM(BI88:BI105)),  2)</f>
        <v>0</v>
      </c>
      <c r="I39" s="126">
        <v>0</v>
      </c>
      <c r="J39" s="125">
        <f>0</f>
        <v>0</v>
      </c>
      <c r="L39" s="38"/>
    </row>
    <row r="40" spans="2:12" s="1" customFormat="1" ht="6.9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8"/>
    </row>
    <row r="42" spans="2:12" s="1" customFormat="1" ht="14.4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" customHeight="1">
      <c r="B47" s="34"/>
      <c r="C47" s="23" t="s">
        <v>111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9" t="str">
        <f>E7</f>
        <v>Návrh ploch ÚSES v Bohumíně</v>
      </c>
      <c r="F50" s="380"/>
      <c r="G50" s="380"/>
      <c r="H50" s="380"/>
      <c r="I50" s="114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9" t="s">
        <v>494</v>
      </c>
      <c r="F52" s="381"/>
      <c r="G52" s="381"/>
      <c r="H52" s="381"/>
      <c r="I52" s="114"/>
      <c r="J52" s="35"/>
      <c r="K52" s="35"/>
      <c r="L52" s="38"/>
    </row>
    <row r="53" spans="2:47" s="1" customFormat="1" ht="12" customHeight="1">
      <c r="B53" s="34"/>
      <c r="C53" s="29" t="s">
        <v>106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8" t="str">
        <f>E11</f>
        <v>N01 - Lokalita Polní</v>
      </c>
      <c r="F54" s="381"/>
      <c r="G54" s="381"/>
      <c r="H54" s="381"/>
      <c r="I54" s="114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Bohumín</v>
      </c>
      <c r="G56" s="35"/>
      <c r="H56" s="35"/>
      <c r="I56" s="115" t="s">
        <v>23</v>
      </c>
      <c r="J56" s="58" t="str">
        <f>IF(J14="","",J14)</f>
        <v>24. 7. 2019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15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15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112</v>
      </c>
      <c r="D61" s="142"/>
      <c r="E61" s="142"/>
      <c r="F61" s="142"/>
      <c r="G61" s="142"/>
      <c r="H61" s="142"/>
      <c r="I61" s="143"/>
      <c r="J61" s="144" t="s">
        <v>113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8" customHeight="1">
      <c r="B63" s="34"/>
      <c r="C63" s="145" t="s">
        <v>71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38"/>
      <c r="AU63" s="17" t="s">
        <v>114</v>
      </c>
    </row>
    <row r="64" spans="2:47" s="8" customFormat="1" ht="24.9" customHeight="1">
      <c r="B64" s="146"/>
      <c r="C64" s="147"/>
      <c r="D64" s="148" t="s">
        <v>115</v>
      </c>
      <c r="E64" s="149"/>
      <c r="F64" s="149"/>
      <c r="G64" s="149"/>
      <c r="H64" s="149"/>
      <c r="I64" s="150"/>
      <c r="J64" s="151">
        <f>J89</f>
        <v>0</v>
      </c>
      <c r="K64" s="147"/>
      <c r="L64" s="152"/>
    </row>
    <row r="65" spans="2:12" s="9" customFormat="1" ht="19.95" customHeight="1">
      <c r="B65" s="153"/>
      <c r="C65" s="96"/>
      <c r="D65" s="154" t="s">
        <v>401</v>
      </c>
      <c r="E65" s="155"/>
      <c r="F65" s="155"/>
      <c r="G65" s="155"/>
      <c r="H65" s="155"/>
      <c r="I65" s="156"/>
      <c r="J65" s="157">
        <f>J90</f>
        <v>0</v>
      </c>
      <c r="K65" s="96"/>
      <c r="L65" s="158"/>
    </row>
    <row r="66" spans="2:12" s="9" customFormat="1" ht="19.95" customHeight="1">
      <c r="B66" s="153"/>
      <c r="C66" s="96"/>
      <c r="D66" s="154" t="s">
        <v>402</v>
      </c>
      <c r="E66" s="155"/>
      <c r="F66" s="155"/>
      <c r="G66" s="155"/>
      <c r="H66" s="155"/>
      <c r="I66" s="156"/>
      <c r="J66" s="157">
        <f>J97</f>
        <v>0</v>
      </c>
      <c r="K66" s="96"/>
      <c r="L66" s="158"/>
    </row>
    <row r="67" spans="2:12" s="1" customFormat="1" ht="21.75" customHeight="1"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38"/>
    </row>
    <row r="68" spans="2:12" s="1" customFormat="1" ht="6.9" customHeight="1">
      <c r="B68" s="46"/>
      <c r="C68" s="47"/>
      <c r="D68" s="47"/>
      <c r="E68" s="47"/>
      <c r="F68" s="47"/>
      <c r="G68" s="47"/>
      <c r="H68" s="47"/>
      <c r="I68" s="137"/>
      <c r="J68" s="47"/>
      <c r="K68" s="47"/>
      <c r="L68" s="38"/>
    </row>
    <row r="72" spans="2:12" s="1" customFormat="1" ht="6.9" customHeight="1">
      <c r="B72" s="48"/>
      <c r="C72" s="49"/>
      <c r="D72" s="49"/>
      <c r="E72" s="49"/>
      <c r="F72" s="49"/>
      <c r="G72" s="49"/>
      <c r="H72" s="49"/>
      <c r="I72" s="140"/>
      <c r="J72" s="49"/>
      <c r="K72" s="49"/>
      <c r="L72" s="38"/>
    </row>
    <row r="73" spans="2:12" s="1" customFormat="1" ht="24.9" customHeight="1">
      <c r="B73" s="34"/>
      <c r="C73" s="23" t="s">
        <v>124</v>
      </c>
      <c r="D73" s="35"/>
      <c r="E73" s="35"/>
      <c r="F73" s="35"/>
      <c r="G73" s="35"/>
      <c r="H73" s="35"/>
      <c r="I73" s="114"/>
      <c r="J73" s="35"/>
      <c r="K73" s="35"/>
      <c r="L73" s="38"/>
    </row>
    <row r="74" spans="2:12" s="1" customFormat="1" ht="6.9" customHeight="1"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38"/>
    </row>
    <row r="75" spans="2:12" s="1" customFormat="1" ht="12" customHeight="1">
      <c r="B75" s="34"/>
      <c r="C75" s="29" t="s">
        <v>16</v>
      </c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16.5" customHeight="1">
      <c r="B76" s="34"/>
      <c r="C76" s="35"/>
      <c r="D76" s="35"/>
      <c r="E76" s="379" t="str">
        <f>E7</f>
        <v>Návrh ploch ÚSES v Bohumíně</v>
      </c>
      <c r="F76" s="380"/>
      <c r="G76" s="380"/>
      <c r="H76" s="380"/>
      <c r="I76" s="114"/>
      <c r="J76" s="35"/>
      <c r="K76" s="35"/>
      <c r="L76" s="38"/>
    </row>
    <row r="77" spans="2:12" ht="12" customHeight="1">
      <c r="B77" s="21"/>
      <c r="C77" s="29" t="s">
        <v>104</v>
      </c>
      <c r="D77" s="22"/>
      <c r="E77" s="22"/>
      <c r="F77" s="22"/>
      <c r="G77" s="22"/>
      <c r="H77" s="22"/>
      <c r="J77" s="22"/>
      <c r="K77" s="22"/>
      <c r="L77" s="20"/>
    </row>
    <row r="78" spans="2:12" s="1" customFormat="1" ht="16.5" customHeight="1">
      <c r="B78" s="34"/>
      <c r="C78" s="35"/>
      <c r="D78" s="35"/>
      <c r="E78" s="379" t="s">
        <v>494</v>
      </c>
      <c r="F78" s="381"/>
      <c r="G78" s="381"/>
      <c r="H78" s="381"/>
      <c r="I78" s="114"/>
      <c r="J78" s="35"/>
      <c r="K78" s="35"/>
      <c r="L78" s="38"/>
    </row>
    <row r="79" spans="2:12" s="1" customFormat="1" ht="12" customHeight="1">
      <c r="B79" s="34"/>
      <c r="C79" s="29" t="s">
        <v>106</v>
      </c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16.5" customHeight="1">
      <c r="B80" s="34"/>
      <c r="C80" s="35"/>
      <c r="D80" s="35"/>
      <c r="E80" s="348" t="str">
        <f>E11</f>
        <v>N01 - Lokalita Polní</v>
      </c>
      <c r="F80" s="381"/>
      <c r="G80" s="381"/>
      <c r="H80" s="381"/>
      <c r="I80" s="114"/>
      <c r="J80" s="35"/>
      <c r="K80" s="35"/>
      <c r="L80" s="38"/>
    </row>
    <row r="81" spans="2:65" s="1" customFormat="1" ht="6.9" customHeight="1"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38"/>
    </row>
    <row r="82" spans="2:65" s="1" customFormat="1" ht="12" customHeight="1">
      <c r="B82" s="34"/>
      <c r="C82" s="29" t="s">
        <v>21</v>
      </c>
      <c r="D82" s="35"/>
      <c r="E82" s="35"/>
      <c r="F82" s="27" t="str">
        <f>F14</f>
        <v>Bohumín</v>
      </c>
      <c r="G82" s="35"/>
      <c r="H82" s="35"/>
      <c r="I82" s="115" t="s">
        <v>23</v>
      </c>
      <c r="J82" s="58" t="str">
        <f>IF(J14="","",J14)</f>
        <v>24. 7. 2019</v>
      </c>
      <c r="K82" s="35"/>
      <c r="L82" s="38"/>
    </row>
    <row r="83" spans="2:65" s="1" customFormat="1" ht="6.9" customHeight="1"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38"/>
    </row>
    <row r="84" spans="2:65" s="1" customFormat="1" ht="15.15" customHeight="1">
      <c r="B84" s="34"/>
      <c r="C84" s="29" t="s">
        <v>25</v>
      </c>
      <c r="D84" s="35"/>
      <c r="E84" s="35"/>
      <c r="F84" s="27" t="str">
        <f>E17</f>
        <v xml:space="preserve"> </v>
      </c>
      <c r="G84" s="35"/>
      <c r="H84" s="35"/>
      <c r="I84" s="115" t="s">
        <v>31</v>
      </c>
      <c r="J84" s="32" t="str">
        <f>E23</f>
        <v>ing. Petra Ličková</v>
      </c>
      <c r="K84" s="35"/>
      <c r="L84" s="38"/>
    </row>
    <row r="85" spans="2:65" s="1" customFormat="1" ht="15.15" customHeight="1">
      <c r="B85" s="34"/>
      <c r="C85" s="29" t="s">
        <v>29</v>
      </c>
      <c r="D85" s="35"/>
      <c r="E85" s="35"/>
      <c r="F85" s="27" t="str">
        <f>IF(E20="","",E20)</f>
        <v>Vyplň údaj</v>
      </c>
      <c r="G85" s="35"/>
      <c r="H85" s="35"/>
      <c r="I85" s="115" t="s">
        <v>35</v>
      </c>
      <c r="J85" s="32" t="str">
        <f>E26</f>
        <v>Arch4green s.r.o.</v>
      </c>
      <c r="K85" s="35"/>
      <c r="L85" s="38"/>
    </row>
    <row r="86" spans="2:65" s="1" customFormat="1" ht="10.35" customHeight="1"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38"/>
    </row>
    <row r="87" spans="2:65" s="10" customFormat="1" ht="29.25" customHeight="1">
      <c r="B87" s="159"/>
      <c r="C87" s="160" t="s">
        <v>125</v>
      </c>
      <c r="D87" s="161" t="s">
        <v>58</v>
      </c>
      <c r="E87" s="161" t="s">
        <v>54</v>
      </c>
      <c r="F87" s="161" t="s">
        <v>55</v>
      </c>
      <c r="G87" s="161" t="s">
        <v>126</v>
      </c>
      <c r="H87" s="161" t="s">
        <v>127</v>
      </c>
      <c r="I87" s="162" t="s">
        <v>128</v>
      </c>
      <c r="J87" s="161" t="s">
        <v>113</v>
      </c>
      <c r="K87" s="163" t="s">
        <v>129</v>
      </c>
      <c r="L87" s="164"/>
      <c r="M87" s="67" t="s">
        <v>19</v>
      </c>
      <c r="N87" s="68" t="s">
        <v>43</v>
      </c>
      <c r="O87" s="68" t="s">
        <v>130</v>
      </c>
      <c r="P87" s="68" t="s">
        <v>131</v>
      </c>
      <c r="Q87" s="68" t="s">
        <v>132</v>
      </c>
      <c r="R87" s="68" t="s">
        <v>133</v>
      </c>
      <c r="S87" s="68" t="s">
        <v>134</v>
      </c>
      <c r="T87" s="69" t="s">
        <v>135</v>
      </c>
    </row>
    <row r="88" spans="2:65" s="1" customFormat="1" ht="22.8" customHeight="1">
      <c r="B88" s="34"/>
      <c r="C88" s="74" t="s">
        <v>136</v>
      </c>
      <c r="D88" s="35"/>
      <c r="E88" s="35"/>
      <c r="F88" s="35"/>
      <c r="G88" s="35"/>
      <c r="H88" s="35"/>
      <c r="I88" s="114"/>
      <c r="J88" s="165">
        <f>BK88</f>
        <v>0</v>
      </c>
      <c r="K88" s="35"/>
      <c r="L88" s="38"/>
      <c r="M88" s="70"/>
      <c r="N88" s="71"/>
      <c r="O88" s="71"/>
      <c r="P88" s="166">
        <f>P89</f>
        <v>0</v>
      </c>
      <c r="Q88" s="71"/>
      <c r="R88" s="166">
        <f>R89</f>
        <v>0</v>
      </c>
      <c r="S88" s="71"/>
      <c r="T88" s="167">
        <f>T89</f>
        <v>6.7860000000000005</v>
      </c>
      <c r="AT88" s="17" t="s">
        <v>72</v>
      </c>
      <c r="AU88" s="17" t="s">
        <v>114</v>
      </c>
      <c r="BK88" s="168">
        <f>BK89</f>
        <v>0</v>
      </c>
    </row>
    <row r="89" spans="2:65" s="11" customFormat="1" ht="25.95" customHeight="1">
      <c r="B89" s="169"/>
      <c r="C89" s="170"/>
      <c r="D89" s="171" t="s">
        <v>72</v>
      </c>
      <c r="E89" s="172" t="s">
        <v>137</v>
      </c>
      <c r="F89" s="172" t="s">
        <v>138</v>
      </c>
      <c r="G89" s="170"/>
      <c r="H89" s="170"/>
      <c r="I89" s="173"/>
      <c r="J89" s="174">
        <f>BK89</f>
        <v>0</v>
      </c>
      <c r="K89" s="170"/>
      <c r="L89" s="175"/>
      <c r="M89" s="176"/>
      <c r="N89" s="177"/>
      <c r="O89" s="177"/>
      <c r="P89" s="178">
        <f>P90+P97</f>
        <v>0</v>
      </c>
      <c r="Q89" s="177"/>
      <c r="R89" s="178">
        <f>R90+R97</f>
        <v>0</v>
      </c>
      <c r="S89" s="177"/>
      <c r="T89" s="179">
        <f>T90+T97</f>
        <v>6.7860000000000005</v>
      </c>
      <c r="AR89" s="180" t="s">
        <v>80</v>
      </c>
      <c r="AT89" s="181" t="s">
        <v>72</v>
      </c>
      <c r="AU89" s="181" t="s">
        <v>73</v>
      </c>
      <c r="AY89" s="180" t="s">
        <v>139</v>
      </c>
      <c r="BK89" s="182">
        <f>BK90+BK97</f>
        <v>0</v>
      </c>
    </row>
    <row r="90" spans="2:65" s="11" customFormat="1" ht="22.8" customHeight="1">
      <c r="B90" s="169"/>
      <c r="C90" s="170"/>
      <c r="D90" s="171" t="s">
        <v>72</v>
      </c>
      <c r="E90" s="183" t="s">
        <v>80</v>
      </c>
      <c r="F90" s="183" t="s">
        <v>404</v>
      </c>
      <c r="G90" s="170"/>
      <c r="H90" s="170"/>
      <c r="I90" s="173"/>
      <c r="J90" s="184">
        <f>BK90</f>
        <v>0</v>
      </c>
      <c r="K90" s="170"/>
      <c r="L90" s="175"/>
      <c r="M90" s="176"/>
      <c r="N90" s="177"/>
      <c r="O90" s="177"/>
      <c r="P90" s="178">
        <f>SUM(P91:P96)</f>
        <v>0</v>
      </c>
      <c r="Q90" s="177"/>
      <c r="R90" s="178">
        <f>SUM(R91:R96)</f>
        <v>0</v>
      </c>
      <c r="S90" s="177"/>
      <c r="T90" s="179">
        <f>SUM(T91:T96)</f>
        <v>6.7860000000000005</v>
      </c>
      <c r="AR90" s="180" t="s">
        <v>80</v>
      </c>
      <c r="AT90" s="181" t="s">
        <v>72</v>
      </c>
      <c r="AU90" s="181" t="s">
        <v>80</v>
      </c>
      <c r="AY90" s="180" t="s">
        <v>139</v>
      </c>
      <c r="BK90" s="182">
        <f>SUM(BK91:BK96)</f>
        <v>0</v>
      </c>
    </row>
    <row r="91" spans="2:65" s="1" customFormat="1" ht="16.5" customHeight="1">
      <c r="B91" s="34"/>
      <c r="C91" s="185" t="s">
        <v>80</v>
      </c>
      <c r="D91" s="185" t="s">
        <v>141</v>
      </c>
      <c r="E91" s="186" t="s">
        <v>142</v>
      </c>
      <c r="F91" s="187" t="s">
        <v>143</v>
      </c>
      <c r="G91" s="188" t="s">
        <v>144</v>
      </c>
      <c r="H91" s="189">
        <v>2262</v>
      </c>
      <c r="I91" s="190"/>
      <c r="J91" s="191">
        <f>ROUND(I91*H91,2)</f>
        <v>0</v>
      </c>
      <c r="K91" s="187" t="s">
        <v>145</v>
      </c>
      <c r="L91" s="38"/>
      <c r="M91" s="192" t="s">
        <v>19</v>
      </c>
      <c r="N91" s="193" t="s">
        <v>44</v>
      </c>
      <c r="O91" s="63"/>
      <c r="P91" s="194">
        <f>O91*H91</f>
        <v>0</v>
      </c>
      <c r="Q91" s="194">
        <v>0</v>
      </c>
      <c r="R91" s="194">
        <f>Q91*H91</f>
        <v>0</v>
      </c>
      <c r="S91" s="194">
        <v>3.0000000000000001E-3</v>
      </c>
      <c r="T91" s="195">
        <f>S91*H91</f>
        <v>6.7860000000000005</v>
      </c>
      <c r="AR91" s="196" t="s">
        <v>146</v>
      </c>
      <c r="AT91" s="196" t="s">
        <v>141</v>
      </c>
      <c r="AU91" s="196" t="s">
        <v>82</v>
      </c>
      <c r="AY91" s="17" t="s">
        <v>139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80</v>
      </c>
      <c r="BK91" s="197">
        <f>ROUND(I91*H91,2)</f>
        <v>0</v>
      </c>
      <c r="BL91" s="17" t="s">
        <v>146</v>
      </c>
      <c r="BM91" s="196" t="s">
        <v>496</v>
      </c>
    </row>
    <row r="92" spans="2:65" s="1" customFormat="1" ht="76.8">
      <c r="B92" s="34"/>
      <c r="C92" s="35"/>
      <c r="D92" s="198" t="s">
        <v>148</v>
      </c>
      <c r="E92" s="35"/>
      <c r="F92" s="199" t="s">
        <v>149</v>
      </c>
      <c r="G92" s="35"/>
      <c r="H92" s="35"/>
      <c r="I92" s="114"/>
      <c r="J92" s="35"/>
      <c r="K92" s="35"/>
      <c r="L92" s="38"/>
      <c r="M92" s="200"/>
      <c r="N92" s="63"/>
      <c r="O92" s="63"/>
      <c r="P92" s="63"/>
      <c r="Q92" s="63"/>
      <c r="R92" s="63"/>
      <c r="S92" s="63"/>
      <c r="T92" s="64"/>
      <c r="AT92" s="17" t="s">
        <v>148</v>
      </c>
      <c r="AU92" s="17" t="s">
        <v>82</v>
      </c>
    </row>
    <row r="93" spans="2:65" s="1" customFormat="1" ht="19.2">
      <c r="B93" s="34"/>
      <c r="C93" s="35"/>
      <c r="D93" s="198" t="s">
        <v>173</v>
      </c>
      <c r="E93" s="35"/>
      <c r="F93" s="199" t="s">
        <v>497</v>
      </c>
      <c r="G93" s="35"/>
      <c r="H93" s="35"/>
      <c r="I93" s="114"/>
      <c r="J93" s="35"/>
      <c r="K93" s="35"/>
      <c r="L93" s="38"/>
      <c r="M93" s="200"/>
      <c r="N93" s="63"/>
      <c r="O93" s="63"/>
      <c r="P93" s="63"/>
      <c r="Q93" s="63"/>
      <c r="R93" s="63"/>
      <c r="S93" s="63"/>
      <c r="T93" s="64"/>
      <c r="AT93" s="17" t="s">
        <v>173</v>
      </c>
      <c r="AU93" s="17" t="s">
        <v>82</v>
      </c>
    </row>
    <row r="94" spans="2:65" s="12" customFormat="1" ht="10.199999999999999">
      <c r="B94" s="201"/>
      <c r="C94" s="202"/>
      <c r="D94" s="198" t="s">
        <v>154</v>
      </c>
      <c r="E94" s="203" t="s">
        <v>19</v>
      </c>
      <c r="F94" s="204" t="s">
        <v>498</v>
      </c>
      <c r="G94" s="202"/>
      <c r="H94" s="203" t="s">
        <v>19</v>
      </c>
      <c r="I94" s="205"/>
      <c r="J94" s="202"/>
      <c r="K94" s="202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154</v>
      </c>
      <c r="AU94" s="210" t="s">
        <v>82</v>
      </c>
      <c r="AV94" s="12" t="s">
        <v>80</v>
      </c>
      <c r="AW94" s="12" t="s">
        <v>34</v>
      </c>
      <c r="AX94" s="12" t="s">
        <v>73</v>
      </c>
      <c r="AY94" s="210" t="s">
        <v>139</v>
      </c>
    </row>
    <row r="95" spans="2:65" s="13" customFormat="1" ht="10.199999999999999">
      <c r="B95" s="211"/>
      <c r="C95" s="212"/>
      <c r="D95" s="198" t="s">
        <v>154</v>
      </c>
      <c r="E95" s="213" t="s">
        <v>19</v>
      </c>
      <c r="F95" s="214" t="s">
        <v>499</v>
      </c>
      <c r="G95" s="212"/>
      <c r="H95" s="215">
        <v>2262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154</v>
      </c>
      <c r="AU95" s="221" t="s">
        <v>82</v>
      </c>
      <c r="AV95" s="13" t="s">
        <v>82</v>
      </c>
      <c r="AW95" s="13" t="s">
        <v>34</v>
      </c>
      <c r="AX95" s="13" t="s">
        <v>73</v>
      </c>
      <c r="AY95" s="221" t="s">
        <v>139</v>
      </c>
    </row>
    <row r="96" spans="2:65" s="14" customFormat="1" ht="10.199999999999999">
      <c r="B96" s="222"/>
      <c r="C96" s="223"/>
      <c r="D96" s="198" t="s">
        <v>154</v>
      </c>
      <c r="E96" s="224" t="s">
        <v>19</v>
      </c>
      <c r="F96" s="225" t="s">
        <v>157</v>
      </c>
      <c r="G96" s="223"/>
      <c r="H96" s="226">
        <v>2262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AT96" s="232" t="s">
        <v>154</v>
      </c>
      <c r="AU96" s="232" t="s">
        <v>82</v>
      </c>
      <c r="AV96" s="14" t="s">
        <v>146</v>
      </c>
      <c r="AW96" s="14" t="s">
        <v>34</v>
      </c>
      <c r="AX96" s="14" t="s">
        <v>80</v>
      </c>
      <c r="AY96" s="232" t="s">
        <v>139</v>
      </c>
    </row>
    <row r="97" spans="2:65" s="11" customFormat="1" ht="22.8" customHeight="1">
      <c r="B97" s="169"/>
      <c r="C97" s="170"/>
      <c r="D97" s="171" t="s">
        <v>72</v>
      </c>
      <c r="E97" s="183" t="s">
        <v>449</v>
      </c>
      <c r="F97" s="183" t="s">
        <v>450</v>
      </c>
      <c r="G97" s="170"/>
      <c r="H97" s="170"/>
      <c r="I97" s="173"/>
      <c r="J97" s="184">
        <f>BK97</f>
        <v>0</v>
      </c>
      <c r="K97" s="170"/>
      <c r="L97" s="175"/>
      <c r="M97" s="176"/>
      <c r="N97" s="177"/>
      <c r="O97" s="177"/>
      <c r="P97" s="178">
        <f>SUM(P98:P105)</f>
        <v>0</v>
      </c>
      <c r="Q97" s="177"/>
      <c r="R97" s="178">
        <f>SUM(R98:R105)</f>
        <v>0</v>
      </c>
      <c r="S97" s="177"/>
      <c r="T97" s="179">
        <f>SUM(T98:T105)</f>
        <v>0</v>
      </c>
      <c r="AR97" s="180" t="s">
        <v>80</v>
      </c>
      <c r="AT97" s="181" t="s">
        <v>72</v>
      </c>
      <c r="AU97" s="181" t="s">
        <v>80</v>
      </c>
      <c r="AY97" s="180" t="s">
        <v>139</v>
      </c>
      <c r="BK97" s="182">
        <f>SUM(BK98:BK105)</f>
        <v>0</v>
      </c>
    </row>
    <row r="98" spans="2:65" s="1" customFormat="1" ht="16.5" customHeight="1">
      <c r="B98" s="34"/>
      <c r="C98" s="185" t="s">
        <v>82</v>
      </c>
      <c r="D98" s="185" t="s">
        <v>141</v>
      </c>
      <c r="E98" s="186" t="s">
        <v>451</v>
      </c>
      <c r="F98" s="187" t="s">
        <v>452</v>
      </c>
      <c r="G98" s="188" t="s">
        <v>266</v>
      </c>
      <c r="H98" s="189">
        <v>6.7859999999999996</v>
      </c>
      <c r="I98" s="190"/>
      <c r="J98" s="191">
        <f>ROUND(I98*H98,2)</f>
        <v>0</v>
      </c>
      <c r="K98" s="187" t="s">
        <v>145</v>
      </c>
      <c r="L98" s="38"/>
      <c r="M98" s="192" t="s">
        <v>19</v>
      </c>
      <c r="N98" s="193" t="s">
        <v>44</v>
      </c>
      <c r="O98" s="63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96" t="s">
        <v>146</v>
      </c>
      <c r="AT98" s="196" t="s">
        <v>141</v>
      </c>
      <c r="AU98" s="196" t="s">
        <v>82</v>
      </c>
      <c r="AY98" s="17" t="s">
        <v>139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80</v>
      </c>
      <c r="BK98" s="197">
        <f>ROUND(I98*H98,2)</f>
        <v>0</v>
      </c>
      <c r="BL98" s="17" t="s">
        <v>146</v>
      </c>
      <c r="BM98" s="196" t="s">
        <v>500</v>
      </c>
    </row>
    <row r="99" spans="2:65" s="1" customFormat="1" ht="76.8">
      <c r="B99" s="34"/>
      <c r="C99" s="35"/>
      <c r="D99" s="198" t="s">
        <v>148</v>
      </c>
      <c r="E99" s="35"/>
      <c r="F99" s="199" t="s">
        <v>454</v>
      </c>
      <c r="G99" s="35"/>
      <c r="H99" s="35"/>
      <c r="I99" s="114"/>
      <c r="J99" s="35"/>
      <c r="K99" s="35"/>
      <c r="L99" s="38"/>
      <c r="M99" s="200"/>
      <c r="N99" s="63"/>
      <c r="O99" s="63"/>
      <c r="P99" s="63"/>
      <c r="Q99" s="63"/>
      <c r="R99" s="63"/>
      <c r="S99" s="63"/>
      <c r="T99" s="64"/>
      <c r="AT99" s="17" t="s">
        <v>148</v>
      </c>
      <c r="AU99" s="17" t="s">
        <v>82</v>
      </c>
    </row>
    <row r="100" spans="2:65" s="1" customFormat="1" ht="19.2">
      <c r="B100" s="34"/>
      <c r="C100" s="35"/>
      <c r="D100" s="198" t="s">
        <v>173</v>
      </c>
      <c r="E100" s="35"/>
      <c r="F100" s="199" t="s">
        <v>455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173</v>
      </c>
      <c r="AU100" s="17" t="s">
        <v>82</v>
      </c>
    </row>
    <row r="101" spans="2:65" s="1" customFormat="1" ht="24" customHeight="1">
      <c r="B101" s="34"/>
      <c r="C101" s="185" t="s">
        <v>158</v>
      </c>
      <c r="D101" s="185" t="s">
        <v>141</v>
      </c>
      <c r="E101" s="186" t="s">
        <v>456</v>
      </c>
      <c r="F101" s="187" t="s">
        <v>457</v>
      </c>
      <c r="G101" s="188" t="s">
        <v>266</v>
      </c>
      <c r="H101" s="189">
        <v>6.7859999999999996</v>
      </c>
      <c r="I101" s="190"/>
      <c r="J101" s="191">
        <f>ROUND(I101*H101,2)</f>
        <v>0</v>
      </c>
      <c r="K101" s="187" t="s">
        <v>145</v>
      </c>
      <c r="L101" s="38"/>
      <c r="M101" s="192" t="s">
        <v>19</v>
      </c>
      <c r="N101" s="193" t="s">
        <v>44</v>
      </c>
      <c r="O101" s="63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AR101" s="196" t="s">
        <v>146</v>
      </c>
      <c r="AT101" s="196" t="s">
        <v>141</v>
      </c>
      <c r="AU101" s="196" t="s">
        <v>82</v>
      </c>
      <c r="AY101" s="17" t="s">
        <v>139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80</v>
      </c>
      <c r="BK101" s="197">
        <f>ROUND(I101*H101,2)</f>
        <v>0</v>
      </c>
      <c r="BL101" s="17" t="s">
        <v>146</v>
      </c>
      <c r="BM101" s="196" t="s">
        <v>501</v>
      </c>
    </row>
    <row r="102" spans="2:65" s="1" customFormat="1" ht="76.8">
      <c r="B102" s="34"/>
      <c r="C102" s="35"/>
      <c r="D102" s="198" t="s">
        <v>148</v>
      </c>
      <c r="E102" s="35"/>
      <c r="F102" s="199" t="s">
        <v>454</v>
      </c>
      <c r="G102" s="35"/>
      <c r="H102" s="35"/>
      <c r="I102" s="114"/>
      <c r="J102" s="35"/>
      <c r="K102" s="35"/>
      <c r="L102" s="38"/>
      <c r="M102" s="200"/>
      <c r="N102" s="63"/>
      <c r="O102" s="63"/>
      <c r="P102" s="63"/>
      <c r="Q102" s="63"/>
      <c r="R102" s="63"/>
      <c r="S102" s="63"/>
      <c r="T102" s="64"/>
      <c r="AT102" s="17" t="s">
        <v>148</v>
      </c>
      <c r="AU102" s="17" t="s">
        <v>82</v>
      </c>
    </row>
    <row r="103" spans="2:65" s="1" customFormat="1" ht="16.5" customHeight="1">
      <c r="B103" s="34"/>
      <c r="C103" s="185" t="s">
        <v>146</v>
      </c>
      <c r="D103" s="185" t="s">
        <v>141</v>
      </c>
      <c r="E103" s="186" t="s">
        <v>459</v>
      </c>
      <c r="F103" s="187" t="s">
        <v>460</v>
      </c>
      <c r="G103" s="188" t="s">
        <v>266</v>
      </c>
      <c r="H103" s="189">
        <v>6.7859999999999996</v>
      </c>
      <c r="I103" s="190"/>
      <c r="J103" s="191">
        <f>ROUND(I103*H103,2)</f>
        <v>0</v>
      </c>
      <c r="K103" s="187" t="s">
        <v>19</v>
      </c>
      <c r="L103" s="38"/>
      <c r="M103" s="192" t="s">
        <v>19</v>
      </c>
      <c r="N103" s="193" t="s">
        <v>44</v>
      </c>
      <c r="O103" s="63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AR103" s="196" t="s">
        <v>146</v>
      </c>
      <c r="AT103" s="196" t="s">
        <v>141</v>
      </c>
      <c r="AU103" s="196" t="s">
        <v>82</v>
      </c>
      <c r="AY103" s="17" t="s">
        <v>139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80</v>
      </c>
      <c r="BK103" s="197">
        <f>ROUND(I103*H103,2)</f>
        <v>0</v>
      </c>
      <c r="BL103" s="17" t="s">
        <v>146</v>
      </c>
      <c r="BM103" s="196" t="s">
        <v>502</v>
      </c>
    </row>
    <row r="104" spans="2:65" s="1" customFormat="1" ht="67.2">
      <c r="B104" s="34"/>
      <c r="C104" s="35"/>
      <c r="D104" s="198" t="s">
        <v>148</v>
      </c>
      <c r="E104" s="35"/>
      <c r="F104" s="199" t="s">
        <v>462</v>
      </c>
      <c r="G104" s="35"/>
      <c r="H104" s="35"/>
      <c r="I104" s="114"/>
      <c r="J104" s="35"/>
      <c r="K104" s="35"/>
      <c r="L104" s="38"/>
      <c r="M104" s="200"/>
      <c r="N104" s="63"/>
      <c r="O104" s="63"/>
      <c r="P104" s="63"/>
      <c r="Q104" s="63"/>
      <c r="R104" s="63"/>
      <c r="S104" s="63"/>
      <c r="T104" s="64"/>
      <c r="AT104" s="17" t="s">
        <v>148</v>
      </c>
      <c r="AU104" s="17" t="s">
        <v>82</v>
      </c>
    </row>
    <row r="105" spans="2:65" s="1" customFormat="1" ht="28.8">
      <c r="B105" s="34"/>
      <c r="C105" s="35"/>
      <c r="D105" s="198" t="s">
        <v>173</v>
      </c>
      <c r="E105" s="35"/>
      <c r="F105" s="199" t="s">
        <v>463</v>
      </c>
      <c r="G105" s="35"/>
      <c r="H105" s="35"/>
      <c r="I105" s="114"/>
      <c r="J105" s="35"/>
      <c r="K105" s="35"/>
      <c r="L105" s="38"/>
      <c r="M105" s="248"/>
      <c r="N105" s="245"/>
      <c r="O105" s="245"/>
      <c r="P105" s="245"/>
      <c r="Q105" s="245"/>
      <c r="R105" s="245"/>
      <c r="S105" s="245"/>
      <c r="T105" s="249"/>
      <c r="AT105" s="17" t="s">
        <v>173</v>
      </c>
      <c r="AU105" s="17" t="s">
        <v>82</v>
      </c>
    </row>
    <row r="106" spans="2:65" s="1" customFormat="1" ht="6.9" customHeight="1">
      <c r="B106" s="46"/>
      <c r="C106" s="47"/>
      <c r="D106" s="47"/>
      <c r="E106" s="47"/>
      <c r="F106" s="47"/>
      <c r="G106" s="47"/>
      <c r="H106" s="47"/>
      <c r="I106" s="137"/>
      <c r="J106" s="47"/>
      <c r="K106" s="47"/>
      <c r="L106" s="38"/>
    </row>
  </sheetData>
  <sheetProtection algorithmName="SHA-512" hashValue="xwrjSBtO7GfBufpf9PECrZbTW6bjsqWCwwXJOZu9VqZJ+D67Px3txB6gKgy04UYVXoT8KIde1VWEoHfGuRFGjA==" saltValue="tXIl2t5K7Id2aEpY+Q1rz2uTRdg3p5Xy+bNXEiHLTfGi5qwzUE5bbX7cr8TOORgOs/eT+Afd5S+CWgELnVELWA==" spinCount="100000" sheet="1" objects="1" scenarios="1" formatColumns="0" formatRows="0" autoFilter="0"/>
  <autoFilter ref="C87:K10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6"/>
  <sheetViews>
    <sheetView showGridLines="0" view="pageBreakPreview" topLeftCell="A34" zoomScale="60" zoomScaleNormal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9" width="20.140625" style="10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AT2" s="17" t="s">
        <v>102</v>
      </c>
    </row>
    <row r="3" spans="2:46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82</v>
      </c>
    </row>
    <row r="4" spans="2:46" ht="24.9" customHeight="1">
      <c r="B4" s="20"/>
      <c r="D4" s="111" t="s">
        <v>103</v>
      </c>
      <c r="L4" s="20"/>
      <c r="M4" s="112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2" t="str">
        <f>'Rekapitulace stavby'!K6</f>
        <v>Návrh ploch ÚSES v Bohumíně</v>
      </c>
      <c r="F7" s="373"/>
      <c r="G7" s="373"/>
      <c r="H7" s="373"/>
      <c r="L7" s="20"/>
    </row>
    <row r="8" spans="2:46" ht="12" customHeight="1">
      <c r="B8" s="20"/>
      <c r="D8" s="113" t="s">
        <v>104</v>
      </c>
      <c r="L8" s="20"/>
    </row>
    <row r="9" spans="2:46" s="1" customFormat="1" ht="16.5" customHeight="1">
      <c r="B9" s="38"/>
      <c r="E9" s="372" t="s">
        <v>494</v>
      </c>
      <c r="F9" s="374"/>
      <c r="G9" s="374"/>
      <c r="H9" s="374"/>
      <c r="I9" s="114"/>
      <c r="L9" s="38"/>
    </row>
    <row r="10" spans="2:46" s="1" customFormat="1" ht="12" customHeight="1">
      <c r="B10" s="38"/>
      <c r="D10" s="113" t="s">
        <v>106</v>
      </c>
      <c r="I10" s="114"/>
      <c r="L10" s="38"/>
    </row>
    <row r="11" spans="2:46" s="1" customFormat="1" ht="36.9" customHeight="1">
      <c r="B11" s="38"/>
      <c r="E11" s="375" t="s">
        <v>503</v>
      </c>
      <c r="F11" s="374"/>
      <c r="G11" s="374"/>
      <c r="H11" s="374"/>
      <c r="I11" s="114"/>
      <c r="L11" s="38"/>
    </row>
    <row r="12" spans="2:46" s="1" customFormat="1" ht="10.199999999999999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19</v>
      </c>
      <c r="L13" s="38"/>
    </row>
    <row r="14" spans="2:46" s="1" customFormat="1" ht="12" customHeight="1">
      <c r="B14" s="38"/>
      <c r="D14" s="113" t="s">
        <v>21</v>
      </c>
      <c r="F14" s="102" t="s">
        <v>22</v>
      </c>
      <c r="I14" s="115" t="s">
        <v>23</v>
      </c>
      <c r="J14" s="116" t="str">
        <f>'Rekapitulace stavby'!AN8</f>
        <v>24. 7. 2019</v>
      </c>
      <c r="L14" s="38"/>
    </row>
    <row r="15" spans="2:46" s="1" customFormat="1" ht="10.8" customHeight="1">
      <c r="B15" s="38"/>
      <c r="I15" s="114"/>
      <c r="L15" s="38"/>
    </row>
    <row r="16" spans="2:46" s="1" customFormat="1" ht="12" customHeight="1">
      <c r="B16" s="38"/>
      <c r="D16" s="113" t="s">
        <v>25</v>
      </c>
      <c r="I16" s="115" t="s">
        <v>26</v>
      </c>
      <c r="J16" s="102" t="str">
        <f>IF('Rekapitulace stavby'!AN10="","",'Rekapitulace stavby'!AN10)</f>
        <v/>
      </c>
      <c r="L16" s="38"/>
    </row>
    <row r="17" spans="2:12" s="1" customFormat="1" ht="18" customHeight="1">
      <c r="B17" s="38"/>
      <c r="E17" s="102" t="str">
        <f>IF('Rekapitulace stavby'!E11="","",'Rekapitulace stavby'!E11)</f>
        <v xml:space="preserve"> </v>
      </c>
      <c r="I17" s="115" t="s">
        <v>28</v>
      </c>
      <c r="J17" s="102" t="str">
        <f>IF('Rekapitulace stavby'!AN11="","",'Rekapitulace stavby'!AN11)</f>
        <v/>
      </c>
      <c r="L17" s="38"/>
    </row>
    <row r="18" spans="2:12" s="1" customFormat="1" ht="6.9" customHeight="1">
      <c r="B18" s="38"/>
      <c r="I18" s="114"/>
      <c r="L18" s="38"/>
    </row>
    <row r="19" spans="2:12" s="1" customFormat="1" ht="12" customHeight="1">
      <c r="B19" s="38"/>
      <c r="D19" s="113" t="s">
        <v>29</v>
      </c>
      <c r="I19" s="115" t="s">
        <v>26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6" t="str">
        <f>'Rekapitulace stavby'!E14</f>
        <v>Vyplň údaj</v>
      </c>
      <c r="F20" s="377"/>
      <c r="G20" s="377"/>
      <c r="H20" s="377"/>
      <c r="I20" s="115" t="s">
        <v>28</v>
      </c>
      <c r="J20" s="30" t="str">
        <f>'Rekapitulace stavby'!AN14</f>
        <v>Vyplň údaj</v>
      </c>
      <c r="L20" s="38"/>
    </row>
    <row r="21" spans="2:12" s="1" customFormat="1" ht="6.9" customHeight="1">
      <c r="B21" s="38"/>
      <c r="I21" s="114"/>
      <c r="L21" s="38"/>
    </row>
    <row r="22" spans="2:12" s="1" customFormat="1" ht="12" customHeight="1">
      <c r="B22" s="38"/>
      <c r="D22" s="113" t="s">
        <v>31</v>
      </c>
      <c r="I22" s="115" t="s">
        <v>26</v>
      </c>
      <c r="J22" s="102" t="s">
        <v>32</v>
      </c>
      <c r="L22" s="38"/>
    </row>
    <row r="23" spans="2:12" s="1" customFormat="1" ht="18" customHeight="1">
      <c r="B23" s="38"/>
      <c r="E23" s="102" t="s">
        <v>33</v>
      </c>
      <c r="I23" s="115" t="s">
        <v>28</v>
      </c>
      <c r="J23" s="102" t="s">
        <v>19</v>
      </c>
      <c r="L23" s="38"/>
    </row>
    <row r="24" spans="2:12" s="1" customFormat="1" ht="6.9" customHeight="1">
      <c r="B24" s="38"/>
      <c r="I24" s="114"/>
      <c r="L24" s="38"/>
    </row>
    <row r="25" spans="2:12" s="1" customFormat="1" ht="12" customHeight="1">
      <c r="B25" s="38"/>
      <c r="D25" s="113" t="s">
        <v>35</v>
      </c>
      <c r="I25" s="115" t="s">
        <v>26</v>
      </c>
      <c r="J25" s="102" t="s">
        <v>19</v>
      </c>
      <c r="L25" s="38"/>
    </row>
    <row r="26" spans="2:12" s="1" customFormat="1" ht="18" customHeight="1">
      <c r="B26" s="38"/>
      <c r="E26" s="102" t="s">
        <v>36</v>
      </c>
      <c r="I26" s="115" t="s">
        <v>28</v>
      </c>
      <c r="J26" s="102" t="s">
        <v>19</v>
      </c>
      <c r="L26" s="38"/>
    </row>
    <row r="27" spans="2:12" s="1" customFormat="1" ht="6.9" customHeight="1">
      <c r="B27" s="38"/>
      <c r="I27" s="114"/>
      <c r="L27" s="38"/>
    </row>
    <row r="28" spans="2:12" s="1" customFormat="1" ht="12" customHeight="1">
      <c r="B28" s="38"/>
      <c r="D28" s="113" t="s">
        <v>37</v>
      </c>
      <c r="I28" s="114"/>
      <c r="L28" s="38"/>
    </row>
    <row r="29" spans="2:12" s="7" customFormat="1" ht="16.5" customHeight="1">
      <c r="B29" s="117"/>
      <c r="E29" s="378" t="s">
        <v>19</v>
      </c>
      <c r="F29" s="378"/>
      <c r="G29" s="378"/>
      <c r="H29" s="378"/>
      <c r="I29" s="118"/>
      <c r="L29" s="117"/>
    </row>
    <row r="30" spans="2:12" s="1" customFormat="1" ht="6.9" customHeight="1">
      <c r="B30" s="38"/>
      <c r="I30" s="114"/>
      <c r="L30" s="38"/>
    </row>
    <row r="31" spans="2:12" s="1" customFormat="1" ht="6.9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39</v>
      </c>
      <c r="I32" s="114"/>
      <c r="J32" s="121">
        <f>ROUND(J88, 2)</f>
        <v>0</v>
      </c>
      <c r="L32" s="38"/>
    </row>
    <row r="33" spans="2:12" s="1" customFormat="1" ht="6.9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" customHeight="1">
      <c r="B34" s="38"/>
      <c r="F34" s="122" t="s">
        <v>41</v>
      </c>
      <c r="I34" s="123" t="s">
        <v>40</v>
      </c>
      <c r="J34" s="122" t="s">
        <v>42</v>
      </c>
      <c r="L34" s="38"/>
    </row>
    <row r="35" spans="2:12" s="1" customFormat="1" ht="14.4" customHeight="1">
      <c r="B35" s="38"/>
      <c r="D35" s="124" t="s">
        <v>43</v>
      </c>
      <c r="E35" s="113" t="s">
        <v>44</v>
      </c>
      <c r="F35" s="125">
        <f>ROUND((SUM(BE88:BE105)),  2)</f>
        <v>0</v>
      </c>
      <c r="I35" s="126">
        <v>0.21</v>
      </c>
      <c r="J35" s="125">
        <f>ROUND(((SUM(BE88:BE105))*I35),  2)</f>
        <v>0</v>
      </c>
      <c r="L35" s="38"/>
    </row>
    <row r="36" spans="2:12" s="1" customFormat="1" ht="14.4" customHeight="1">
      <c r="B36" s="38"/>
      <c r="E36" s="113" t="s">
        <v>45</v>
      </c>
      <c r="F36" s="125">
        <f>ROUND((SUM(BF88:BF105)),  2)</f>
        <v>0</v>
      </c>
      <c r="I36" s="126">
        <v>0.15</v>
      </c>
      <c r="J36" s="125">
        <f>ROUND(((SUM(BF88:BF105))*I36),  2)</f>
        <v>0</v>
      </c>
      <c r="L36" s="38"/>
    </row>
    <row r="37" spans="2:12" s="1" customFormat="1" ht="14.4" hidden="1" customHeight="1">
      <c r="B37" s="38"/>
      <c r="E37" s="113" t="s">
        <v>46</v>
      </c>
      <c r="F37" s="125">
        <f>ROUND((SUM(BG88:BG105)),  2)</f>
        <v>0</v>
      </c>
      <c r="I37" s="126">
        <v>0.21</v>
      </c>
      <c r="J37" s="125">
        <f>0</f>
        <v>0</v>
      </c>
      <c r="L37" s="38"/>
    </row>
    <row r="38" spans="2:12" s="1" customFormat="1" ht="14.4" hidden="1" customHeight="1">
      <c r="B38" s="38"/>
      <c r="E38" s="113" t="s">
        <v>47</v>
      </c>
      <c r="F38" s="125">
        <f>ROUND((SUM(BH88:BH105)),  2)</f>
        <v>0</v>
      </c>
      <c r="I38" s="126">
        <v>0.15</v>
      </c>
      <c r="J38" s="125">
        <f>0</f>
        <v>0</v>
      </c>
      <c r="L38" s="38"/>
    </row>
    <row r="39" spans="2:12" s="1" customFormat="1" ht="14.4" hidden="1" customHeight="1">
      <c r="B39" s="38"/>
      <c r="E39" s="113" t="s">
        <v>48</v>
      </c>
      <c r="F39" s="125">
        <f>ROUND((SUM(BI88:BI105)),  2)</f>
        <v>0</v>
      </c>
      <c r="I39" s="126">
        <v>0</v>
      </c>
      <c r="J39" s="125">
        <f>0</f>
        <v>0</v>
      </c>
      <c r="L39" s="38"/>
    </row>
    <row r="40" spans="2:12" s="1" customFormat="1" ht="6.9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32"/>
      <c r="J41" s="133">
        <f>SUM(J32:J39)</f>
        <v>0</v>
      </c>
      <c r="K41" s="134"/>
      <c r="L41" s="38"/>
    </row>
    <row r="42" spans="2:12" s="1" customFormat="1" ht="14.4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" customHeight="1">
      <c r="B47" s="34"/>
      <c r="C47" s="23" t="s">
        <v>111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79" t="str">
        <f>E7</f>
        <v>Návrh ploch ÚSES v Bohumíně</v>
      </c>
      <c r="F50" s="380"/>
      <c r="G50" s="380"/>
      <c r="H50" s="380"/>
      <c r="I50" s="114"/>
      <c r="J50" s="35"/>
      <c r="K50" s="35"/>
      <c r="L50" s="38"/>
    </row>
    <row r="51" spans="2:47" ht="12" customHeight="1">
      <c r="B51" s="21"/>
      <c r="C51" s="29" t="s">
        <v>104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79" t="s">
        <v>494</v>
      </c>
      <c r="F52" s="381"/>
      <c r="G52" s="381"/>
      <c r="H52" s="381"/>
      <c r="I52" s="114"/>
      <c r="J52" s="35"/>
      <c r="K52" s="35"/>
      <c r="L52" s="38"/>
    </row>
    <row r="53" spans="2:47" s="1" customFormat="1" ht="12" customHeight="1">
      <c r="B53" s="34"/>
      <c r="C53" s="29" t="s">
        <v>106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8" t="str">
        <f>E11</f>
        <v>N02 - Lokalita Úvozní</v>
      </c>
      <c r="F54" s="381"/>
      <c r="G54" s="381"/>
      <c r="H54" s="381"/>
      <c r="I54" s="114"/>
      <c r="J54" s="35"/>
      <c r="K54" s="35"/>
      <c r="L54" s="38"/>
    </row>
    <row r="55" spans="2:47" s="1" customFormat="1" ht="6.9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21</v>
      </c>
      <c r="D56" s="35"/>
      <c r="E56" s="35"/>
      <c r="F56" s="27" t="str">
        <f>F14</f>
        <v>Bohumín</v>
      </c>
      <c r="G56" s="35"/>
      <c r="H56" s="35"/>
      <c r="I56" s="115" t="s">
        <v>23</v>
      </c>
      <c r="J56" s="58" t="str">
        <f>IF(J14="","",J14)</f>
        <v>24. 7. 2019</v>
      </c>
      <c r="K56" s="35"/>
      <c r="L56" s="38"/>
    </row>
    <row r="57" spans="2:47" s="1" customFormat="1" ht="6.9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15" customHeight="1">
      <c r="B58" s="34"/>
      <c r="C58" s="29" t="s">
        <v>25</v>
      </c>
      <c r="D58" s="35"/>
      <c r="E58" s="35"/>
      <c r="F58" s="27" t="str">
        <f>E17</f>
        <v xml:space="preserve"> </v>
      </c>
      <c r="G58" s="35"/>
      <c r="H58" s="35"/>
      <c r="I58" s="115" t="s">
        <v>31</v>
      </c>
      <c r="J58" s="32" t="str">
        <f>E23</f>
        <v>ing. Petra Ličková</v>
      </c>
      <c r="K58" s="35"/>
      <c r="L58" s="38"/>
    </row>
    <row r="59" spans="2:47" s="1" customFormat="1" ht="15.15" customHeight="1">
      <c r="B59" s="34"/>
      <c r="C59" s="29" t="s">
        <v>29</v>
      </c>
      <c r="D59" s="35"/>
      <c r="E59" s="35"/>
      <c r="F59" s="27" t="str">
        <f>IF(E20="","",E20)</f>
        <v>Vyplň údaj</v>
      </c>
      <c r="G59" s="35"/>
      <c r="H59" s="35"/>
      <c r="I59" s="115" t="s">
        <v>35</v>
      </c>
      <c r="J59" s="32" t="str">
        <f>E26</f>
        <v>Arch4green s.r.o.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112</v>
      </c>
      <c r="D61" s="142"/>
      <c r="E61" s="142"/>
      <c r="F61" s="142"/>
      <c r="G61" s="142"/>
      <c r="H61" s="142"/>
      <c r="I61" s="143"/>
      <c r="J61" s="144" t="s">
        <v>113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8" customHeight="1">
      <c r="B63" s="34"/>
      <c r="C63" s="145" t="s">
        <v>71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38"/>
      <c r="AU63" s="17" t="s">
        <v>114</v>
      </c>
    </row>
    <row r="64" spans="2:47" s="8" customFormat="1" ht="24.9" customHeight="1">
      <c r="B64" s="146"/>
      <c r="C64" s="147"/>
      <c r="D64" s="148" t="s">
        <v>115</v>
      </c>
      <c r="E64" s="149"/>
      <c r="F64" s="149"/>
      <c r="G64" s="149"/>
      <c r="H64" s="149"/>
      <c r="I64" s="150"/>
      <c r="J64" s="151">
        <f>J89</f>
        <v>0</v>
      </c>
      <c r="K64" s="147"/>
      <c r="L64" s="152"/>
    </row>
    <row r="65" spans="2:12" s="9" customFormat="1" ht="19.95" customHeight="1">
      <c r="B65" s="153"/>
      <c r="C65" s="96"/>
      <c r="D65" s="154" t="s">
        <v>401</v>
      </c>
      <c r="E65" s="155"/>
      <c r="F65" s="155"/>
      <c r="G65" s="155"/>
      <c r="H65" s="155"/>
      <c r="I65" s="156"/>
      <c r="J65" s="157">
        <f>J90</f>
        <v>0</v>
      </c>
      <c r="K65" s="96"/>
      <c r="L65" s="158"/>
    </row>
    <row r="66" spans="2:12" s="9" customFormat="1" ht="19.95" customHeight="1">
      <c r="B66" s="153"/>
      <c r="C66" s="96"/>
      <c r="D66" s="154" t="s">
        <v>402</v>
      </c>
      <c r="E66" s="155"/>
      <c r="F66" s="155"/>
      <c r="G66" s="155"/>
      <c r="H66" s="155"/>
      <c r="I66" s="156"/>
      <c r="J66" s="157">
        <f>J97</f>
        <v>0</v>
      </c>
      <c r="K66" s="96"/>
      <c r="L66" s="158"/>
    </row>
    <row r="67" spans="2:12" s="1" customFormat="1" ht="21.75" customHeight="1"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38"/>
    </row>
    <row r="68" spans="2:12" s="1" customFormat="1" ht="6.9" customHeight="1">
      <c r="B68" s="46"/>
      <c r="C68" s="47"/>
      <c r="D68" s="47"/>
      <c r="E68" s="47"/>
      <c r="F68" s="47"/>
      <c r="G68" s="47"/>
      <c r="H68" s="47"/>
      <c r="I68" s="137"/>
      <c r="J68" s="47"/>
      <c r="K68" s="47"/>
      <c r="L68" s="38"/>
    </row>
    <row r="72" spans="2:12" s="1" customFormat="1" ht="6.9" customHeight="1">
      <c r="B72" s="48"/>
      <c r="C72" s="49"/>
      <c r="D72" s="49"/>
      <c r="E72" s="49"/>
      <c r="F72" s="49"/>
      <c r="G72" s="49"/>
      <c r="H72" s="49"/>
      <c r="I72" s="140"/>
      <c r="J72" s="49"/>
      <c r="K72" s="49"/>
      <c r="L72" s="38"/>
    </row>
    <row r="73" spans="2:12" s="1" customFormat="1" ht="24.9" customHeight="1">
      <c r="B73" s="34"/>
      <c r="C73" s="23" t="s">
        <v>124</v>
      </c>
      <c r="D73" s="35"/>
      <c r="E73" s="35"/>
      <c r="F73" s="35"/>
      <c r="G73" s="35"/>
      <c r="H73" s="35"/>
      <c r="I73" s="114"/>
      <c r="J73" s="35"/>
      <c r="K73" s="35"/>
      <c r="L73" s="38"/>
    </row>
    <row r="74" spans="2:12" s="1" customFormat="1" ht="6.9" customHeight="1"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38"/>
    </row>
    <row r="75" spans="2:12" s="1" customFormat="1" ht="12" customHeight="1">
      <c r="B75" s="34"/>
      <c r="C75" s="29" t="s">
        <v>16</v>
      </c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16.5" customHeight="1">
      <c r="B76" s="34"/>
      <c r="C76" s="35"/>
      <c r="D76" s="35"/>
      <c r="E76" s="379" t="str">
        <f>E7</f>
        <v>Návrh ploch ÚSES v Bohumíně</v>
      </c>
      <c r="F76" s="380"/>
      <c r="G76" s="380"/>
      <c r="H76" s="380"/>
      <c r="I76" s="114"/>
      <c r="J76" s="35"/>
      <c r="K76" s="35"/>
      <c r="L76" s="38"/>
    </row>
    <row r="77" spans="2:12" ht="12" customHeight="1">
      <c r="B77" s="21"/>
      <c r="C77" s="29" t="s">
        <v>104</v>
      </c>
      <c r="D77" s="22"/>
      <c r="E77" s="22"/>
      <c r="F77" s="22"/>
      <c r="G77" s="22"/>
      <c r="H77" s="22"/>
      <c r="J77" s="22"/>
      <c r="K77" s="22"/>
      <c r="L77" s="20"/>
    </row>
    <row r="78" spans="2:12" s="1" customFormat="1" ht="16.5" customHeight="1">
      <c r="B78" s="34"/>
      <c r="C78" s="35"/>
      <c r="D78" s="35"/>
      <c r="E78" s="379" t="s">
        <v>494</v>
      </c>
      <c r="F78" s="381"/>
      <c r="G78" s="381"/>
      <c r="H78" s="381"/>
      <c r="I78" s="114"/>
      <c r="J78" s="35"/>
      <c r="K78" s="35"/>
      <c r="L78" s="38"/>
    </row>
    <row r="79" spans="2:12" s="1" customFormat="1" ht="12" customHeight="1">
      <c r="B79" s="34"/>
      <c r="C79" s="29" t="s">
        <v>106</v>
      </c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16.5" customHeight="1">
      <c r="B80" s="34"/>
      <c r="C80" s="35"/>
      <c r="D80" s="35"/>
      <c r="E80" s="348" t="str">
        <f>E11</f>
        <v>N02 - Lokalita Úvozní</v>
      </c>
      <c r="F80" s="381"/>
      <c r="G80" s="381"/>
      <c r="H80" s="381"/>
      <c r="I80" s="114"/>
      <c r="J80" s="35"/>
      <c r="K80" s="35"/>
      <c r="L80" s="38"/>
    </row>
    <row r="81" spans="2:65" s="1" customFormat="1" ht="6.9" customHeight="1"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38"/>
    </row>
    <row r="82" spans="2:65" s="1" customFormat="1" ht="12" customHeight="1">
      <c r="B82" s="34"/>
      <c r="C82" s="29" t="s">
        <v>21</v>
      </c>
      <c r="D82" s="35"/>
      <c r="E82" s="35"/>
      <c r="F82" s="27" t="str">
        <f>F14</f>
        <v>Bohumín</v>
      </c>
      <c r="G82" s="35"/>
      <c r="H82" s="35"/>
      <c r="I82" s="115" t="s">
        <v>23</v>
      </c>
      <c r="J82" s="58" t="str">
        <f>IF(J14="","",J14)</f>
        <v>24. 7. 2019</v>
      </c>
      <c r="K82" s="35"/>
      <c r="L82" s="38"/>
    </row>
    <row r="83" spans="2:65" s="1" customFormat="1" ht="6.9" customHeight="1"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38"/>
    </row>
    <row r="84" spans="2:65" s="1" customFormat="1" ht="15.15" customHeight="1">
      <c r="B84" s="34"/>
      <c r="C84" s="29" t="s">
        <v>25</v>
      </c>
      <c r="D84" s="35"/>
      <c r="E84" s="35"/>
      <c r="F84" s="27" t="str">
        <f>E17</f>
        <v xml:space="preserve"> </v>
      </c>
      <c r="G84" s="35"/>
      <c r="H84" s="35"/>
      <c r="I84" s="115" t="s">
        <v>31</v>
      </c>
      <c r="J84" s="32" t="str">
        <f>E23</f>
        <v>ing. Petra Ličková</v>
      </c>
      <c r="K84" s="35"/>
      <c r="L84" s="38"/>
    </row>
    <row r="85" spans="2:65" s="1" customFormat="1" ht="15.15" customHeight="1">
      <c r="B85" s="34"/>
      <c r="C85" s="29" t="s">
        <v>29</v>
      </c>
      <c r="D85" s="35"/>
      <c r="E85" s="35"/>
      <c r="F85" s="27" t="str">
        <f>IF(E20="","",E20)</f>
        <v>Vyplň údaj</v>
      </c>
      <c r="G85" s="35"/>
      <c r="H85" s="35"/>
      <c r="I85" s="115" t="s">
        <v>35</v>
      </c>
      <c r="J85" s="32" t="str">
        <f>E26</f>
        <v>Arch4green s.r.o.</v>
      </c>
      <c r="K85" s="35"/>
      <c r="L85" s="38"/>
    </row>
    <row r="86" spans="2:65" s="1" customFormat="1" ht="10.35" customHeight="1"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38"/>
    </row>
    <row r="87" spans="2:65" s="10" customFormat="1" ht="29.25" customHeight="1">
      <c r="B87" s="159"/>
      <c r="C87" s="160" t="s">
        <v>125</v>
      </c>
      <c r="D87" s="161" t="s">
        <v>58</v>
      </c>
      <c r="E87" s="161" t="s">
        <v>54</v>
      </c>
      <c r="F87" s="161" t="s">
        <v>55</v>
      </c>
      <c r="G87" s="161" t="s">
        <v>126</v>
      </c>
      <c r="H87" s="161" t="s">
        <v>127</v>
      </c>
      <c r="I87" s="162" t="s">
        <v>128</v>
      </c>
      <c r="J87" s="161" t="s">
        <v>113</v>
      </c>
      <c r="K87" s="163" t="s">
        <v>129</v>
      </c>
      <c r="L87" s="164"/>
      <c r="M87" s="67" t="s">
        <v>19</v>
      </c>
      <c r="N87" s="68" t="s">
        <v>43</v>
      </c>
      <c r="O87" s="68" t="s">
        <v>130</v>
      </c>
      <c r="P87" s="68" t="s">
        <v>131</v>
      </c>
      <c r="Q87" s="68" t="s">
        <v>132</v>
      </c>
      <c r="R87" s="68" t="s">
        <v>133</v>
      </c>
      <c r="S87" s="68" t="s">
        <v>134</v>
      </c>
      <c r="T87" s="69" t="s">
        <v>135</v>
      </c>
    </row>
    <row r="88" spans="2:65" s="1" customFormat="1" ht="22.8" customHeight="1">
      <c r="B88" s="34"/>
      <c r="C88" s="74" t="s">
        <v>136</v>
      </c>
      <c r="D88" s="35"/>
      <c r="E88" s="35"/>
      <c r="F88" s="35"/>
      <c r="G88" s="35"/>
      <c r="H88" s="35"/>
      <c r="I88" s="114"/>
      <c r="J88" s="165">
        <f>BK88</f>
        <v>0</v>
      </c>
      <c r="K88" s="35"/>
      <c r="L88" s="38"/>
      <c r="M88" s="70"/>
      <c r="N88" s="71"/>
      <c r="O88" s="71"/>
      <c r="P88" s="166">
        <f>P89</f>
        <v>0</v>
      </c>
      <c r="Q88" s="71"/>
      <c r="R88" s="166">
        <f>R89</f>
        <v>0</v>
      </c>
      <c r="S88" s="71"/>
      <c r="T88" s="167">
        <f>T89</f>
        <v>7.3319999999999999</v>
      </c>
      <c r="AT88" s="17" t="s">
        <v>72</v>
      </c>
      <c r="AU88" s="17" t="s">
        <v>114</v>
      </c>
      <c r="BK88" s="168">
        <f>BK89</f>
        <v>0</v>
      </c>
    </row>
    <row r="89" spans="2:65" s="11" customFormat="1" ht="25.95" customHeight="1">
      <c r="B89" s="169"/>
      <c r="C89" s="170"/>
      <c r="D89" s="171" t="s">
        <v>72</v>
      </c>
      <c r="E89" s="172" t="s">
        <v>137</v>
      </c>
      <c r="F89" s="172" t="s">
        <v>138</v>
      </c>
      <c r="G89" s="170"/>
      <c r="H89" s="170"/>
      <c r="I89" s="173"/>
      <c r="J89" s="174">
        <f>BK89</f>
        <v>0</v>
      </c>
      <c r="K89" s="170"/>
      <c r="L89" s="175"/>
      <c r="M89" s="176"/>
      <c r="N89" s="177"/>
      <c r="O89" s="177"/>
      <c r="P89" s="178">
        <f>P90+P97</f>
        <v>0</v>
      </c>
      <c r="Q89" s="177"/>
      <c r="R89" s="178">
        <f>R90+R97</f>
        <v>0</v>
      </c>
      <c r="S89" s="177"/>
      <c r="T89" s="179">
        <f>T90+T97</f>
        <v>7.3319999999999999</v>
      </c>
      <c r="AR89" s="180" t="s">
        <v>80</v>
      </c>
      <c r="AT89" s="181" t="s">
        <v>72</v>
      </c>
      <c r="AU89" s="181" t="s">
        <v>73</v>
      </c>
      <c r="AY89" s="180" t="s">
        <v>139</v>
      </c>
      <c r="BK89" s="182">
        <f>BK90+BK97</f>
        <v>0</v>
      </c>
    </row>
    <row r="90" spans="2:65" s="11" customFormat="1" ht="22.8" customHeight="1">
      <c r="B90" s="169"/>
      <c r="C90" s="170"/>
      <c r="D90" s="171" t="s">
        <v>72</v>
      </c>
      <c r="E90" s="183" t="s">
        <v>80</v>
      </c>
      <c r="F90" s="183" t="s">
        <v>404</v>
      </c>
      <c r="G90" s="170"/>
      <c r="H90" s="170"/>
      <c r="I90" s="173"/>
      <c r="J90" s="184">
        <f>BK90</f>
        <v>0</v>
      </c>
      <c r="K90" s="170"/>
      <c r="L90" s="175"/>
      <c r="M90" s="176"/>
      <c r="N90" s="177"/>
      <c r="O90" s="177"/>
      <c r="P90" s="178">
        <f>SUM(P91:P96)</f>
        <v>0</v>
      </c>
      <c r="Q90" s="177"/>
      <c r="R90" s="178">
        <f>SUM(R91:R96)</f>
        <v>0</v>
      </c>
      <c r="S90" s="177"/>
      <c r="T90" s="179">
        <f>SUM(T91:T96)</f>
        <v>7.3319999999999999</v>
      </c>
      <c r="AR90" s="180" t="s">
        <v>80</v>
      </c>
      <c r="AT90" s="181" t="s">
        <v>72</v>
      </c>
      <c r="AU90" s="181" t="s">
        <v>80</v>
      </c>
      <c r="AY90" s="180" t="s">
        <v>139</v>
      </c>
      <c r="BK90" s="182">
        <f>SUM(BK91:BK96)</f>
        <v>0</v>
      </c>
    </row>
    <row r="91" spans="2:65" s="1" customFormat="1" ht="16.5" customHeight="1">
      <c r="B91" s="34"/>
      <c r="C91" s="185" t="s">
        <v>80</v>
      </c>
      <c r="D91" s="185" t="s">
        <v>141</v>
      </c>
      <c r="E91" s="186" t="s">
        <v>142</v>
      </c>
      <c r="F91" s="187" t="s">
        <v>143</v>
      </c>
      <c r="G91" s="188" t="s">
        <v>144</v>
      </c>
      <c r="H91" s="189">
        <v>2444</v>
      </c>
      <c r="I91" s="190"/>
      <c r="J91" s="191">
        <f>ROUND(I91*H91,2)</f>
        <v>0</v>
      </c>
      <c r="K91" s="187" t="s">
        <v>145</v>
      </c>
      <c r="L91" s="38"/>
      <c r="M91" s="192" t="s">
        <v>19</v>
      </c>
      <c r="N91" s="193" t="s">
        <v>44</v>
      </c>
      <c r="O91" s="63"/>
      <c r="P91" s="194">
        <f>O91*H91</f>
        <v>0</v>
      </c>
      <c r="Q91" s="194">
        <v>0</v>
      </c>
      <c r="R91" s="194">
        <f>Q91*H91</f>
        <v>0</v>
      </c>
      <c r="S91" s="194">
        <v>3.0000000000000001E-3</v>
      </c>
      <c r="T91" s="195">
        <f>S91*H91</f>
        <v>7.3319999999999999</v>
      </c>
      <c r="AR91" s="196" t="s">
        <v>146</v>
      </c>
      <c r="AT91" s="196" t="s">
        <v>141</v>
      </c>
      <c r="AU91" s="196" t="s">
        <v>82</v>
      </c>
      <c r="AY91" s="17" t="s">
        <v>139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80</v>
      </c>
      <c r="BK91" s="197">
        <f>ROUND(I91*H91,2)</f>
        <v>0</v>
      </c>
      <c r="BL91" s="17" t="s">
        <v>146</v>
      </c>
      <c r="BM91" s="196" t="s">
        <v>504</v>
      </c>
    </row>
    <row r="92" spans="2:65" s="1" customFormat="1" ht="76.8">
      <c r="B92" s="34"/>
      <c r="C92" s="35"/>
      <c r="D92" s="198" t="s">
        <v>148</v>
      </c>
      <c r="E92" s="35"/>
      <c r="F92" s="199" t="s">
        <v>149</v>
      </c>
      <c r="G92" s="35"/>
      <c r="H92" s="35"/>
      <c r="I92" s="114"/>
      <c r="J92" s="35"/>
      <c r="K92" s="35"/>
      <c r="L92" s="38"/>
      <c r="M92" s="200"/>
      <c r="N92" s="63"/>
      <c r="O92" s="63"/>
      <c r="P92" s="63"/>
      <c r="Q92" s="63"/>
      <c r="R92" s="63"/>
      <c r="S92" s="63"/>
      <c r="T92" s="64"/>
      <c r="AT92" s="17" t="s">
        <v>148</v>
      </c>
      <c r="AU92" s="17" t="s">
        <v>82</v>
      </c>
    </row>
    <row r="93" spans="2:65" s="1" customFormat="1" ht="19.2">
      <c r="B93" s="34"/>
      <c r="C93" s="35"/>
      <c r="D93" s="198" t="s">
        <v>173</v>
      </c>
      <c r="E93" s="35"/>
      <c r="F93" s="199" t="s">
        <v>505</v>
      </c>
      <c r="G93" s="35"/>
      <c r="H93" s="35"/>
      <c r="I93" s="114"/>
      <c r="J93" s="35"/>
      <c r="K93" s="35"/>
      <c r="L93" s="38"/>
      <c r="M93" s="200"/>
      <c r="N93" s="63"/>
      <c r="O93" s="63"/>
      <c r="P93" s="63"/>
      <c r="Q93" s="63"/>
      <c r="R93" s="63"/>
      <c r="S93" s="63"/>
      <c r="T93" s="64"/>
      <c r="AT93" s="17" t="s">
        <v>173</v>
      </c>
      <c r="AU93" s="17" t="s">
        <v>82</v>
      </c>
    </row>
    <row r="94" spans="2:65" s="12" customFormat="1" ht="10.199999999999999">
      <c r="B94" s="201"/>
      <c r="C94" s="202"/>
      <c r="D94" s="198" t="s">
        <v>154</v>
      </c>
      <c r="E94" s="203" t="s">
        <v>19</v>
      </c>
      <c r="F94" s="204" t="s">
        <v>498</v>
      </c>
      <c r="G94" s="202"/>
      <c r="H94" s="203" t="s">
        <v>19</v>
      </c>
      <c r="I94" s="205"/>
      <c r="J94" s="202"/>
      <c r="K94" s="202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154</v>
      </c>
      <c r="AU94" s="210" t="s">
        <v>82</v>
      </c>
      <c r="AV94" s="12" t="s">
        <v>80</v>
      </c>
      <c r="AW94" s="12" t="s">
        <v>34</v>
      </c>
      <c r="AX94" s="12" t="s">
        <v>73</v>
      </c>
      <c r="AY94" s="210" t="s">
        <v>139</v>
      </c>
    </row>
    <row r="95" spans="2:65" s="13" customFormat="1" ht="10.199999999999999">
      <c r="B95" s="211"/>
      <c r="C95" s="212"/>
      <c r="D95" s="198" t="s">
        <v>154</v>
      </c>
      <c r="E95" s="213" t="s">
        <v>19</v>
      </c>
      <c r="F95" s="214" t="s">
        <v>506</v>
      </c>
      <c r="G95" s="212"/>
      <c r="H95" s="215">
        <v>2444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154</v>
      </c>
      <c r="AU95" s="221" t="s">
        <v>82</v>
      </c>
      <c r="AV95" s="13" t="s">
        <v>82</v>
      </c>
      <c r="AW95" s="13" t="s">
        <v>34</v>
      </c>
      <c r="AX95" s="13" t="s">
        <v>73</v>
      </c>
      <c r="AY95" s="221" t="s">
        <v>139</v>
      </c>
    </row>
    <row r="96" spans="2:65" s="14" customFormat="1" ht="10.199999999999999">
      <c r="B96" s="222"/>
      <c r="C96" s="223"/>
      <c r="D96" s="198" t="s">
        <v>154</v>
      </c>
      <c r="E96" s="224" t="s">
        <v>19</v>
      </c>
      <c r="F96" s="225" t="s">
        <v>157</v>
      </c>
      <c r="G96" s="223"/>
      <c r="H96" s="226">
        <v>2444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AT96" s="232" t="s">
        <v>154</v>
      </c>
      <c r="AU96" s="232" t="s">
        <v>82</v>
      </c>
      <c r="AV96" s="14" t="s">
        <v>146</v>
      </c>
      <c r="AW96" s="14" t="s">
        <v>34</v>
      </c>
      <c r="AX96" s="14" t="s">
        <v>80</v>
      </c>
      <c r="AY96" s="232" t="s">
        <v>139</v>
      </c>
    </row>
    <row r="97" spans="2:65" s="11" customFormat="1" ht="22.8" customHeight="1">
      <c r="B97" s="169"/>
      <c r="C97" s="170"/>
      <c r="D97" s="171" t="s">
        <v>72</v>
      </c>
      <c r="E97" s="183" t="s">
        <v>449</v>
      </c>
      <c r="F97" s="183" t="s">
        <v>450</v>
      </c>
      <c r="G97" s="170"/>
      <c r="H97" s="170"/>
      <c r="I97" s="173"/>
      <c r="J97" s="184">
        <f>BK97</f>
        <v>0</v>
      </c>
      <c r="K97" s="170"/>
      <c r="L97" s="175"/>
      <c r="M97" s="176"/>
      <c r="N97" s="177"/>
      <c r="O97" s="177"/>
      <c r="P97" s="178">
        <f>SUM(P98:P105)</f>
        <v>0</v>
      </c>
      <c r="Q97" s="177"/>
      <c r="R97" s="178">
        <f>SUM(R98:R105)</f>
        <v>0</v>
      </c>
      <c r="S97" s="177"/>
      <c r="T97" s="179">
        <f>SUM(T98:T105)</f>
        <v>0</v>
      </c>
      <c r="AR97" s="180" t="s">
        <v>80</v>
      </c>
      <c r="AT97" s="181" t="s">
        <v>72</v>
      </c>
      <c r="AU97" s="181" t="s">
        <v>80</v>
      </c>
      <c r="AY97" s="180" t="s">
        <v>139</v>
      </c>
      <c r="BK97" s="182">
        <f>SUM(BK98:BK105)</f>
        <v>0</v>
      </c>
    </row>
    <row r="98" spans="2:65" s="1" customFormat="1" ht="16.5" customHeight="1">
      <c r="B98" s="34"/>
      <c r="C98" s="185" t="s">
        <v>82</v>
      </c>
      <c r="D98" s="185" t="s">
        <v>141</v>
      </c>
      <c r="E98" s="186" t="s">
        <v>451</v>
      </c>
      <c r="F98" s="187" t="s">
        <v>452</v>
      </c>
      <c r="G98" s="188" t="s">
        <v>266</v>
      </c>
      <c r="H98" s="189">
        <v>7.3319999999999999</v>
      </c>
      <c r="I98" s="190"/>
      <c r="J98" s="191">
        <f>ROUND(I98*H98,2)</f>
        <v>0</v>
      </c>
      <c r="K98" s="187" t="s">
        <v>145</v>
      </c>
      <c r="L98" s="38"/>
      <c r="M98" s="192" t="s">
        <v>19</v>
      </c>
      <c r="N98" s="193" t="s">
        <v>44</v>
      </c>
      <c r="O98" s="63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96" t="s">
        <v>146</v>
      </c>
      <c r="AT98" s="196" t="s">
        <v>141</v>
      </c>
      <c r="AU98" s="196" t="s">
        <v>82</v>
      </c>
      <c r="AY98" s="17" t="s">
        <v>139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80</v>
      </c>
      <c r="BK98" s="197">
        <f>ROUND(I98*H98,2)</f>
        <v>0</v>
      </c>
      <c r="BL98" s="17" t="s">
        <v>146</v>
      </c>
      <c r="BM98" s="196" t="s">
        <v>507</v>
      </c>
    </row>
    <row r="99" spans="2:65" s="1" customFormat="1" ht="76.8">
      <c r="B99" s="34"/>
      <c r="C99" s="35"/>
      <c r="D99" s="198" t="s">
        <v>148</v>
      </c>
      <c r="E99" s="35"/>
      <c r="F99" s="199" t="s">
        <v>454</v>
      </c>
      <c r="G99" s="35"/>
      <c r="H99" s="35"/>
      <c r="I99" s="114"/>
      <c r="J99" s="35"/>
      <c r="K99" s="35"/>
      <c r="L99" s="38"/>
      <c r="M99" s="200"/>
      <c r="N99" s="63"/>
      <c r="O99" s="63"/>
      <c r="P99" s="63"/>
      <c r="Q99" s="63"/>
      <c r="R99" s="63"/>
      <c r="S99" s="63"/>
      <c r="T99" s="64"/>
      <c r="AT99" s="17" t="s">
        <v>148</v>
      </c>
      <c r="AU99" s="17" t="s">
        <v>82</v>
      </c>
    </row>
    <row r="100" spans="2:65" s="1" customFormat="1" ht="19.2">
      <c r="B100" s="34"/>
      <c r="C100" s="35"/>
      <c r="D100" s="198" t="s">
        <v>173</v>
      </c>
      <c r="E100" s="35"/>
      <c r="F100" s="199" t="s">
        <v>455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173</v>
      </c>
      <c r="AU100" s="17" t="s">
        <v>82</v>
      </c>
    </row>
    <row r="101" spans="2:65" s="1" customFormat="1" ht="24" customHeight="1">
      <c r="B101" s="34"/>
      <c r="C101" s="185" t="s">
        <v>158</v>
      </c>
      <c r="D101" s="185" t="s">
        <v>141</v>
      </c>
      <c r="E101" s="186" t="s">
        <v>456</v>
      </c>
      <c r="F101" s="187" t="s">
        <v>457</v>
      </c>
      <c r="G101" s="188" t="s">
        <v>266</v>
      </c>
      <c r="H101" s="189">
        <v>7.3319999999999999</v>
      </c>
      <c r="I101" s="190"/>
      <c r="J101" s="191">
        <f>ROUND(I101*H101,2)</f>
        <v>0</v>
      </c>
      <c r="K101" s="187" t="s">
        <v>145</v>
      </c>
      <c r="L101" s="38"/>
      <c r="M101" s="192" t="s">
        <v>19</v>
      </c>
      <c r="N101" s="193" t="s">
        <v>44</v>
      </c>
      <c r="O101" s="63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AR101" s="196" t="s">
        <v>146</v>
      </c>
      <c r="AT101" s="196" t="s">
        <v>141</v>
      </c>
      <c r="AU101" s="196" t="s">
        <v>82</v>
      </c>
      <c r="AY101" s="17" t="s">
        <v>139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80</v>
      </c>
      <c r="BK101" s="197">
        <f>ROUND(I101*H101,2)</f>
        <v>0</v>
      </c>
      <c r="BL101" s="17" t="s">
        <v>146</v>
      </c>
      <c r="BM101" s="196" t="s">
        <v>508</v>
      </c>
    </row>
    <row r="102" spans="2:65" s="1" customFormat="1" ht="76.8">
      <c r="B102" s="34"/>
      <c r="C102" s="35"/>
      <c r="D102" s="198" t="s">
        <v>148</v>
      </c>
      <c r="E102" s="35"/>
      <c r="F102" s="199" t="s">
        <v>454</v>
      </c>
      <c r="G102" s="35"/>
      <c r="H102" s="35"/>
      <c r="I102" s="114"/>
      <c r="J102" s="35"/>
      <c r="K102" s="35"/>
      <c r="L102" s="38"/>
      <c r="M102" s="200"/>
      <c r="N102" s="63"/>
      <c r="O102" s="63"/>
      <c r="P102" s="63"/>
      <c r="Q102" s="63"/>
      <c r="R102" s="63"/>
      <c r="S102" s="63"/>
      <c r="T102" s="64"/>
      <c r="AT102" s="17" t="s">
        <v>148</v>
      </c>
      <c r="AU102" s="17" t="s">
        <v>82</v>
      </c>
    </row>
    <row r="103" spans="2:65" s="1" customFormat="1" ht="16.5" customHeight="1">
      <c r="B103" s="34"/>
      <c r="C103" s="185" t="s">
        <v>146</v>
      </c>
      <c r="D103" s="185" t="s">
        <v>141</v>
      </c>
      <c r="E103" s="186" t="s">
        <v>459</v>
      </c>
      <c r="F103" s="187" t="s">
        <v>460</v>
      </c>
      <c r="G103" s="188" t="s">
        <v>266</v>
      </c>
      <c r="H103" s="189">
        <v>7.3319999999999999</v>
      </c>
      <c r="I103" s="190"/>
      <c r="J103" s="191">
        <f>ROUND(I103*H103,2)</f>
        <v>0</v>
      </c>
      <c r="K103" s="187" t="s">
        <v>19</v>
      </c>
      <c r="L103" s="38"/>
      <c r="M103" s="192" t="s">
        <v>19</v>
      </c>
      <c r="N103" s="193" t="s">
        <v>44</v>
      </c>
      <c r="O103" s="63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AR103" s="196" t="s">
        <v>146</v>
      </c>
      <c r="AT103" s="196" t="s">
        <v>141</v>
      </c>
      <c r="AU103" s="196" t="s">
        <v>82</v>
      </c>
      <c r="AY103" s="17" t="s">
        <v>139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7" t="s">
        <v>80</v>
      </c>
      <c r="BK103" s="197">
        <f>ROUND(I103*H103,2)</f>
        <v>0</v>
      </c>
      <c r="BL103" s="17" t="s">
        <v>146</v>
      </c>
      <c r="BM103" s="196" t="s">
        <v>509</v>
      </c>
    </row>
    <row r="104" spans="2:65" s="1" customFormat="1" ht="67.2">
      <c r="B104" s="34"/>
      <c r="C104" s="35"/>
      <c r="D104" s="198" t="s">
        <v>148</v>
      </c>
      <c r="E104" s="35"/>
      <c r="F104" s="199" t="s">
        <v>462</v>
      </c>
      <c r="G104" s="35"/>
      <c r="H104" s="35"/>
      <c r="I104" s="114"/>
      <c r="J104" s="35"/>
      <c r="K104" s="35"/>
      <c r="L104" s="38"/>
      <c r="M104" s="200"/>
      <c r="N104" s="63"/>
      <c r="O104" s="63"/>
      <c r="P104" s="63"/>
      <c r="Q104" s="63"/>
      <c r="R104" s="63"/>
      <c r="S104" s="63"/>
      <c r="T104" s="64"/>
      <c r="AT104" s="17" t="s">
        <v>148</v>
      </c>
      <c r="AU104" s="17" t="s">
        <v>82</v>
      </c>
    </row>
    <row r="105" spans="2:65" s="1" customFormat="1" ht="28.8">
      <c r="B105" s="34"/>
      <c r="C105" s="35"/>
      <c r="D105" s="198" t="s">
        <v>173</v>
      </c>
      <c r="E105" s="35"/>
      <c r="F105" s="199" t="s">
        <v>463</v>
      </c>
      <c r="G105" s="35"/>
      <c r="H105" s="35"/>
      <c r="I105" s="114"/>
      <c r="J105" s="35"/>
      <c r="K105" s="35"/>
      <c r="L105" s="38"/>
      <c r="M105" s="248"/>
      <c r="N105" s="245"/>
      <c r="O105" s="245"/>
      <c r="P105" s="245"/>
      <c r="Q105" s="245"/>
      <c r="R105" s="245"/>
      <c r="S105" s="245"/>
      <c r="T105" s="249"/>
      <c r="AT105" s="17" t="s">
        <v>173</v>
      </c>
      <c r="AU105" s="17" t="s">
        <v>82</v>
      </c>
    </row>
    <row r="106" spans="2:65" s="1" customFormat="1" ht="6.9" customHeight="1">
      <c r="B106" s="46"/>
      <c r="C106" s="47"/>
      <c r="D106" s="47"/>
      <c r="E106" s="47"/>
      <c r="F106" s="47"/>
      <c r="G106" s="47"/>
      <c r="H106" s="47"/>
      <c r="I106" s="137"/>
      <c r="J106" s="47"/>
      <c r="K106" s="47"/>
      <c r="L106" s="38"/>
    </row>
  </sheetData>
  <sheetProtection algorithmName="SHA-512" hashValue="XDNwX1YsDwsBlSynKWkz6H9CiOCdLQ/N/CbJ1xecAZzLplZj4MAWIJ9V2uv/uICczg1U6HOzfl+n+6o590UzYw==" saltValue="fJFXw8Jz3k1ofYxms0Mxw2UPtNK2Dg9JEzn++xBj53aAO0+Y/zp/EQXd+e1/SmQfu2y7izPN7sbh5bzJ7PK3Nw==" spinCount="100000" sheet="1" objects="1" scenarios="1" formatColumns="0" formatRows="0" autoFilter="0"/>
  <autoFilter ref="C87:K10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view="pageBreakPreview" zoomScale="60" zoomScaleNormal="110" workbookViewId="0"/>
  </sheetViews>
  <sheetFormatPr defaultRowHeight="10.199999999999999"/>
  <cols>
    <col min="1" max="1" width="8.28515625" style="250" customWidth="1"/>
    <col min="2" max="2" width="1.7109375" style="250" customWidth="1"/>
    <col min="3" max="4" width="5" style="250" customWidth="1"/>
    <col min="5" max="5" width="11.7109375" style="250" customWidth="1"/>
    <col min="6" max="6" width="9.140625" style="250" customWidth="1"/>
    <col min="7" max="7" width="5" style="250" customWidth="1"/>
    <col min="8" max="8" width="77.85546875" style="250" customWidth="1"/>
    <col min="9" max="10" width="20" style="250" customWidth="1"/>
    <col min="11" max="11" width="1.7109375" style="250" customWidth="1"/>
  </cols>
  <sheetData>
    <row r="1" spans="2:11" ht="37.5" customHeight="1"/>
    <row r="2" spans="2:1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5" customFormat="1" ht="45" customHeight="1">
      <c r="B3" s="254"/>
      <c r="C3" s="385" t="s">
        <v>510</v>
      </c>
      <c r="D3" s="385"/>
      <c r="E3" s="385"/>
      <c r="F3" s="385"/>
      <c r="G3" s="385"/>
      <c r="H3" s="385"/>
      <c r="I3" s="385"/>
      <c r="J3" s="385"/>
      <c r="K3" s="255"/>
    </row>
    <row r="4" spans="2:11" ht="25.5" customHeight="1">
      <c r="B4" s="256"/>
      <c r="C4" s="389" t="s">
        <v>511</v>
      </c>
      <c r="D4" s="389"/>
      <c r="E4" s="389"/>
      <c r="F4" s="389"/>
      <c r="G4" s="389"/>
      <c r="H4" s="389"/>
      <c r="I4" s="389"/>
      <c r="J4" s="389"/>
      <c r="K4" s="257"/>
    </row>
    <row r="5" spans="2:1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ht="15" customHeight="1">
      <c r="B6" s="256"/>
      <c r="C6" s="387" t="s">
        <v>512</v>
      </c>
      <c r="D6" s="387"/>
      <c r="E6" s="387"/>
      <c r="F6" s="387"/>
      <c r="G6" s="387"/>
      <c r="H6" s="387"/>
      <c r="I6" s="387"/>
      <c r="J6" s="387"/>
      <c r="K6" s="257"/>
    </row>
    <row r="7" spans="2:11" ht="15" customHeight="1">
      <c r="B7" s="260"/>
      <c r="C7" s="387" t="s">
        <v>513</v>
      </c>
      <c r="D7" s="387"/>
      <c r="E7" s="387"/>
      <c r="F7" s="387"/>
      <c r="G7" s="387"/>
      <c r="H7" s="387"/>
      <c r="I7" s="387"/>
      <c r="J7" s="387"/>
      <c r="K7" s="257"/>
    </row>
    <row r="8" spans="2:1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ht="15" customHeight="1">
      <c r="B9" s="260"/>
      <c r="C9" s="387" t="s">
        <v>514</v>
      </c>
      <c r="D9" s="387"/>
      <c r="E9" s="387"/>
      <c r="F9" s="387"/>
      <c r="G9" s="387"/>
      <c r="H9" s="387"/>
      <c r="I9" s="387"/>
      <c r="J9" s="387"/>
      <c r="K9" s="257"/>
    </row>
    <row r="10" spans="2:11" ht="15" customHeight="1">
      <c r="B10" s="260"/>
      <c r="C10" s="259"/>
      <c r="D10" s="387" t="s">
        <v>515</v>
      </c>
      <c r="E10" s="387"/>
      <c r="F10" s="387"/>
      <c r="G10" s="387"/>
      <c r="H10" s="387"/>
      <c r="I10" s="387"/>
      <c r="J10" s="387"/>
      <c r="K10" s="257"/>
    </row>
    <row r="11" spans="2:11" ht="15" customHeight="1">
      <c r="B11" s="260"/>
      <c r="C11" s="261"/>
      <c r="D11" s="387" t="s">
        <v>516</v>
      </c>
      <c r="E11" s="387"/>
      <c r="F11" s="387"/>
      <c r="G11" s="387"/>
      <c r="H11" s="387"/>
      <c r="I11" s="387"/>
      <c r="J11" s="387"/>
      <c r="K11" s="257"/>
    </row>
    <row r="12" spans="2:1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ht="15" customHeight="1">
      <c r="B13" s="260"/>
      <c r="C13" s="261"/>
      <c r="D13" s="262" t="s">
        <v>517</v>
      </c>
      <c r="E13" s="259"/>
      <c r="F13" s="259"/>
      <c r="G13" s="259"/>
      <c r="H13" s="259"/>
      <c r="I13" s="259"/>
      <c r="J13" s="259"/>
      <c r="K13" s="257"/>
    </row>
    <row r="14" spans="2:1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ht="15" customHeight="1">
      <c r="B15" s="260"/>
      <c r="C15" s="261"/>
      <c r="D15" s="387" t="s">
        <v>518</v>
      </c>
      <c r="E15" s="387"/>
      <c r="F15" s="387"/>
      <c r="G15" s="387"/>
      <c r="H15" s="387"/>
      <c r="I15" s="387"/>
      <c r="J15" s="387"/>
      <c r="K15" s="257"/>
    </row>
    <row r="16" spans="2:11" ht="15" customHeight="1">
      <c r="B16" s="260"/>
      <c r="C16" s="261"/>
      <c r="D16" s="387" t="s">
        <v>519</v>
      </c>
      <c r="E16" s="387"/>
      <c r="F16" s="387"/>
      <c r="G16" s="387"/>
      <c r="H16" s="387"/>
      <c r="I16" s="387"/>
      <c r="J16" s="387"/>
      <c r="K16" s="257"/>
    </row>
    <row r="17" spans="2:11" ht="15" customHeight="1">
      <c r="B17" s="260"/>
      <c r="C17" s="261"/>
      <c r="D17" s="387" t="s">
        <v>520</v>
      </c>
      <c r="E17" s="387"/>
      <c r="F17" s="387"/>
      <c r="G17" s="387"/>
      <c r="H17" s="387"/>
      <c r="I17" s="387"/>
      <c r="J17" s="387"/>
      <c r="K17" s="257"/>
    </row>
    <row r="18" spans="2:11" ht="15" customHeight="1">
      <c r="B18" s="260"/>
      <c r="C18" s="261"/>
      <c r="D18" s="261"/>
      <c r="E18" s="263" t="s">
        <v>79</v>
      </c>
      <c r="F18" s="387" t="s">
        <v>521</v>
      </c>
      <c r="G18" s="387"/>
      <c r="H18" s="387"/>
      <c r="I18" s="387"/>
      <c r="J18" s="387"/>
      <c r="K18" s="257"/>
    </row>
    <row r="19" spans="2:11" ht="15" customHeight="1">
      <c r="B19" s="260"/>
      <c r="C19" s="261"/>
      <c r="D19" s="261"/>
      <c r="E19" s="263" t="s">
        <v>522</v>
      </c>
      <c r="F19" s="387" t="s">
        <v>523</v>
      </c>
      <c r="G19" s="387"/>
      <c r="H19" s="387"/>
      <c r="I19" s="387"/>
      <c r="J19" s="387"/>
      <c r="K19" s="257"/>
    </row>
    <row r="20" spans="2:11" ht="15" customHeight="1">
      <c r="B20" s="260"/>
      <c r="C20" s="261"/>
      <c r="D20" s="261"/>
      <c r="E20" s="263" t="s">
        <v>524</v>
      </c>
      <c r="F20" s="387" t="s">
        <v>525</v>
      </c>
      <c r="G20" s="387"/>
      <c r="H20" s="387"/>
      <c r="I20" s="387"/>
      <c r="J20" s="387"/>
      <c r="K20" s="257"/>
    </row>
    <row r="21" spans="2:11" ht="15" customHeight="1">
      <c r="B21" s="260"/>
      <c r="C21" s="261"/>
      <c r="D21" s="261"/>
      <c r="E21" s="263" t="s">
        <v>526</v>
      </c>
      <c r="F21" s="387" t="s">
        <v>527</v>
      </c>
      <c r="G21" s="387"/>
      <c r="H21" s="387"/>
      <c r="I21" s="387"/>
      <c r="J21" s="387"/>
      <c r="K21" s="257"/>
    </row>
    <row r="22" spans="2:11" ht="15" customHeight="1">
      <c r="B22" s="260"/>
      <c r="C22" s="261"/>
      <c r="D22" s="261"/>
      <c r="E22" s="263" t="s">
        <v>528</v>
      </c>
      <c r="F22" s="387" t="s">
        <v>529</v>
      </c>
      <c r="G22" s="387"/>
      <c r="H22" s="387"/>
      <c r="I22" s="387"/>
      <c r="J22" s="387"/>
      <c r="K22" s="257"/>
    </row>
    <row r="23" spans="2:11" ht="15" customHeight="1">
      <c r="B23" s="260"/>
      <c r="C23" s="261"/>
      <c r="D23" s="261"/>
      <c r="E23" s="263" t="s">
        <v>86</v>
      </c>
      <c r="F23" s="387" t="s">
        <v>530</v>
      </c>
      <c r="G23" s="387"/>
      <c r="H23" s="387"/>
      <c r="I23" s="387"/>
      <c r="J23" s="387"/>
      <c r="K23" s="257"/>
    </row>
    <row r="24" spans="2:1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ht="15" customHeight="1">
      <c r="B25" s="260"/>
      <c r="C25" s="387" t="s">
        <v>531</v>
      </c>
      <c r="D25" s="387"/>
      <c r="E25" s="387"/>
      <c r="F25" s="387"/>
      <c r="G25" s="387"/>
      <c r="H25" s="387"/>
      <c r="I25" s="387"/>
      <c r="J25" s="387"/>
      <c r="K25" s="257"/>
    </row>
    <row r="26" spans="2:11" ht="15" customHeight="1">
      <c r="B26" s="260"/>
      <c r="C26" s="387" t="s">
        <v>532</v>
      </c>
      <c r="D26" s="387"/>
      <c r="E26" s="387"/>
      <c r="F26" s="387"/>
      <c r="G26" s="387"/>
      <c r="H26" s="387"/>
      <c r="I26" s="387"/>
      <c r="J26" s="387"/>
      <c r="K26" s="257"/>
    </row>
    <row r="27" spans="2:11" ht="15" customHeight="1">
      <c r="B27" s="260"/>
      <c r="C27" s="259"/>
      <c r="D27" s="387" t="s">
        <v>533</v>
      </c>
      <c r="E27" s="387"/>
      <c r="F27" s="387"/>
      <c r="G27" s="387"/>
      <c r="H27" s="387"/>
      <c r="I27" s="387"/>
      <c r="J27" s="387"/>
      <c r="K27" s="257"/>
    </row>
    <row r="28" spans="2:11" ht="15" customHeight="1">
      <c r="B28" s="260"/>
      <c r="C28" s="261"/>
      <c r="D28" s="387" t="s">
        <v>534</v>
      </c>
      <c r="E28" s="387"/>
      <c r="F28" s="387"/>
      <c r="G28" s="387"/>
      <c r="H28" s="387"/>
      <c r="I28" s="387"/>
      <c r="J28" s="387"/>
      <c r="K28" s="257"/>
    </row>
    <row r="29" spans="2:1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ht="15" customHeight="1">
      <c r="B30" s="260"/>
      <c r="C30" s="261"/>
      <c r="D30" s="387" t="s">
        <v>535</v>
      </c>
      <c r="E30" s="387"/>
      <c r="F30" s="387"/>
      <c r="G30" s="387"/>
      <c r="H30" s="387"/>
      <c r="I30" s="387"/>
      <c r="J30" s="387"/>
      <c r="K30" s="257"/>
    </row>
    <row r="31" spans="2:11" ht="15" customHeight="1">
      <c r="B31" s="260"/>
      <c r="C31" s="261"/>
      <c r="D31" s="387" t="s">
        <v>536</v>
      </c>
      <c r="E31" s="387"/>
      <c r="F31" s="387"/>
      <c r="G31" s="387"/>
      <c r="H31" s="387"/>
      <c r="I31" s="387"/>
      <c r="J31" s="387"/>
      <c r="K31" s="257"/>
    </row>
    <row r="32" spans="2:1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ht="15" customHeight="1">
      <c r="B33" s="260"/>
      <c r="C33" s="261"/>
      <c r="D33" s="387" t="s">
        <v>537</v>
      </c>
      <c r="E33" s="387"/>
      <c r="F33" s="387"/>
      <c r="G33" s="387"/>
      <c r="H33" s="387"/>
      <c r="I33" s="387"/>
      <c r="J33" s="387"/>
      <c r="K33" s="257"/>
    </row>
    <row r="34" spans="2:11" ht="15" customHeight="1">
      <c r="B34" s="260"/>
      <c r="C34" s="261"/>
      <c r="D34" s="387" t="s">
        <v>538</v>
      </c>
      <c r="E34" s="387"/>
      <c r="F34" s="387"/>
      <c r="G34" s="387"/>
      <c r="H34" s="387"/>
      <c r="I34" s="387"/>
      <c r="J34" s="387"/>
      <c r="K34" s="257"/>
    </row>
    <row r="35" spans="2:11" ht="15" customHeight="1">
      <c r="B35" s="260"/>
      <c r="C35" s="261"/>
      <c r="D35" s="387" t="s">
        <v>539</v>
      </c>
      <c r="E35" s="387"/>
      <c r="F35" s="387"/>
      <c r="G35" s="387"/>
      <c r="H35" s="387"/>
      <c r="I35" s="387"/>
      <c r="J35" s="387"/>
      <c r="K35" s="257"/>
    </row>
    <row r="36" spans="2:11" ht="15" customHeight="1">
      <c r="B36" s="260"/>
      <c r="C36" s="261"/>
      <c r="D36" s="259"/>
      <c r="E36" s="262" t="s">
        <v>125</v>
      </c>
      <c r="F36" s="259"/>
      <c r="G36" s="387" t="s">
        <v>540</v>
      </c>
      <c r="H36" s="387"/>
      <c r="I36" s="387"/>
      <c r="J36" s="387"/>
      <c r="K36" s="257"/>
    </row>
    <row r="37" spans="2:11" ht="30.75" customHeight="1">
      <c r="B37" s="260"/>
      <c r="C37" s="261"/>
      <c r="D37" s="259"/>
      <c r="E37" s="262" t="s">
        <v>541</v>
      </c>
      <c r="F37" s="259"/>
      <c r="G37" s="387" t="s">
        <v>542</v>
      </c>
      <c r="H37" s="387"/>
      <c r="I37" s="387"/>
      <c r="J37" s="387"/>
      <c r="K37" s="257"/>
    </row>
    <row r="38" spans="2:11" ht="15" customHeight="1">
      <c r="B38" s="260"/>
      <c r="C38" s="261"/>
      <c r="D38" s="259"/>
      <c r="E38" s="262" t="s">
        <v>54</v>
      </c>
      <c r="F38" s="259"/>
      <c r="G38" s="387" t="s">
        <v>543</v>
      </c>
      <c r="H38" s="387"/>
      <c r="I38" s="387"/>
      <c r="J38" s="387"/>
      <c r="K38" s="257"/>
    </row>
    <row r="39" spans="2:11" ht="15" customHeight="1">
      <c r="B39" s="260"/>
      <c r="C39" s="261"/>
      <c r="D39" s="259"/>
      <c r="E39" s="262" t="s">
        <v>55</v>
      </c>
      <c r="F39" s="259"/>
      <c r="G39" s="387" t="s">
        <v>544</v>
      </c>
      <c r="H39" s="387"/>
      <c r="I39" s="387"/>
      <c r="J39" s="387"/>
      <c r="K39" s="257"/>
    </row>
    <row r="40" spans="2:11" ht="15" customHeight="1">
      <c r="B40" s="260"/>
      <c r="C40" s="261"/>
      <c r="D40" s="259"/>
      <c r="E40" s="262" t="s">
        <v>126</v>
      </c>
      <c r="F40" s="259"/>
      <c r="G40" s="387" t="s">
        <v>545</v>
      </c>
      <c r="H40" s="387"/>
      <c r="I40" s="387"/>
      <c r="J40" s="387"/>
      <c r="K40" s="257"/>
    </row>
    <row r="41" spans="2:11" ht="15" customHeight="1">
      <c r="B41" s="260"/>
      <c r="C41" s="261"/>
      <c r="D41" s="259"/>
      <c r="E41" s="262" t="s">
        <v>127</v>
      </c>
      <c r="F41" s="259"/>
      <c r="G41" s="387" t="s">
        <v>546</v>
      </c>
      <c r="H41" s="387"/>
      <c r="I41" s="387"/>
      <c r="J41" s="387"/>
      <c r="K41" s="257"/>
    </row>
    <row r="42" spans="2:11" ht="15" customHeight="1">
      <c r="B42" s="260"/>
      <c r="C42" s="261"/>
      <c r="D42" s="259"/>
      <c r="E42" s="262" t="s">
        <v>547</v>
      </c>
      <c r="F42" s="259"/>
      <c r="G42" s="387" t="s">
        <v>548</v>
      </c>
      <c r="H42" s="387"/>
      <c r="I42" s="387"/>
      <c r="J42" s="387"/>
      <c r="K42" s="257"/>
    </row>
    <row r="43" spans="2:11" ht="15" customHeight="1">
      <c r="B43" s="260"/>
      <c r="C43" s="261"/>
      <c r="D43" s="259"/>
      <c r="E43" s="262"/>
      <c r="F43" s="259"/>
      <c r="G43" s="387" t="s">
        <v>549</v>
      </c>
      <c r="H43" s="387"/>
      <c r="I43" s="387"/>
      <c r="J43" s="387"/>
      <c r="K43" s="257"/>
    </row>
    <row r="44" spans="2:11" ht="15" customHeight="1">
      <c r="B44" s="260"/>
      <c r="C44" s="261"/>
      <c r="D44" s="259"/>
      <c r="E44" s="262" t="s">
        <v>550</v>
      </c>
      <c r="F44" s="259"/>
      <c r="G44" s="387" t="s">
        <v>551</v>
      </c>
      <c r="H44" s="387"/>
      <c r="I44" s="387"/>
      <c r="J44" s="387"/>
      <c r="K44" s="257"/>
    </row>
    <row r="45" spans="2:11" ht="15" customHeight="1">
      <c r="B45" s="260"/>
      <c r="C45" s="261"/>
      <c r="D45" s="259"/>
      <c r="E45" s="262" t="s">
        <v>129</v>
      </c>
      <c r="F45" s="259"/>
      <c r="G45" s="387" t="s">
        <v>552</v>
      </c>
      <c r="H45" s="387"/>
      <c r="I45" s="387"/>
      <c r="J45" s="387"/>
      <c r="K45" s="257"/>
    </row>
    <row r="46" spans="2:1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ht="15" customHeight="1">
      <c r="B47" s="260"/>
      <c r="C47" s="261"/>
      <c r="D47" s="387" t="s">
        <v>553</v>
      </c>
      <c r="E47" s="387"/>
      <c r="F47" s="387"/>
      <c r="G47" s="387"/>
      <c r="H47" s="387"/>
      <c r="I47" s="387"/>
      <c r="J47" s="387"/>
      <c r="K47" s="257"/>
    </row>
    <row r="48" spans="2:11" ht="15" customHeight="1">
      <c r="B48" s="260"/>
      <c r="C48" s="261"/>
      <c r="D48" s="261"/>
      <c r="E48" s="387" t="s">
        <v>554</v>
      </c>
      <c r="F48" s="387"/>
      <c r="G48" s="387"/>
      <c r="H48" s="387"/>
      <c r="I48" s="387"/>
      <c r="J48" s="387"/>
      <c r="K48" s="257"/>
    </row>
    <row r="49" spans="2:11" ht="15" customHeight="1">
      <c r="B49" s="260"/>
      <c r="C49" s="261"/>
      <c r="D49" s="261"/>
      <c r="E49" s="387" t="s">
        <v>555</v>
      </c>
      <c r="F49" s="387"/>
      <c r="G49" s="387"/>
      <c r="H49" s="387"/>
      <c r="I49" s="387"/>
      <c r="J49" s="387"/>
      <c r="K49" s="257"/>
    </row>
    <row r="50" spans="2:11" ht="15" customHeight="1">
      <c r="B50" s="260"/>
      <c r="C50" s="261"/>
      <c r="D50" s="261"/>
      <c r="E50" s="387" t="s">
        <v>556</v>
      </c>
      <c r="F50" s="387"/>
      <c r="G50" s="387"/>
      <c r="H50" s="387"/>
      <c r="I50" s="387"/>
      <c r="J50" s="387"/>
      <c r="K50" s="257"/>
    </row>
    <row r="51" spans="2:11" ht="15" customHeight="1">
      <c r="B51" s="260"/>
      <c r="C51" s="261"/>
      <c r="D51" s="387" t="s">
        <v>557</v>
      </c>
      <c r="E51" s="387"/>
      <c r="F51" s="387"/>
      <c r="G51" s="387"/>
      <c r="H51" s="387"/>
      <c r="I51" s="387"/>
      <c r="J51" s="387"/>
      <c r="K51" s="257"/>
    </row>
    <row r="52" spans="2:11" ht="25.5" customHeight="1">
      <c r="B52" s="256"/>
      <c r="C52" s="389" t="s">
        <v>558</v>
      </c>
      <c r="D52" s="389"/>
      <c r="E52" s="389"/>
      <c r="F52" s="389"/>
      <c r="G52" s="389"/>
      <c r="H52" s="389"/>
      <c r="I52" s="389"/>
      <c r="J52" s="389"/>
      <c r="K52" s="257"/>
    </row>
    <row r="53" spans="2:11" ht="5.25" customHeight="1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ht="15" customHeight="1">
      <c r="B54" s="256"/>
      <c r="C54" s="387" t="s">
        <v>559</v>
      </c>
      <c r="D54" s="387"/>
      <c r="E54" s="387"/>
      <c r="F54" s="387"/>
      <c r="G54" s="387"/>
      <c r="H54" s="387"/>
      <c r="I54" s="387"/>
      <c r="J54" s="387"/>
      <c r="K54" s="257"/>
    </row>
    <row r="55" spans="2:11" ht="15" customHeight="1">
      <c r="B55" s="256"/>
      <c r="C55" s="387" t="s">
        <v>560</v>
      </c>
      <c r="D55" s="387"/>
      <c r="E55" s="387"/>
      <c r="F55" s="387"/>
      <c r="G55" s="387"/>
      <c r="H55" s="387"/>
      <c r="I55" s="387"/>
      <c r="J55" s="387"/>
      <c r="K55" s="257"/>
    </row>
    <row r="56" spans="2:11" ht="12.75" customHeight="1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ht="15" customHeight="1">
      <c r="B57" s="256"/>
      <c r="C57" s="387" t="s">
        <v>561</v>
      </c>
      <c r="D57" s="387"/>
      <c r="E57" s="387"/>
      <c r="F57" s="387"/>
      <c r="G57" s="387"/>
      <c r="H57" s="387"/>
      <c r="I57" s="387"/>
      <c r="J57" s="387"/>
      <c r="K57" s="257"/>
    </row>
    <row r="58" spans="2:11" ht="15" customHeight="1">
      <c r="B58" s="256"/>
      <c r="C58" s="261"/>
      <c r="D58" s="387" t="s">
        <v>562</v>
      </c>
      <c r="E58" s="387"/>
      <c r="F58" s="387"/>
      <c r="G58" s="387"/>
      <c r="H58" s="387"/>
      <c r="I58" s="387"/>
      <c r="J58" s="387"/>
      <c r="K58" s="257"/>
    </row>
    <row r="59" spans="2:11" ht="15" customHeight="1">
      <c r="B59" s="256"/>
      <c r="C59" s="261"/>
      <c r="D59" s="387" t="s">
        <v>563</v>
      </c>
      <c r="E59" s="387"/>
      <c r="F59" s="387"/>
      <c r="G59" s="387"/>
      <c r="H59" s="387"/>
      <c r="I59" s="387"/>
      <c r="J59" s="387"/>
      <c r="K59" s="257"/>
    </row>
    <row r="60" spans="2:11" ht="15" customHeight="1">
      <c r="B60" s="256"/>
      <c r="C60" s="261"/>
      <c r="D60" s="387" t="s">
        <v>564</v>
      </c>
      <c r="E60" s="387"/>
      <c r="F60" s="387"/>
      <c r="G60" s="387"/>
      <c r="H60" s="387"/>
      <c r="I60" s="387"/>
      <c r="J60" s="387"/>
      <c r="K60" s="257"/>
    </row>
    <row r="61" spans="2:11" ht="15" customHeight="1">
      <c r="B61" s="256"/>
      <c r="C61" s="261"/>
      <c r="D61" s="387" t="s">
        <v>565</v>
      </c>
      <c r="E61" s="387"/>
      <c r="F61" s="387"/>
      <c r="G61" s="387"/>
      <c r="H61" s="387"/>
      <c r="I61" s="387"/>
      <c r="J61" s="387"/>
      <c r="K61" s="257"/>
    </row>
    <row r="62" spans="2:11" ht="15" customHeight="1">
      <c r="B62" s="256"/>
      <c r="C62" s="261"/>
      <c r="D62" s="388" t="s">
        <v>566</v>
      </c>
      <c r="E62" s="388"/>
      <c r="F62" s="388"/>
      <c r="G62" s="388"/>
      <c r="H62" s="388"/>
      <c r="I62" s="388"/>
      <c r="J62" s="388"/>
      <c r="K62" s="257"/>
    </row>
    <row r="63" spans="2:11" ht="15" customHeight="1">
      <c r="B63" s="256"/>
      <c r="C63" s="261"/>
      <c r="D63" s="387" t="s">
        <v>567</v>
      </c>
      <c r="E63" s="387"/>
      <c r="F63" s="387"/>
      <c r="G63" s="387"/>
      <c r="H63" s="387"/>
      <c r="I63" s="387"/>
      <c r="J63" s="387"/>
      <c r="K63" s="257"/>
    </row>
    <row r="64" spans="2:11" ht="12.75" customHeight="1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ht="15" customHeight="1">
      <c r="B65" s="256"/>
      <c r="C65" s="261"/>
      <c r="D65" s="387" t="s">
        <v>568</v>
      </c>
      <c r="E65" s="387"/>
      <c r="F65" s="387"/>
      <c r="G65" s="387"/>
      <c r="H65" s="387"/>
      <c r="I65" s="387"/>
      <c r="J65" s="387"/>
      <c r="K65" s="257"/>
    </row>
    <row r="66" spans="2:11" ht="15" customHeight="1">
      <c r="B66" s="256"/>
      <c r="C66" s="261"/>
      <c r="D66" s="388" t="s">
        <v>569</v>
      </c>
      <c r="E66" s="388"/>
      <c r="F66" s="388"/>
      <c r="G66" s="388"/>
      <c r="H66" s="388"/>
      <c r="I66" s="388"/>
      <c r="J66" s="388"/>
      <c r="K66" s="257"/>
    </row>
    <row r="67" spans="2:11" ht="15" customHeight="1">
      <c r="B67" s="256"/>
      <c r="C67" s="261"/>
      <c r="D67" s="387" t="s">
        <v>570</v>
      </c>
      <c r="E67" s="387"/>
      <c r="F67" s="387"/>
      <c r="G67" s="387"/>
      <c r="H67" s="387"/>
      <c r="I67" s="387"/>
      <c r="J67" s="387"/>
      <c r="K67" s="257"/>
    </row>
    <row r="68" spans="2:11" ht="15" customHeight="1">
      <c r="B68" s="256"/>
      <c r="C68" s="261"/>
      <c r="D68" s="387" t="s">
        <v>571</v>
      </c>
      <c r="E68" s="387"/>
      <c r="F68" s="387"/>
      <c r="G68" s="387"/>
      <c r="H68" s="387"/>
      <c r="I68" s="387"/>
      <c r="J68" s="387"/>
      <c r="K68" s="257"/>
    </row>
    <row r="69" spans="2:11" ht="15" customHeight="1">
      <c r="B69" s="256"/>
      <c r="C69" s="261"/>
      <c r="D69" s="387" t="s">
        <v>572</v>
      </c>
      <c r="E69" s="387"/>
      <c r="F69" s="387"/>
      <c r="G69" s="387"/>
      <c r="H69" s="387"/>
      <c r="I69" s="387"/>
      <c r="J69" s="387"/>
      <c r="K69" s="257"/>
    </row>
    <row r="70" spans="2:11" ht="15" customHeight="1">
      <c r="B70" s="256"/>
      <c r="C70" s="261"/>
      <c r="D70" s="387" t="s">
        <v>573</v>
      </c>
      <c r="E70" s="387"/>
      <c r="F70" s="387"/>
      <c r="G70" s="387"/>
      <c r="H70" s="387"/>
      <c r="I70" s="387"/>
      <c r="J70" s="387"/>
      <c r="K70" s="257"/>
    </row>
    <row r="71" spans="2:1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ht="45" customHeight="1">
      <c r="B75" s="273"/>
      <c r="C75" s="386" t="s">
        <v>574</v>
      </c>
      <c r="D75" s="386"/>
      <c r="E75" s="386"/>
      <c r="F75" s="386"/>
      <c r="G75" s="386"/>
      <c r="H75" s="386"/>
      <c r="I75" s="386"/>
      <c r="J75" s="386"/>
      <c r="K75" s="274"/>
    </row>
    <row r="76" spans="2:11" ht="17.25" customHeight="1">
      <c r="B76" s="273"/>
      <c r="C76" s="275" t="s">
        <v>575</v>
      </c>
      <c r="D76" s="275"/>
      <c r="E76" s="275"/>
      <c r="F76" s="275" t="s">
        <v>576</v>
      </c>
      <c r="G76" s="276"/>
      <c r="H76" s="275" t="s">
        <v>55</v>
      </c>
      <c r="I76" s="275" t="s">
        <v>58</v>
      </c>
      <c r="J76" s="275" t="s">
        <v>577</v>
      </c>
      <c r="K76" s="274"/>
    </row>
    <row r="77" spans="2:11" ht="17.25" customHeight="1">
      <c r="B77" s="273"/>
      <c r="C77" s="277" t="s">
        <v>578</v>
      </c>
      <c r="D77" s="277"/>
      <c r="E77" s="277"/>
      <c r="F77" s="278" t="s">
        <v>579</v>
      </c>
      <c r="G77" s="279"/>
      <c r="H77" s="277"/>
      <c r="I77" s="277"/>
      <c r="J77" s="277" t="s">
        <v>580</v>
      </c>
      <c r="K77" s="274"/>
    </row>
    <row r="78" spans="2:11" ht="5.25" customHeight="1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ht="15" customHeight="1">
      <c r="B79" s="273"/>
      <c r="C79" s="262" t="s">
        <v>54</v>
      </c>
      <c r="D79" s="280"/>
      <c r="E79" s="280"/>
      <c r="F79" s="282" t="s">
        <v>581</v>
      </c>
      <c r="G79" s="281"/>
      <c r="H79" s="262" t="s">
        <v>582</v>
      </c>
      <c r="I79" s="262" t="s">
        <v>583</v>
      </c>
      <c r="J79" s="262">
        <v>20</v>
      </c>
      <c r="K79" s="274"/>
    </row>
    <row r="80" spans="2:11" ht="15" customHeight="1">
      <c r="B80" s="273"/>
      <c r="C80" s="262" t="s">
        <v>584</v>
      </c>
      <c r="D80" s="262"/>
      <c r="E80" s="262"/>
      <c r="F80" s="282" t="s">
        <v>581</v>
      </c>
      <c r="G80" s="281"/>
      <c r="H80" s="262" t="s">
        <v>585</v>
      </c>
      <c r="I80" s="262" t="s">
        <v>583</v>
      </c>
      <c r="J80" s="262">
        <v>120</v>
      </c>
      <c r="K80" s="274"/>
    </row>
    <row r="81" spans="2:11" ht="15" customHeight="1">
      <c r="B81" s="283"/>
      <c r="C81" s="262" t="s">
        <v>586</v>
      </c>
      <c r="D81" s="262"/>
      <c r="E81" s="262"/>
      <c r="F81" s="282" t="s">
        <v>587</v>
      </c>
      <c r="G81" s="281"/>
      <c r="H81" s="262" t="s">
        <v>588</v>
      </c>
      <c r="I81" s="262" t="s">
        <v>583</v>
      </c>
      <c r="J81" s="262">
        <v>50</v>
      </c>
      <c r="K81" s="274"/>
    </row>
    <row r="82" spans="2:11" ht="15" customHeight="1">
      <c r="B82" s="283"/>
      <c r="C82" s="262" t="s">
        <v>589</v>
      </c>
      <c r="D82" s="262"/>
      <c r="E82" s="262"/>
      <c r="F82" s="282" t="s">
        <v>581</v>
      </c>
      <c r="G82" s="281"/>
      <c r="H82" s="262" t="s">
        <v>590</v>
      </c>
      <c r="I82" s="262" t="s">
        <v>591</v>
      </c>
      <c r="J82" s="262"/>
      <c r="K82" s="274"/>
    </row>
    <row r="83" spans="2:11" ht="15" customHeight="1">
      <c r="B83" s="283"/>
      <c r="C83" s="284" t="s">
        <v>592</v>
      </c>
      <c r="D83" s="284"/>
      <c r="E83" s="284"/>
      <c r="F83" s="285" t="s">
        <v>587</v>
      </c>
      <c r="G83" s="284"/>
      <c r="H83" s="284" t="s">
        <v>593</v>
      </c>
      <c r="I83" s="284" t="s">
        <v>583</v>
      </c>
      <c r="J83" s="284">
        <v>15</v>
      </c>
      <c r="K83" s="274"/>
    </row>
    <row r="84" spans="2:11" ht="15" customHeight="1">
      <c r="B84" s="283"/>
      <c r="C84" s="284" t="s">
        <v>594</v>
      </c>
      <c r="D84" s="284"/>
      <c r="E84" s="284"/>
      <c r="F84" s="285" t="s">
        <v>587</v>
      </c>
      <c r="G84" s="284"/>
      <c r="H84" s="284" t="s">
        <v>595</v>
      </c>
      <c r="I84" s="284" t="s">
        <v>583</v>
      </c>
      <c r="J84" s="284">
        <v>15</v>
      </c>
      <c r="K84" s="274"/>
    </row>
    <row r="85" spans="2:11" ht="15" customHeight="1">
      <c r="B85" s="283"/>
      <c r="C85" s="284" t="s">
        <v>596</v>
      </c>
      <c r="D85" s="284"/>
      <c r="E85" s="284"/>
      <c r="F85" s="285" t="s">
        <v>587</v>
      </c>
      <c r="G85" s="284"/>
      <c r="H85" s="284" t="s">
        <v>597</v>
      </c>
      <c r="I85" s="284" t="s">
        <v>583</v>
      </c>
      <c r="J85" s="284">
        <v>20</v>
      </c>
      <c r="K85" s="274"/>
    </row>
    <row r="86" spans="2:11" ht="15" customHeight="1">
      <c r="B86" s="283"/>
      <c r="C86" s="284" t="s">
        <v>598</v>
      </c>
      <c r="D86" s="284"/>
      <c r="E86" s="284"/>
      <c r="F86" s="285" t="s">
        <v>587</v>
      </c>
      <c r="G86" s="284"/>
      <c r="H86" s="284" t="s">
        <v>599</v>
      </c>
      <c r="I86" s="284" t="s">
        <v>583</v>
      </c>
      <c r="J86" s="284">
        <v>20</v>
      </c>
      <c r="K86" s="274"/>
    </row>
    <row r="87" spans="2:11" ht="15" customHeight="1">
      <c r="B87" s="283"/>
      <c r="C87" s="262" t="s">
        <v>600</v>
      </c>
      <c r="D87" s="262"/>
      <c r="E87" s="262"/>
      <c r="F87" s="282" t="s">
        <v>587</v>
      </c>
      <c r="G87" s="281"/>
      <c r="H87" s="262" t="s">
        <v>601</v>
      </c>
      <c r="I87" s="262" t="s">
        <v>583</v>
      </c>
      <c r="J87" s="262">
        <v>50</v>
      </c>
      <c r="K87" s="274"/>
    </row>
    <row r="88" spans="2:11" ht="15" customHeight="1">
      <c r="B88" s="283"/>
      <c r="C88" s="262" t="s">
        <v>602</v>
      </c>
      <c r="D88" s="262"/>
      <c r="E88" s="262"/>
      <c r="F88" s="282" t="s">
        <v>587</v>
      </c>
      <c r="G88" s="281"/>
      <c r="H88" s="262" t="s">
        <v>603</v>
      </c>
      <c r="I88" s="262" t="s">
        <v>583</v>
      </c>
      <c r="J88" s="262">
        <v>20</v>
      </c>
      <c r="K88" s="274"/>
    </row>
    <row r="89" spans="2:11" ht="15" customHeight="1">
      <c r="B89" s="283"/>
      <c r="C89" s="262" t="s">
        <v>604</v>
      </c>
      <c r="D89" s="262"/>
      <c r="E89" s="262"/>
      <c r="F89" s="282" t="s">
        <v>587</v>
      </c>
      <c r="G89" s="281"/>
      <c r="H89" s="262" t="s">
        <v>605</v>
      </c>
      <c r="I89" s="262" t="s">
        <v>583</v>
      </c>
      <c r="J89" s="262">
        <v>20</v>
      </c>
      <c r="K89" s="274"/>
    </row>
    <row r="90" spans="2:11" ht="15" customHeight="1">
      <c r="B90" s="283"/>
      <c r="C90" s="262" t="s">
        <v>606</v>
      </c>
      <c r="D90" s="262"/>
      <c r="E90" s="262"/>
      <c r="F90" s="282" t="s">
        <v>587</v>
      </c>
      <c r="G90" s="281"/>
      <c r="H90" s="262" t="s">
        <v>607</v>
      </c>
      <c r="I90" s="262" t="s">
        <v>583</v>
      </c>
      <c r="J90" s="262">
        <v>50</v>
      </c>
      <c r="K90" s="274"/>
    </row>
    <row r="91" spans="2:11" ht="15" customHeight="1">
      <c r="B91" s="283"/>
      <c r="C91" s="262" t="s">
        <v>608</v>
      </c>
      <c r="D91" s="262"/>
      <c r="E91" s="262"/>
      <c r="F91" s="282" t="s">
        <v>587</v>
      </c>
      <c r="G91" s="281"/>
      <c r="H91" s="262" t="s">
        <v>608</v>
      </c>
      <c r="I91" s="262" t="s">
        <v>583</v>
      </c>
      <c r="J91" s="262">
        <v>50</v>
      </c>
      <c r="K91" s="274"/>
    </row>
    <row r="92" spans="2:11" ht="15" customHeight="1">
      <c r="B92" s="283"/>
      <c r="C92" s="262" t="s">
        <v>609</v>
      </c>
      <c r="D92" s="262"/>
      <c r="E92" s="262"/>
      <c r="F92" s="282" t="s">
        <v>587</v>
      </c>
      <c r="G92" s="281"/>
      <c r="H92" s="262" t="s">
        <v>610</v>
      </c>
      <c r="I92" s="262" t="s">
        <v>583</v>
      </c>
      <c r="J92" s="262">
        <v>255</v>
      </c>
      <c r="K92" s="274"/>
    </row>
    <row r="93" spans="2:11" ht="15" customHeight="1">
      <c r="B93" s="283"/>
      <c r="C93" s="262" t="s">
        <v>611</v>
      </c>
      <c r="D93" s="262"/>
      <c r="E93" s="262"/>
      <c r="F93" s="282" t="s">
        <v>581</v>
      </c>
      <c r="G93" s="281"/>
      <c r="H93" s="262" t="s">
        <v>612</v>
      </c>
      <c r="I93" s="262" t="s">
        <v>613</v>
      </c>
      <c r="J93" s="262"/>
      <c r="K93" s="274"/>
    </row>
    <row r="94" spans="2:11" ht="15" customHeight="1">
      <c r="B94" s="283"/>
      <c r="C94" s="262" t="s">
        <v>614</v>
      </c>
      <c r="D94" s="262"/>
      <c r="E94" s="262"/>
      <c r="F94" s="282" t="s">
        <v>581</v>
      </c>
      <c r="G94" s="281"/>
      <c r="H94" s="262" t="s">
        <v>615</v>
      </c>
      <c r="I94" s="262" t="s">
        <v>616</v>
      </c>
      <c r="J94" s="262"/>
      <c r="K94" s="274"/>
    </row>
    <row r="95" spans="2:11" ht="15" customHeight="1">
      <c r="B95" s="283"/>
      <c r="C95" s="262" t="s">
        <v>617</v>
      </c>
      <c r="D95" s="262"/>
      <c r="E95" s="262"/>
      <c r="F95" s="282" t="s">
        <v>581</v>
      </c>
      <c r="G95" s="281"/>
      <c r="H95" s="262" t="s">
        <v>617</v>
      </c>
      <c r="I95" s="262" t="s">
        <v>616</v>
      </c>
      <c r="J95" s="262"/>
      <c r="K95" s="274"/>
    </row>
    <row r="96" spans="2:11" ht="15" customHeight="1">
      <c r="B96" s="283"/>
      <c r="C96" s="262" t="s">
        <v>39</v>
      </c>
      <c r="D96" s="262"/>
      <c r="E96" s="262"/>
      <c r="F96" s="282" t="s">
        <v>581</v>
      </c>
      <c r="G96" s="281"/>
      <c r="H96" s="262" t="s">
        <v>618</v>
      </c>
      <c r="I96" s="262" t="s">
        <v>616</v>
      </c>
      <c r="J96" s="262"/>
      <c r="K96" s="274"/>
    </row>
    <row r="97" spans="2:11" ht="15" customHeight="1">
      <c r="B97" s="283"/>
      <c r="C97" s="262" t="s">
        <v>49</v>
      </c>
      <c r="D97" s="262"/>
      <c r="E97" s="262"/>
      <c r="F97" s="282" t="s">
        <v>581</v>
      </c>
      <c r="G97" s="281"/>
      <c r="H97" s="262" t="s">
        <v>619</v>
      </c>
      <c r="I97" s="262" t="s">
        <v>616</v>
      </c>
      <c r="J97" s="262"/>
      <c r="K97" s="274"/>
    </row>
    <row r="98" spans="2:1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ht="45" customHeight="1">
      <c r="B102" s="273"/>
      <c r="C102" s="386" t="s">
        <v>620</v>
      </c>
      <c r="D102" s="386"/>
      <c r="E102" s="386"/>
      <c r="F102" s="386"/>
      <c r="G102" s="386"/>
      <c r="H102" s="386"/>
      <c r="I102" s="386"/>
      <c r="J102" s="386"/>
      <c r="K102" s="274"/>
    </row>
    <row r="103" spans="2:11" ht="17.25" customHeight="1">
      <c r="B103" s="273"/>
      <c r="C103" s="275" t="s">
        <v>575</v>
      </c>
      <c r="D103" s="275"/>
      <c r="E103" s="275"/>
      <c r="F103" s="275" t="s">
        <v>576</v>
      </c>
      <c r="G103" s="276"/>
      <c r="H103" s="275" t="s">
        <v>55</v>
      </c>
      <c r="I103" s="275" t="s">
        <v>58</v>
      </c>
      <c r="J103" s="275" t="s">
        <v>577</v>
      </c>
      <c r="K103" s="274"/>
    </row>
    <row r="104" spans="2:11" ht="17.25" customHeight="1">
      <c r="B104" s="273"/>
      <c r="C104" s="277" t="s">
        <v>578</v>
      </c>
      <c r="D104" s="277"/>
      <c r="E104" s="277"/>
      <c r="F104" s="278" t="s">
        <v>579</v>
      </c>
      <c r="G104" s="279"/>
      <c r="H104" s="277"/>
      <c r="I104" s="277"/>
      <c r="J104" s="277" t="s">
        <v>580</v>
      </c>
      <c r="K104" s="274"/>
    </row>
    <row r="105" spans="2:11" ht="5.25" customHeight="1">
      <c r="B105" s="273"/>
      <c r="C105" s="275"/>
      <c r="D105" s="275"/>
      <c r="E105" s="275"/>
      <c r="F105" s="275"/>
      <c r="G105" s="291"/>
      <c r="H105" s="275"/>
      <c r="I105" s="275"/>
      <c r="J105" s="275"/>
      <c r="K105" s="274"/>
    </row>
    <row r="106" spans="2:11" ht="15" customHeight="1">
      <c r="B106" s="273"/>
      <c r="C106" s="262" t="s">
        <v>54</v>
      </c>
      <c r="D106" s="280"/>
      <c r="E106" s="280"/>
      <c r="F106" s="282" t="s">
        <v>581</v>
      </c>
      <c r="G106" s="291"/>
      <c r="H106" s="262" t="s">
        <v>621</v>
      </c>
      <c r="I106" s="262" t="s">
        <v>583</v>
      </c>
      <c r="J106" s="262">
        <v>20</v>
      </c>
      <c r="K106" s="274"/>
    </row>
    <row r="107" spans="2:11" ht="15" customHeight="1">
      <c r="B107" s="273"/>
      <c r="C107" s="262" t="s">
        <v>584</v>
      </c>
      <c r="D107" s="262"/>
      <c r="E107" s="262"/>
      <c r="F107" s="282" t="s">
        <v>581</v>
      </c>
      <c r="G107" s="262"/>
      <c r="H107" s="262" t="s">
        <v>621</v>
      </c>
      <c r="I107" s="262" t="s">
        <v>583</v>
      </c>
      <c r="J107" s="262">
        <v>120</v>
      </c>
      <c r="K107" s="274"/>
    </row>
    <row r="108" spans="2:11" ht="15" customHeight="1">
      <c r="B108" s="283"/>
      <c r="C108" s="262" t="s">
        <v>586</v>
      </c>
      <c r="D108" s="262"/>
      <c r="E108" s="262"/>
      <c r="F108" s="282" t="s">
        <v>587</v>
      </c>
      <c r="G108" s="262"/>
      <c r="H108" s="262" t="s">
        <v>621</v>
      </c>
      <c r="I108" s="262" t="s">
        <v>583</v>
      </c>
      <c r="J108" s="262">
        <v>50</v>
      </c>
      <c r="K108" s="274"/>
    </row>
    <row r="109" spans="2:11" ht="15" customHeight="1">
      <c r="B109" s="283"/>
      <c r="C109" s="262" t="s">
        <v>589</v>
      </c>
      <c r="D109" s="262"/>
      <c r="E109" s="262"/>
      <c r="F109" s="282" t="s">
        <v>581</v>
      </c>
      <c r="G109" s="262"/>
      <c r="H109" s="262" t="s">
        <v>621</v>
      </c>
      <c r="I109" s="262" t="s">
        <v>591</v>
      </c>
      <c r="J109" s="262"/>
      <c r="K109" s="274"/>
    </row>
    <row r="110" spans="2:11" ht="15" customHeight="1">
      <c r="B110" s="283"/>
      <c r="C110" s="262" t="s">
        <v>600</v>
      </c>
      <c r="D110" s="262"/>
      <c r="E110" s="262"/>
      <c r="F110" s="282" t="s">
        <v>587</v>
      </c>
      <c r="G110" s="262"/>
      <c r="H110" s="262" t="s">
        <v>621</v>
      </c>
      <c r="I110" s="262" t="s">
        <v>583</v>
      </c>
      <c r="J110" s="262">
        <v>50</v>
      </c>
      <c r="K110" s="274"/>
    </row>
    <row r="111" spans="2:11" ht="15" customHeight="1">
      <c r="B111" s="283"/>
      <c r="C111" s="262" t="s">
        <v>608</v>
      </c>
      <c r="D111" s="262"/>
      <c r="E111" s="262"/>
      <c r="F111" s="282" t="s">
        <v>587</v>
      </c>
      <c r="G111" s="262"/>
      <c r="H111" s="262" t="s">
        <v>621</v>
      </c>
      <c r="I111" s="262" t="s">
        <v>583</v>
      </c>
      <c r="J111" s="262">
        <v>50</v>
      </c>
      <c r="K111" s="274"/>
    </row>
    <row r="112" spans="2:11" ht="15" customHeight="1">
      <c r="B112" s="283"/>
      <c r="C112" s="262" t="s">
        <v>606</v>
      </c>
      <c r="D112" s="262"/>
      <c r="E112" s="262"/>
      <c r="F112" s="282" t="s">
        <v>587</v>
      </c>
      <c r="G112" s="262"/>
      <c r="H112" s="262" t="s">
        <v>621</v>
      </c>
      <c r="I112" s="262" t="s">
        <v>583</v>
      </c>
      <c r="J112" s="262">
        <v>50</v>
      </c>
      <c r="K112" s="274"/>
    </row>
    <row r="113" spans="2:11" ht="15" customHeight="1">
      <c r="B113" s="283"/>
      <c r="C113" s="262" t="s">
        <v>54</v>
      </c>
      <c r="D113" s="262"/>
      <c r="E113" s="262"/>
      <c r="F113" s="282" t="s">
        <v>581</v>
      </c>
      <c r="G113" s="262"/>
      <c r="H113" s="262" t="s">
        <v>622</v>
      </c>
      <c r="I113" s="262" t="s">
        <v>583</v>
      </c>
      <c r="J113" s="262">
        <v>20</v>
      </c>
      <c r="K113" s="274"/>
    </row>
    <row r="114" spans="2:11" ht="15" customHeight="1">
      <c r="B114" s="283"/>
      <c r="C114" s="262" t="s">
        <v>623</v>
      </c>
      <c r="D114" s="262"/>
      <c r="E114" s="262"/>
      <c r="F114" s="282" t="s">
        <v>581</v>
      </c>
      <c r="G114" s="262"/>
      <c r="H114" s="262" t="s">
        <v>624</v>
      </c>
      <c r="I114" s="262" t="s">
        <v>583</v>
      </c>
      <c r="J114" s="262">
        <v>120</v>
      </c>
      <c r="K114" s="274"/>
    </row>
    <row r="115" spans="2:11" ht="15" customHeight="1">
      <c r="B115" s="283"/>
      <c r="C115" s="262" t="s">
        <v>39</v>
      </c>
      <c r="D115" s="262"/>
      <c r="E115" s="262"/>
      <c r="F115" s="282" t="s">
        <v>581</v>
      </c>
      <c r="G115" s="262"/>
      <c r="H115" s="262" t="s">
        <v>625</v>
      </c>
      <c r="I115" s="262" t="s">
        <v>616</v>
      </c>
      <c r="J115" s="262"/>
      <c r="K115" s="274"/>
    </row>
    <row r="116" spans="2:11" ht="15" customHeight="1">
      <c r="B116" s="283"/>
      <c r="C116" s="262" t="s">
        <v>49</v>
      </c>
      <c r="D116" s="262"/>
      <c r="E116" s="262"/>
      <c r="F116" s="282" t="s">
        <v>581</v>
      </c>
      <c r="G116" s="262"/>
      <c r="H116" s="262" t="s">
        <v>626</v>
      </c>
      <c r="I116" s="262" t="s">
        <v>616</v>
      </c>
      <c r="J116" s="262"/>
      <c r="K116" s="274"/>
    </row>
    <row r="117" spans="2:11" ht="15" customHeight="1">
      <c r="B117" s="283"/>
      <c r="C117" s="262" t="s">
        <v>58</v>
      </c>
      <c r="D117" s="262"/>
      <c r="E117" s="262"/>
      <c r="F117" s="282" t="s">
        <v>581</v>
      </c>
      <c r="G117" s="262"/>
      <c r="H117" s="262" t="s">
        <v>627</v>
      </c>
      <c r="I117" s="262" t="s">
        <v>628</v>
      </c>
      <c r="J117" s="262"/>
      <c r="K117" s="274"/>
    </row>
    <row r="118" spans="2:1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ht="18.75" customHeight="1">
      <c r="B119" s="293"/>
      <c r="C119" s="259"/>
      <c r="D119" s="259"/>
      <c r="E119" s="259"/>
      <c r="F119" s="294"/>
      <c r="G119" s="259"/>
      <c r="H119" s="259"/>
      <c r="I119" s="259"/>
      <c r="J119" s="259"/>
      <c r="K119" s="293"/>
    </row>
    <row r="120" spans="2:1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2:11" ht="45" customHeight="1">
      <c r="B122" s="298"/>
      <c r="C122" s="385" t="s">
        <v>629</v>
      </c>
      <c r="D122" s="385"/>
      <c r="E122" s="385"/>
      <c r="F122" s="385"/>
      <c r="G122" s="385"/>
      <c r="H122" s="385"/>
      <c r="I122" s="385"/>
      <c r="J122" s="385"/>
      <c r="K122" s="299"/>
    </row>
    <row r="123" spans="2:11" ht="17.25" customHeight="1">
      <c r="B123" s="300"/>
      <c r="C123" s="275" t="s">
        <v>575</v>
      </c>
      <c r="D123" s="275"/>
      <c r="E123" s="275"/>
      <c r="F123" s="275" t="s">
        <v>576</v>
      </c>
      <c r="G123" s="276"/>
      <c r="H123" s="275" t="s">
        <v>55</v>
      </c>
      <c r="I123" s="275" t="s">
        <v>58</v>
      </c>
      <c r="J123" s="275" t="s">
        <v>577</v>
      </c>
      <c r="K123" s="301"/>
    </row>
    <row r="124" spans="2:11" ht="17.25" customHeight="1">
      <c r="B124" s="300"/>
      <c r="C124" s="277" t="s">
        <v>578</v>
      </c>
      <c r="D124" s="277"/>
      <c r="E124" s="277"/>
      <c r="F124" s="278" t="s">
        <v>579</v>
      </c>
      <c r="G124" s="279"/>
      <c r="H124" s="277"/>
      <c r="I124" s="277"/>
      <c r="J124" s="277" t="s">
        <v>580</v>
      </c>
      <c r="K124" s="301"/>
    </row>
    <row r="125" spans="2:11" ht="5.25" customHeight="1">
      <c r="B125" s="302"/>
      <c r="C125" s="280"/>
      <c r="D125" s="280"/>
      <c r="E125" s="280"/>
      <c r="F125" s="280"/>
      <c r="G125" s="262"/>
      <c r="H125" s="280"/>
      <c r="I125" s="280"/>
      <c r="J125" s="280"/>
      <c r="K125" s="303"/>
    </row>
    <row r="126" spans="2:11" ht="15" customHeight="1">
      <c r="B126" s="302"/>
      <c r="C126" s="262" t="s">
        <v>584</v>
      </c>
      <c r="D126" s="280"/>
      <c r="E126" s="280"/>
      <c r="F126" s="282" t="s">
        <v>581</v>
      </c>
      <c r="G126" s="262"/>
      <c r="H126" s="262" t="s">
        <v>621</v>
      </c>
      <c r="I126" s="262" t="s">
        <v>583</v>
      </c>
      <c r="J126" s="262">
        <v>120</v>
      </c>
      <c r="K126" s="304"/>
    </row>
    <row r="127" spans="2:11" ht="15" customHeight="1">
      <c r="B127" s="302"/>
      <c r="C127" s="262" t="s">
        <v>630</v>
      </c>
      <c r="D127" s="262"/>
      <c r="E127" s="262"/>
      <c r="F127" s="282" t="s">
        <v>581</v>
      </c>
      <c r="G127" s="262"/>
      <c r="H127" s="262" t="s">
        <v>631</v>
      </c>
      <c r="I127" s="262" t="s">
        <v>583</v>
      </c>
      <c r="J127" s="262" t="s">
        <v>632</v>
      </c>
      <c r="K127" s="304"/>
    </row>
    <row r="128" spans="2:11" ht="15" customHeight="1">
      <c r="B128" s="302"/>
      <c r="C128" s="262" t="s">
        <v>86</v>
      </c>
      <c r="D128" s="262"/>
      <c r="E128" s="262"/>
      <c r="F128" s="282" t="s">
        <v>581</v>
      </c>
      <c r="G128" s="262"/>
      <c r="H128" s="262" t="s">
        <v>633</v>
      </c>
      <c r="I128" s="262" t="s">
        <v>583</v>
      </c>
      <c r="J128" s="262" t="s">
        <v>632</v>
      </c>
      <c r="K128" s="304"/>
    </row>
    <row r="129" spans="2:11" ht="15" customHeight="1">
      <c r="B129" s="302"/>
      <c r="C129" s="262" t="s">
        <v>592</v>
      </c>
      <c r="D129" s="262"/>
      <c r="E129" s="262"/>
      <c r="F129" s="282" t="s">
        <v>587</v>
      </c>
      <c r="G129" s="262"/>
      <c r="H129" s="262" t="s">
        <v>593</v>
      </c>
      <c r="I129" s="262" t="s">
        <v>583</v>
      </c>
      <c r="J129" s="262">
        <v>15</v>
      </c>
      <c r="K129" s="304"/>
    </row>
    <row r="130" spans="2:11" ht="15" customHeight="1">
      <c r="B130" s="302"/>
      <c r="C130" s="284" t="s">
        <v>594</v>
      </c>
      <c r="D130" s="284"/>
      <c r="E130" s="284"/>
      <c r="F130" s="285" t="s">
        <v>587</v>
      </c>
      <c r="G130" s="284"/>
      <c r="H130" s="284" t="s">
        <v>595</v>
      </c>
      <c r="I130" s="284" t="s">
        <v>583</v>
      </c>
      <c r="J130" s="284">
        <v>15</v>
      </c>
      <c r="K130" s="304"/>
    </row>
    <row r="131" spans="2:11" ht="15" customHeight="1">
      <c r="B131" s="302"/>
      <c r="C131" s="284" t="s">
        <v>596</v>
      </c>
      <c r="D131" s="284"/>
      <c r="E131" s="284"/>
      <c r="F131" s="285" t="s">
        <v>587</v>
      </c>
      <c r="G131" s="284"/>
      <c r="H131" s="284" t="s">
        <v>597</v>
      </c>
      <c r="I131" s="284" t="s">
        <v>583</v>
      </c>
      <c r="J131" s="284">
        <v>20</v>
      </c>
      <c r="K131" s="304"/>
    </row>
    <row r="132" spans="2:11" ht="15" customHeight="1">
      <c r="B132" s="302"/>
      <c r="C132" s="284" t="s">
        <v>598</v>
      </c>
      <c r="D132" s="284"/>
      <c r="E132" s="284"/>
      <c r="F132" s="285" t="s">
        <v>587</v>
      </c>
      <c r="G132" s="284"/>
      <c r="H132" s="284" t="s">
        <v>599</v>
      </c>
      <c r="I132" s="284" t="s">
        <v>583</v>
      </c>
      <c r="J132" s="284">
        <v>20</v>
      </c>
      <c r="K132" s="304"/>
    </row>
    <row r="133" spans="2:11" ht="15" customHeight="1">
      <c r="B133" s="302"/>
      <c r="C133" s="262" t="s">
        <v>586</v>
      </c>
      <c r="D133" s="262"/>
      <c r="E133" s="262"/>
      <c r="F133" s="282" t="s">
        <v>587</v>
      </c>
      <c r="G133" s="262"/>
      <c r="H133" s="262" t="s">
        <v>621</v>
      </c>
      <c r="I133" s="262" t="s">
        <v>583</v>
      </c>
      <c r="J133" s="262">
        <v>50</v>
      </c>
      <c r="K133" s="304"/>
    </row>
    <row r="134" spans="2:11" ht="15" customHeight="1">
      <c r="B134" s="302"/>
      <c r="C134" s="262" t="s">
        <v>600</v>
      </c>
      <c r="D134" s="262"/>
      <c r="E134" s="262"/>
      <c r="F134" s="282" t="s">
        <v>587</v>
      </c>
      <c r="G134" s="262"/>
      <c r="H134" s="262" t="s">
        <v>621</v>
      </c>
      <c r="I134" s="262" t="s">
        <v>583</v>
      </c>
      <c r="J134" s="262">
        <v>50</v>
      </c>
      <c r="K134" s="304"/>
    </row>
    <row r="135" spans="2:11" ht="15" customHeight="1">
      <c r="B135" s="302"/>
      <c r="C135" s="262" t="s">
        <v>606</v>
      </c>
      <c r="D135" s="262"/>
      <c r="E135" s="262"/>
      <c r="F135" s="282" t="s">
        <v>587</v>
      </c>
      <c r="G135" s="262"/>
      <c r="H135" s="262" t="s">
        <v>621</v>
      </c>
      <c r="I135" s="262" t="s">
        <v>583</v>
      </c>
      <c r="J135" s="262">
        <v>50</v>
      </c>
      <c r="K135" s="304"/>
    </row>
    <row r="136" spans="2:11" ht="15" customHeight="1">
      <c r="B136" s="302"/>
      <c r="C136" s="262" t="s">
        <v>608</v>
      </c>
      <c r="D136" s="262"/>
      <c r="E136" s="262"/>
      <c r="F136" s="282" t="s">
        <v>587</v>
      </c>
      <c r="G136" s="262"/>
      <c r="H136" s="262" t="s">
        <v>621</v>
      </c>
      <c r="I136" s="262" t="s">
        <v>583</v>
      </c>
      <c r="J136" s="262">
        <v>50</v>
      </c>
      <c r="K136" s="304"/>
    </row>
    <row r="137" spans="2:11" ht="15" customHeight="1">
      <c r="B137" s="302"/>
      <c r="C137" s="262" t="s">
        <v>609</v>
      </c>
      <c r="D137" s="262"/>
      <c r="E137" s="262"/>
      <c r="F137" s="282" t="s">
        <v>587</v>
      </c>
      <c r="G137" s="262"/>
      <c r="H137" s="262" t="s">
        <v>634</v>
      </c>
      <c r="I137" s="262" t="s">
        <v>583</v>
      </c>
      <c r="J137" s="262">
        <v>255</v>
      </c>
      <c r="K137" s="304"/>
    </row>
    <row r="138" spans="2:11" ht="15" customHeight="1">
      <c r="B138" s="302"/>
      <c r="C138" s="262" t="s">
        <v>611</v>
      </c>
      <c r="D138" s="262"/>
      <c r="E138" s="262"/>
      <c r="F138" s="282" t="s">
        <v>581</v>
      </c>
      <c r="G138" s="262"/>
      <c r="H138" s="262" t="s">
        <v>635</v>
      </c>
      <c r="I138" s="262" t="s">
        <v>613</v>
      </c>
      <c r="J138" s="262"/>
      <c r="K138" s="304"/>
    </row>
    <row r="139" spans="2:11" ht="15" customHeight="1">
      <c r="B139" s="302"/>
      <c r="C139" s="262" t="s">
        <v>614</v>
      </c>
      <c r="D139" s="262"/>
      <c r="E139" s="262"/>
      <c r="F139" s="282" t="s">
        <v>581</v>
      </c>
      <c r="G139" s="262"/>
      <c r="H139" s="262" t="s">
        <v>636</v>
      </c>
      <c r="I139" s="262" t="s">
        <v>616</v>
      </c>
      <c r="J139" s="262"/>
      <c r="K139" s="304"/>
    </row>
    <row r="140" spans="2:11" ht="15" customHeight="1">
      <c r="B140" s="302"/>
      <c r="C140" s="262" t="s">
        <v>617</v>
      </c>
      <c r="D140" s="262"/>
      <c r="E140" s="262"/>
      <c r="F140" s="282" t="s">
        <v>581</v>
      </c>
      <c r="G140" s="262"/>
      <c r="H140" s="262" t="s">
        <v>617</v>
      </c>
      <c r="I140" s="262" t="s">
        <v>616</v>
      </c>
      <c r="J140" s="262"/>
      <c r="K140" s="304"/>
    </row>
    <row r="141" spans="2:11" ht="15" customHeight="1">
      <c r="B141" s="302"/>
      <c r="C141" s="262" t="s">
        <v>39</v>
      </c>
      <c r="D141" s="262"/>
      <c r="E141" s="262"/>
      <c r="F141" s="282" t="s">
        <v>581</v>
      </c>
      <c r="G141" s="262"/>
      <c r="H141" s="262" t="s">
        <v>637</v>
      </c>
      <c r="I141" s="262" t="s">
        <v>616</v>
      </c>
      <c r="J141" s="262"/>
      <c r="K141" s="304"/>
    </row>
    <row r="142" spans="2:11" ht="15" customHeight="1">
      <c r="B142" s="302"/>
      <c r="C142" s="262" t="s">
        <v>638</v>
      </c>
      <c r="D142" s="262"/>
      <c r="E142" s="262"/>
      <c r="F142" s="282" t="s">
        <v>581</v>
      </c>
      <c r="G142" s="262"/>
      <c r="H142" s="262" t="s">
        <v>639</v>
      </c>
      <c r="I142" s="262" t="s">
        <v>616</v>
      </c>
      <c r="J142" s="262"/>
      <c r="K142" s="304"/>
    </row>
    <row r="143" spans="2:1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ht="18.75" customHeight="1">
      <c r="B144" s="259"/>
      <c r="C144" s="259"/>
      <c r="D144" s="259"/>
      <c r="E144" s="259"/>
      <c r="F144" s="294"/>
      <c r="G144" s="259"/>
      <c r="H144" s="259"/>
      <c r="I144" s="259"/>
      <c r="J144" s="259"/>
      <c r="K144" s="259"/>
    </row>
    <row r="145" spans="2:1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ht="45" customHeight="1">
      <c r="B147" s="273"/>
      <c r="C147" s="386" t="s">
        <v>640</v>
      </c>
      <c r="D147" s="386"/>
      <c r="E147" s="386"/>
      <c r="F147" s="386"/>
      <c r="G147" s="386"/>
      <c r="H147" s="386"/>
      <c r="I147" s="386"/>
      <c r="J147" s="386"/>
      <c r="K147" s="274"/>
    </row>
    <row r="148" spans="2:11" ht="17.25" customHeight="1">
      <c r="B148" s="273"/>
      <c r="C148" s="275" t="s">
        <v>575</v>
      </c>
      <c r="D148" s="275"/>
      <c r="E148" s="275"/>
      <c r="F148" s="275" t="s">
        <v>576</v>
      </c>
      <c r="G148" s="276"/>
      <c r="H148" s="275" t="s">
        <v>55</v>
      </c>
      <c r="I148" s="275" t="s">
        <v>58</v>
      </c>
      <c r="J148" s="275" t="s">
        <v>577</v>
      </c>
      <c r="K148" s="274"/>
    </row>
    <row r="149" spans="2:11" ht="17.25" customHeight="1">
      <c r="B149" s="273"/>
      <c r="C149" s="277" t="s">
        <v>578</v>
      </c>
      <c r="D149" s="277"/>
      <c r="E149" s="277"/>
      <c r="F149" s="278" t="s">
        <v>579</v>
      </c>
      <c r="G149" s="279"/>
      <c r="H149" s="277"/>
      <c r="I149" s="277"/>
      <c r="J149" s="277" t="s">
        <v>580</v>
      </c>
      <c r="K149" s="274"/>
    </row>
    <row r="150" spans="2:11" ht="5.25" customHeight="1">
      <c r="B150" s="283"/>
      <c r="C150" s="280"/>
      <c r="D150" s="280"/>
      <c r="E150" s="280"/>
      <c r="F150" s="280"/>
      <c r="G150" s="281"/>
      <c r="H150" s="280"/>
      <c r="I150" s="280"/>
      <c r="J150" s="280"/>
      <c r="K150" s="304"/>
    </row>
    <row r="151" spans="2:11" ht="15" customHeight="1">
      <c r="B151" s="283"/>
      <c r="C151" s="308" t="s">
        <v>584</v>
      </c>
      <c r="D151" s="262"/>
      <c r="E151" s="262"/>
      <c r="F151" s="309" t="s">
        <v>581</v>
      </c>
      <c r="G151" s="262"/>
      <c r="H151" s="308" t="s">
        <v>621</v>
      </c>
      <c r="I151" s="308" t="s">
        <v>583</v>
      </c>
      <c r="J151" s="308">
        <v>120</v>
      </c>
      <c r="K151" s="304"/>
    </row>
    <row r="152" spans="2:11" ht="15" customHeight="1">
      <c r="B152" s="283"/>
      <c r="C152" s="308" t="s">
        <v>630</v>
      </c>
      <c r="D152" s="262"/>
      <c r="E152" s="262"/>
      <c r="F152" s="309" t="s">
        <v>581</v>
      </c>
      <c r="G152" s="262"/>
      <c r="H152" s="308" t="s">
        <v>641</v>
      </c>
      <c r="I152" s="308" t="s">
        <v>583</v>
      </c>
      <c r="J152" s="308" t="s">
        <v>632</v>
      </c>
      <c r="K152" s="304"/>
    </row>
    <row r="153" spans="2:11" ht="15" customHeight="1">
      <c r="B153" s="283"/>
      <c r="C153" s="308" t="s">
        <v>86</v>
      </c>
      <c r="D153" s="262"/>
      <c r="E153" s="262"/>
      <c r="F153" s="309" t="s">
        <v>581</v>
      </c>
      <c r="G153" s="262"/>
      <c r="H153" s="308" t="s">
        <v>642</v>
      </c>
      <c r="I153" s="308" t="s">
        <v>583</v>
      </c>
      <c r="J153" s="308" t="s">
        <v>632</v>
      </c>
      <c r="K153" s="304"/>
    </row>
    <row r="154" spans="2:11" ht="15" customHeight="1">
      <c r="B154" s="283"/>
      <c r="C154" s="308" t="s">
        <v>586</v>
      </c>
      <c r="D154" s="262"/>
      <c r="E154" s="262"/>
      <c r="F154" s="309" t="s">
        <v>587</v>
      </c>
      <c r="G154" s="262"/>
      <c r="H154" s="308" t="s">
        <v>621</v>
      </c>
      <c r="I154" s="308" t="s">
        <v>583</v>
      </c>
      <c r="J154" s="308">
        <v>50</v>
      </c>
      <c r="K154" s="304"/>
    </row>
    <row r="155" spans="2:11" ht="15" customHeight="1">
      <c r="B155" s="283"/>
      <c r="C155" s="308" t="s">
        <v>589</v>
      </c>
      <c r="D155" s="262"/>
      <c r="E155" s="262"/>
      <c r="F155" s="309" t="s">
        <v>581</v>
      </c>
      <c r="G155" s="262"/>
      <c r="H155" s="308" t="s">
        <v>621</v>
      </c>
      <c r="I155" s="308" t="s">
        <v>591</v>
      </c>
      <c r="J155" s="308"/>
      <c r="K155" s="304"/>
    </row>
    <row r="156" spans="2:11" ht="15" customHeight="1">
      <c r="B156" s="283"/>
      <c r="C156" s="308" t="s">
        <v>600</v>
      </c>
      <c r="D156" s="262"/>
      <c r="E156" s="262"/>
      <c r="F156" s="309" t="s">
        <v>587</v>
      </c>
      <c r="G156" s="262"/>
      <c r="H156" s="308" t="s">
        <v>621</v>
      </c>
      <c r="I156" s="308" t="s">
        <v>583</v>
      </c>
      <c r="J156" s="308">
        <v>50</v>
      </c>
      <c r="K156" s="304"/>
    </row>
    <row r="157" spans="2:11" ht="15" customHeight="1">
      <c r="B157" s="283"/>
      <c r="C157" s="308" t="s">
        <v>608</v>
      </c>
      <c r="D157" s="262"/>
      <c r="E157" s="262"/>
      <c r="F157" s="309" t="s">
        <v>587</v>
      </c>
      <c r="G157" s="262"/>
      <c r="H157" s="308" t="s">
        <v>621</v>
      </c>
      <c r="I157" s="308" t="s">
        <v>583</v>
      </c>
      <c r="J157" s="308">
        <v>50</v>
      </c>
      <c r="K157" s="304"/>
    </row>
    <row r="158" spans="2:11" ht="15" customHeight="1">
      <c r="B158" s="283"/>
      <c r="C158" s="308" t="s">
        <v>606</v>
      </c>
      <c r="D158" s="262"/>
      <c r="E158" s="262"/>
      <c r="F158" s="309" t="s">
        <v>587</v>
      </c>
      <c r="G158" s="262"/>
      <c r="H158" s="308" t="s">
        <v>621</v>
      </c>
      <c r="I158" s="308" t="s">
        <v>583</v>
      </c>
      <c r="J158" s="308">
        <v>50</v>
      </c>
      <c r="K158" s="304"/>
    </row>
    <row r="159" spans="2:11" ht="15" customHeight="1">
      <c r="B159" s="283"/>
      <c r="C159" s="308" t="s">
        <v>112</v>
      </c>
      <c r="D159" s="262"/>
      <c r="E159" s="262"/>
      <c r="F159" s="309" t="s">
        <v>581</v>
      </c>
      <c r="G159" s="262"/>
      <c r="H159" s="308" t="s">
        <v>643</v>
      </c>
      <c r="I159" s="308" t="s">
        <v>583</v>
      </c>
      <c r="J159" s="308" t="s">
        <v>644</v>
      </c>
      <c r="K159" s="304"/>
    </row>
    <row r="160" spans="2:11" ht="15" customHeight="1">
      <c r="B160" s="283"/>
      <c r="C160" s="308" t="s">
        <v>645</v>
      </c>
      <c r="D160" s="262"/>
      <c r="E160" s="262"/>
      <c r="F160" s="309" t="s">
        <v>581</v>
      </c>
      <c r="G160" s="262"/>
      <c r="H160" s="308" t="s">
        <v>646</v>
      </c>
      <c r="I160" s="308" t="s">
        <v>616</v>
      </c>
      <c r="J160" s="308"/>
      <c r="K160" s="304"/>
    </row>
    <row r="161" spans="2:11" ht="15" customHeight="1">
      <c r="B161" s="310"/>
      <c r="C161" s="292"/>
      <c r="D161" s="292"/>
      <c r="E161" s="292"/>
      <c r="F161" s="292"/>
      <c r="G161" s="292"/>
      <c r="H161" s="292"/>
      <c r="I161" s="292"/>
      <c r="J161" s="292"/>
      <c r="K161" s="311"/>
    </row>
    <row r="162" spans="2:11" ht="18.75" customHeight="1">
      <c r="B162" s="259"/>
      <c r="C162" s="262"/>
      <c r="D162" s="262"/>
      <c r="E162" s="262"/>
      <c r="F162" s="282"/>
      <c r="G162" s="262"/>
      <c r="H162" s="262"/>
      <c r="I162" s="262"/>
      <c r="J162" s="262"/>
      <c r="K162" s="259"/>
    </row>
    <row r="163" spans="2:1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pans="2:1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pans="2:11" ht="45" customHeight="1">
      <c r="B165" s="254"/>
      <c r="C165" s="385" t="s">
        <v>647</v>
      </c>
      <c r="D165" s="385"/>
      <c r="E165" s="385"/>
      <c r="F165" s="385"/>
      <c r="G165" s="385"/>
      <c r="H165" s="385"/>
      <c r="I165" s="385"/>
      <c r="J165" s="385"/>
      <c r="K165" s="255"/>
    </row>
    <row r="166" spans="2:11" ht="17.25" customHeight="1">
      <c r="B166" s="254"/>
      <c r="C166" s="275" t="s">
        <v>575</v>
      </c>
      <c r="D166" s="275"/>
      <c r="E166" s="275"/>
      <c r="F166" s="275" t="s">
        <v>576</v>
      </c>
      <c r="G166" s="312"/>
      <c r="H166" s="313" t="s">
        <v>55</v>
      </c>
      <c r="I166" s="313" t="s">
        <v>58</v>
      </c>
      <c r="J166" s="275" t="s">
        <v>577</v>
      </c>
      <c r="K166" s="255"/>
    </row>
    <row r="167" spans="2:11" ht="17.25" customHeight="1">
      <c r="B167" s="256"/>
      <c r="C167" s="277" t="s">
        <v>578</v>
      </c>
      <c r="D167" s="277"/>
      <c r="E167" s="277"/>
      <c r="F167" s="278" t="s">
        <v>579</v>
      </c>
      <c r="G167" s="314"/>
      <c r="H167" s="315"/>
      <c r="I167" s="315"/>
      <c r="J167" s="277" t="s">
        <v>580</v>
      </c>
      <c r="K167" s="257"/>
    </row>
    <row r="168" spans="2:11" ht="5.25" customHeight="1">
      <c r="B168" s="283"/>
      <c r="C168" s="280"/>
      <c r="D168" s="280"/>
      <c r="E168" s="280"/>
      <c r="F168" s="280"/>
      <c r="G168" s="281"/>
      <c r="H168" s="280"/>
      <c r="I168" s="280"/>
      <c r="J168" s="280"/>
      <c r="K168" s="304"/>
    </row>
    <row r="169" spans="2:11" ht="15" customHeight="1">
      <c r="B169" s="283"/>
      <c r="C169" s="262" t="s">
        <v>584</v>
      </c>
      <c r="D169" s="262"/>
      <c r="E169" s="262"/>
      <c r="F169" s="282" t="s">
        <v>581</v>
      </c>
      <c r="G169" s="262"/>
      <c r="H169" s="262" t="s">
        <v>621</v>
      </c>
      <c r="I169" s="262" t="s">
        <v>583</v>
      </c>
      <c r="J169" s="262">
        <v>120</v>
      </c>
      <c r="K169" s="304"/>
    </row>
    <row r="170" spans="2:11" ht="15" customHeight="1">
      <c r="B170" s="283"/>
      <c r="C170" s="262" t="s">
        <v>630</v>
      </c>
      <c r="D170" s="262"/>
      <c r="E170" s="262"/>
      <c r="F170" s="282" t="s">
        <v>581</v>
      </c>
      <c r="G170" s="262"/>
      <c r="H170" s="262" t="s">
        <v>631</v>
      </c>
      <c r="I170" s="262" t="s">
        <v>583</v>
      </c>
      <c r="J170" s="262" t="s">
        <v>632</v>
      </c>
      <c r="K170" s="304"/>
    </row>
    <row r="171" spans="2:11" ht="15" customHeight="1">
      <c r="B171" s="283"/>
      <c r="C171" s="262" t="s">
        <v>86</v>
      </c>
      <c r="D171" s="262"/>
      <c r="E171" s="262"/>
      <c r="F171" s="282" t="s">
        <v>581</v>
      </c>
      <c r="G171" s="262"/>
      <c r="H171" s="262" t="s">
        <v>648</v>
      </c>
      <c r="I171" s="262" t="s">
        <v>583</v>
      </c>
      <c r="J171" s="262" t="s">
        <v>632</v>
      </c>
      <c r="K171" s="304"/>
    </row>
    <row r="172" spans="2:11" ht="15" customHeight="1">
      <c r="B172" s="283"/>
      <c r="C172" s="262" t="s">
        <v>586</v>
      </c>
      <c r="D172" s="262"/>
      <c r="E172" s="262"/>
      <c r="F172" s="282" t="s">
        <v>587</v>
      </c>
      <c r="G172" s="262"/>
      <c r="H172" s="262" t="s">
        <v>648</v>
      </c>
      <c r="I172" s="262" t="s">
        <v>583</v>
      </c>
      <c r="J172" s="262">
        <v>50</v>
      </c>
      <c r="K172" s="304"/>
    </row>
    <row r="173" spans="2:11" ht="15" customHeight="1">
      <c r="B173" s="283"/>
      <c r="C173" s="262" t="s">
        <v>589</v>
      </c>
      <c r="D173" s="262"/>
      <c r="E173" s="262"/>
      <c r="F173" s="282" t="s">
        <v>581</v>
      </c>
      <c r="G173" s="262"/>
      <c r="H173" s="262" t="s">
        <v>648</v>
      </c>
      <c r="I173" s="262" t="s">
        <v>591</v>
      </c>
      <c r="J173" s="262"/>
      <c r="K173" s="304"/>
    </row>
    <row r="174" spans="2:11" ht="15" customHeight="1">
      <c r="B174" s="283"/>
      <c r="C174" s="262" t="s">
        <v>600</v>
      </c>
      <c r="D174" s="262"/>
      <c r="E174" s="262"/>
      <c r="F174" s="282" t="s">
        <v>587</v>
      </c>
      <c r="G174" s="262"/>
      <c r="H174" s="262" t="s">
        <v>648</v>
      </c>
      <c r="I174" s="262" t="s">
        <v>583</v>
      </c>
      <c r="J174" s="262">
        <v>50</v>
      </c>
      <c r="K174" s="304"/>
    </row>
    <row r="175" spans="2:11" ht="15" customHeight="1">
      <c r="B175" s="283"/>
      <c r="C175" s="262" t="s">
        <v>608</v>
      </c>
      <c r="D175" s="262"/>
      <c r="E175" s="262"/>
      <c r="F175" s="282" t="s">
        <v>587</v>
      </c>
      <c r="G175" s="262"/>
      <c r="H175" s="262" t="s">
        <v>648</v>
      </c>
      <c r="I175" s="262" t="s">
        <v>583</v>
      </c>
      <c r="J175" s="262">
        <v>50</v>
      </c>
      <c r="K175" s="304"/>
    </row>
    <row r="176" spans="2:11" ht="15" customHeight="1">
      <c r="B176" s="283"/>
      <c r="C176" s="262" t="s">
        <v>606</v>
      </c>
      <c r="D176" s="262"/>
      <c r="E176" s="262"/>
      <c r="F176" s="282" t="s">
        <v>587</v>
      </c>
      <c r="G176" s="262"/>
      <c r="H176" s="262" t="s">
        <v>648</v>
      </c>
      <c r="I176" s="262" t="s">
        <v>583</v>
      </c>
      <c r="J176" s="262">
        <v>50</v>
      </c>
      <c r="K176" s="304"/>
    </row>
    <row r="177" spans="2:11" ht="15" customHeight="1">
      <c r="B177" s="283"/>
      <c r="C177" s="262" t="s">
        <v>125</v>
      </c>
      <c r="D177" s="262"/>
      <c r="E177" s="262"/>
      <c r="F177" s="282" t="s">
        <v>581</v>
      </c>
      <c r="G177" s="262"/>
      <c r="H177" s="262" t="s">
        <v>649</v>
      </c>
      <c r="I177" s="262" t="s">
        <v>650</v>
      </c>
      <c r="J177" s="262"/>
      <c r="K177" s="304"/>
    </row>
    <row r="178" spans="2:11" ht="15" customHeight="1">
      <c r="B178" s="283"/>
      <c r="C178" s="262" t="s">
        <v>58</v>
      </c>
      <c r="D178" s="262"/>
      <c r="E178" s="262"/>
      <c r="F178" s="282" t="s">
        <v>581</v>
      </c>
      <c r="G178" s="262"/>
      <c r="H178" s="262" t="s">
        <v>651</v>
      </c>
      <c r="I178" s="262" t="s">
        <v>652</v>
      </c>
      <c r="J178" s="262">
        <v>1</v>
      </c>
      <c r="K178" s="304"/>
    </row>
    <row r="179" spans="2:11" ht="15" customHeight="1">
      <c r="B179" s="283"/>
      <c r="C179" s="262" t="s">
        <v>54</v>
      </c>
      <c r="D179" s="262"/>
      <c r="E179" s="262"/>
      <c r="F179" s="282" t="s">
        <v>581</v>
      </c>
      <c r="G179" s="262"/>
      <c r="H179" s="262" t="s">
        <v>653</v>
      </c>
      <c r="I179" s="262" t="s">
        <v>583</v>
      </c>
      <c r="J179" s="262">
        <v>20</v>
      </c>
      <c r="K179" s="304"/>
    </row>
    <row r="180" spans="2:11" ht="15" customHeight="1">
      <c r="B180" s="283"/>
      <c r="C180" s="262" t="s">
        <v>55</v>
      </c>
      <c r="D180" s="262"/>
      <c r="E180" s="262"/>
      <c r="F180" s="282" t="s">
        <v>581</v>
      </c>
      <c r="G180" s="262"/>
      <c r="H180" s="262" t="s">
        <v>654</v>
      </c>
      <c r="I180" s="262" t="s">
        <v>583</v>
      </c>
      <c r="J180" s="262">
        <v>255</v>
      </c>
      <c r="K180" s="304"/>
    </row>
    <row r="181" spans="2:11" ht="15" customHeight="1">
      <c r="B181" s="283"/>
      <c r="C181" s="262" t="s">
        <v>126</v>
      </c>
      <c r="D181" s="262"/>
      <c r="E181" s="262"/>
      <c r="F181" s="282" t="s">
        <v>581</v>
      </c>
      <c r="G181" s="262"/>
      <c r="H181" s="262" t="s">
        <v>545</v>
      </c>
      <c r="I181" s="262" t="s">
        <v>583</v>
      </c>
      <c r="J181" s="262">
        <v>10</v>
      </c>
      <c r="K181" s="304"/>
    </row>
    <row r="182" spans="2:11" ht="15" customHeight="1">
      <c r="B182" s="283"/>
      <c r="C182" s="262" t="s">
        <v>127</v>
      </c>
      <c r="D182" s="262"/>
      <c r="E182" s="262"/>
      <c r="F182" s="282" t="s">
        <v>581</v>
      </c>
      <c r="G182" s="262"/>
      <c r="H182" s="262" t="s">
        <v>655</v>
      </c>
      <c r="I182" s="262" t="s">
        <v>616</v>
      </c>
      <c r="J182" s="262"/>
      <c r="K182" s="304"/>
    </row>
    <row r="183" spans="2:11" ht="15" customHeight="1">
      <c r="B183" s="283"/>
      <c r="C183" s="262" t="s">
        <v>656</v>
      </c>
      <c r="D183" s="262"/>
      <c r="E183" s="262"/>
      <c r="F183" s="282" t="s">
        <v>581</v>
      </c>
      <c r="G183" s="262"/>
      <c r="H183" s="262" t="s">
        <v>657</v>
      </c>
      <c r="I183" s="262" t="s">
        <v>616</v>
      </c>
      <c r="J183" s="262"/>
      <c r="K183" s="304"/>
    </row>
    <row r="184" spans="2:11" ht="15" customHeight="1">
      <c r="B184" s="283"/>
      <c r="C184" s="262" t="s">
        <v>645</v>
      </c>
      <c r="D184" s="262"/>
      <c r="E184" s="262"/>
      <c r="F184" s="282" t="s">
        <v>581</v>
      </c>
      <c r="G184" s="262"/>
      <c r="H184" s="262" t="s">
        <v>658</v>
      </c>
      <c r="I184" s="262" t="s">
        <v>616</v>
      </c>
      <c r="J184" s="262"/>
      <c r="K184" s="304"/>
    </row>
    <row r="185" spans="2:11" ht="15" customHeight="1">
      <c r="B185" s="283"/>
      <c r="C185" s="262" t="s">
        <v>129</v>
      </c>
      <c r="D185" s="262"/>
      <c r="E185" s="262"/>
      <c r="F185" s="282" t="s">
        <v>587</v>
      </c>
      <c r="G185" s="262"/>
      <c r="H185" s="262" t="s">
        <v>659</v>
      </c>
      <c r="I185" s="262" t="s">
        <v>583</v>
      </c>
      <c r="J185" s="262">
        <v>50</v>
      </c>
      <c r="K185" s="304"/>
    </row>
    <row r="186" spans="2:11" ht="15" customHeight="1">
      <c r="B186" s="283"/>
      <c r="C186" s="262" t="s">
        <v>660</v>
      </c>
      <c r="D186" s="262"/>
      <c r="E186" s="262"/>
      <c r="F186" s="282" t="s">
        <v>587</v>
      </c>
      <c r="G186" s="262"/>
      <c r="H186" s="262" t="s">
        <v>661</v>
      </c>
      <c r="I186" s="262" t="s">
        <v>662</v>
      </c>
      <c r="J186" s="262"/>
      <c r="K186" s="304"/>
    </row>
    <row r="187" spans="2:11" ht="15" customHeight="1">
      <c r="B187" s="283"/>
      <c r="C187" s="262" t="s">
        <v>663</v>
      </c>
      <c r="D187" s="262"/>
      <c r="E187" s="262"/>
      <c r="F187" s="282" t="s">
        <v>587</v>
      </c>
      <c r="G187" s="262"/>
      <c r="H187" s="262" t="s">
        <v>664</v>
      </c>
      <c r="I187" s="262" t="s">
        <v>662</v>
      </c>
      <c r="J187" s="262"/>
      <c r="K187" s="304"/>
    </row>
    <row r="188" spans="2:11" ht="15" customHeight="1">
      <c r="B188" s="283"/>
      <c r="C188" s="262" t="s">
        <v>665</v>
      </c>
      <c r="D188" s="262"/>
      <c r="E188" s="262"/>
      <c r="F188" s="282" t="s">
        <v>587</v>
      </c>
      <c r="G188" s="262"/>
      <c r="H188" s="262" t="s">
        <v>666</v>
      </c>
      <c r="I188" s="262" t="s">
        <v>662</v>
      </c>
      <c r="J188" s="262"/>
      <c r="K188" s="304"/>
    </row>
    <row r="189" spans="2:11" ht="15" customHeight="1">
      <c r="B189" s="283"/>
      <c r="C189" s="316" t="s">
        <v>667</v>
      </c>
      <c r="D189" s="262"/>
      <c r="E189" s="262"/>
      <c r="F189" s="282" t="s">
        <v>587</v>
      </c>
      <c r="G189" s="262"/>
      <c r="H189" s="262" t="s">
        <v>668</v>
      </c>
      <c r="I189" s="262" t="s">
        <v>669</v>
      </c>
      <c r="J189" s="317" t="s">
        <v>670</v>
      </c>
      <c r="K189" s="304"/>
    </row>
    <row r="190" spans="2:11" ht="15" customHeight="1">
      <c r="B190" s="283"/>
      <c r="C190" s="268" t="s">
        <v>43</v>
      </c>
      <c r="D190" s="262"/>
      <c r="E190" s="262"/>
      <c r="F190" s="282" t="s">
        <v>581</v>
      </c>
      <c r="G190" s="262"/>
      <c r="H190" s="259" t="s">
        <v>671</v>
      </c>
      <c r="I190" s="262" t="s">
        <v>672</v>
      </c>
      <c r="J190" s="262"/>
      <c r="K190" s="304"/>
    </row>
    <row r="191" spans="2:11" ht="15" customHeight="1">
      <c r="B191" s="283"/>
      <c r="C191" s="268" t="s">
        <v>673</v>
      </c>
      <c r="D191" s="262"/>
      <c r="E191" s="262"/>
      <c r="F191" s="282" t="s">
        <v>581</v>
      </c>
      <c r="G191" s="262"/>
      <c r="H191" s="262" t="s">
        <v>674</v>
      </c>
      <c r="I191" s="262" t="s">
        <v>616</v>
      </c>
      <c r="J191" s="262"/>
      <c r="K191" s="304"/>
    </row>
    <row r="192" spans="2:11" ht="15" customHeight="1">
      <c r="B192" s="283"/>
      <c r="C192" s="268" t="s">
        <v>675</v>
      </c>
      <c r="D192" s="262"/>
      <c r="E192" s="262"/>
      <c r="F192" s="282" t="s">
        <v>581</v>
      </c>
      <c r="G192" s="262"/>
      <c r="H192" s="262" t="s">
        <v>676</v>
      </c>
      <c r="I192" s="262" t="s">
        <v>616</v>
      </c>
      <c r="J192" s="262"/>
      <c r="K192" s="304"/>
    </row>
    <row r="193" spans="2:11" ht="15" customHeight="1">
      <c r="B193" s="283"/>
      <c r="C193" s="268" t="s">
        <v>677</v>
      </c>
      <c r="D193" s="262"/>
      <c r="E193" s="262"/>
      <c r="F193" s="282" t="s">
        <v>587</v>
      </c>
      <c r="G193" s="262"/>
      <c r="H193" s="262" t="s">
        <v>678</v>
      </c>
      <c r="I193" s="262" t="s">
        <v>616</v>
      </c>
      <c r="J193" s="262"/>
      <c r="K193" s="304"/>
    </row>
    <row r="194" spans="2:11" ht="15" customHeight="1">
      <c r="B194" s="310"/>
      <c r="C194" s="318"/>
      <c r="D194" s="292"/>
      <c r="E194" s="292"/>
      <c r="F194" s="292"/>
      <c r="G194" s="292"/>
      <c r="H194" s="292"/>
      <c r="I194" s="292"/>
      <c r="J194" s="292"/>
      <c r="K194" s="311"/>
    </row>
    <row r="195" spans="2:11" ht="18.75" customHeight="1">
      <c r="B195" s="259"/>
      <c r="C195" s="262"/>
      <c r="D195" s="262"/>
      <c r="E195" s="262"/>
      <c r="F195" s="282"/>
      <c r="G195" s="262"/>
      <c r="H195" s="262"/>
      <c r="I195" s="262"/>
      <c r="J195" s="262"/>
      <c r="K195" s="259"/>
    </row>
    <row r="196" spans="2:11" ht="18.75" customHeight="1">
      <c r="B196" s="259"/>
      <c r="C196" s="262"/>
      <c r="D196" s="262"/>
      <c r="E196" s="262"/>
      <c r="F196" s="282"/>
      <c r="G196" s="262"/>
      <c r="H196" s="262"/>
      <c r="I196" s="262"/>
      <c r="J196" s="262"/>
      <c r="K196" s="259"/>
    </row>
    <row r="197" spans="2:1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2:11" ht="12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pans="2:11" ht="22.2">
      <c r="B199" s="254"/>
      <c r="C199" s="385" t="s">
        <v>679</v>
      </c>
      <c r="D199" s="385"/>
      <c r="E199" s="385"/>
      <c r="F199" s="385"/>
      <c r="G199" s="385"/>
      <c r="H199" s="385"/>
      <c r="I199" s="385"/>
      <c r="J199" s="385"/>
      <c r="K199" s="255"/>
    </row>
    <row r="200" spans="2:11" ht="25.5" customHeight="1">
      <c r="B200" s="254"/>
      <c r="C200" s="319" t="s">
        <v>680</v>
      </c>
      <c r="D200" s="319"/>
      <c r="E200" s="319"/>
      <c r="F200" s="319" t="s">
        <v>681</v>
      </c>
      <c r="G200" s="320"/>
      <c r="H200" s="384" t="s">
        <v>682</v>
      </c>
      <c r="I200" s="384"/>
      <c r="J200" s="384"/>
      <c r="K200" s="255"/>
    </row>
    <row r="201" spans="2:11" ht="5.25" customHeight="1">
      <c r="B201" s="283"/>
      <c r="C201" s="280"/>
      <c r="D201" s="280"/>
      <c r="E201" s="280"/>
      <c r="F201" s="280"/>
      <c r="G201" s="262"/>
      <c r="H201" s="280"/>
      <c r="I201" s="280"/>
      <c r="J201" s="280"/>
      <c r="K201" s="304"/>
    </row>
    <row r="202" spans="2:11" ht="15" customHeight="1">
      <c r="B202" s="283"/>
      <c r="C202" s="262" t="s">
        <v>672</v>
      </c>
      <c r="D202" s="262"/>
      <c r="E202" s="262"/>
      <c r="F202" s="282" t="s">
        <v>44</v>
      </c>
      <c r="G202" s="262"/>
      <c r="H202" s="383" t="s">
        <v>683</v>
      </c>
      <c r="I202" s="383"/>
      <c r="J202" s="383"/>
      <c r="K202" s="304"/>
    </row>
    <row r="203" spans="2:11" ht="15" customHeight="1">
      <c r="B203" s="283"/>
      <c r="C203" s="289"/>
      <c r="D203" s="262"/>
      <c r="E203" s="262"/>
      <c r="F203" s="282" t="s">
        <v>45</v>
      </c>
      <c r="G203" s="262"/>
      <c r="H203" s="383" t="s">
        <v>684</v>
      </c>
      <c r="I203" s="383"/>
      <c r="J203" s="383"/>
      <c r="K203" s="304"/>
    </row>
    <row r="204" spans="2:11" ht="15" customHeight="1">
      <c r="B204" s="283"/>
      <c r="C204" s="289"/>
      <c r="D204" s="262"/>
      <c r="E204" s="262"/>
      <c r="F204" s="282" t="s">
        <v>48</v>
      </c>
      <c r="G204" s="262"/>
      <c r="H204" s="383" t="s">
        <v>685</v>
      </c>
      <c r="I204" s="383"/>
      <c r="J204" s="383"/>
      <c r="K204" s="304"/>
    </row>
    <row r="205" spans="2:11" ht="15" customHeight="1">
      <c r="B205" s="283"/>
      <c r="C205" s="262"/>
      <c r="D205" s="262"/>
      <c r="E205" s="262"/>
      <c r="F205" s="282" t="s">
        <v>46</v>
      </c>
      <c r="G205" s="262"/>
      <c r="H205" s="383" t="s">
        <v>686</v>
      </c>
      <c r="I205" s="383"/>
      <c r="J205" s="383"/>
      <c r="K205" s="304"/>
    </row>
    <row r="206" spans="2:11" ht="15" customHeight="1">
      <c r="B206" s="283"/>
      <c r="C206" s="262"/>
      <c r="D206" s="262"/>
      <c r="E206" s="262"/>
      <c r="F206" s="282" t="s">
        <v>47</v>
      </c>
      <c r="G206" s="262"/>
      <c r="H206" s="383" t="s">
        <v>687</v>
      </c>
      <c r="I206" s="383"/>
      <c r="J206" s="383"/>
      <c r="K206" s="304"/>
    </row>
    <row r="207" spans="2:11" ht="15" customHeight="1">
      <c r="B207" s="283"/>
      <c r="C207" s="262"/>
      <c r="D207" s="262"/>
      <c r="E207" s="262"/>
      <c r="F207" s="282"/>
      <c r="G207" s="262"/>
      <c r="H207" s="262"/>
      <c r="I207" s="262"/>
      <c r="J207" s="262"/>
      <c r="K207" s="304"/>
    </row>
    <row r="208" spans="2:11" ht="15" customHeight="1">
      <c r="B208" s="283"/>
      <c r="C208" s="262" t="s">
        <v>628</v>
      </c>
      <c r="D208" s="262"/>
      <c r="E208" s="262"/>
      <c r="F208" s="282" t="s">
        <v>79</v>
      </c>
      <c r="G208" s="262"/>
      <c r="H208" s="383" t="s">
        <v>688</v>
      </c>
      <c r="I208" s="383"/>
      <c r="J208" s="383"/>
      <c r="K208" s="304"/>
    </row>
    <row r="209" spans="2:11" ht="15" customHeight="1">
      <c r="B209" s="283"/>
      <c r="C209" s="289"/>
      <c r="D209" s="262"/>
      <c r="E209" s="262"/>
      <c r="F209" s="282" t="s">
        <v>524</v>
      </c>
      <c r="G209" s="262"/>
      <c r="H209" s="383" t="s">
        <v>525</v>
      </c>
      <c r="I209" s="383"/>
      <c r="J209" s="383"/>
      <c r="K209" s="304"/>
    </row>
    <row r="210" spans="2:11" ht="15" customHeight="1">
      <c r="B210" s="283"/>
      <c r="C210" s="262"/>
      <c r="D210" s="262"/>
      <c r="E210" s="262"/>
      <c r="F210" s="282" t="s">
        <v>522</v>
      </c>
      <c r="G210" s="262"/>
      <c r="H210" s="383" t="s">
        <v>689</v>
      </c>
      <c r="I210" s="383"/>
      <c r="J210" s="383"/>
      <c r="K210" s="304"/>
    </row>
    <row r="211" spans="2:11" ht="15" customHeight="1">
      <c r="B211" s="321"/>
      <c r="C211" s="289"/>
      <c r="D211" s="289"/>
      <c r="E211" s="289"/>
      <c r="F211" s="282" t="s">
        <v>526</v>
      </c>
      <c r="G211" s="268"/>
      <c r="H211" s="382" t="s">
        <v>527</v>
      </c>
      <c r="I211" s="382"/>
      <c r="J211" s="382"/>
      <c r="K211" s="322"/>
    </row>
    <row r="212" spans="2:11" ht="15" customHeight="1">
      <c r="B212" s="321"/>
      <c r="C212" s="289"/>
      <c r="D212" s="289"/>
      <c r="E212" s="289"/>
      <c r="F212" s="282" t="s">
        <v>528</v>
      </c>
      <c r="G212" s="268"/>
      <c r="H212" s="382" t="s">
        <v>690</v>
      </c>
      <c r="I212" s="382"/>
      <c r="J212" s="382"/>
      <c r="K212" s="322"/>
    </row>
    <row r="213" spans="2:11" ht="15" customHeight="1">
      <c r="B213" s="321"/>
      <c r="C213" s="289"/>
      <c r="D213" s="289"/>
      <c r="E213" s="289"/>
      <c r="F213" s="323"/>
      <c r="G213" s="268"/>
      <c r="H213" s="324"/>
      <c r="I213" s="324"/>
      <c r="J213" s="324"/>
      <c r="K213" s="322"/>
    </row>
    <row r="214" spans="2:11" ht="15" customHeight="1">
      <c r="B214" s="321"/>
      <c r="C214" s="262" t="s">
        <v>652</v>
      </c>
      <c r="D214" s="289"/>
      <c r="E214" s="289"/>
      <c r="F214" s="282">
        <v>1</v>
      </c>
      <c r="G214" s="268"/>
      <c r="H214" s="382" t="s">
        <v>691</v>
      </c>
      <c r="I214" s="382"/>
      <c r="J214" s="382"/>
      <c r="K214" s="322"/>
    </row>
    <row r="215" spans="2:11" ht="15" customHeight="1">
      <c r="B215" s="321"/>
      <c r="C215" s="289"/>
      <c r="D215" s="289"/>
      <c r="E215" s="289"/>
      <c r="F215" s="282">
        <v>2</v>
      </c>
      <c r="G215" s="268"/>
      <c r="H215" s="382" t="s">
        <v>692</v>
      </c>
      <c r="I215" s="382"/>
      <c r="J215" s="382"/>
      <c r="K215" s="322"/>
    </row>
    <row r="216" spans="2:11" ht="15" customHeight="1">
      <c r="B216" s="321"/>
      <c r="C216" s="289"/>
      <c r="D216" s="289"/>
      <c r="E216" s="289"/>
      <c r="F216" s="282">
        <v>3</v>
      </c>
      <c r="G216" s="268"/>
      <c r="H216" s="382" t="s">
        <v>693</v>
      </c>
      <c r="I216" s="382"/>
      <c r="J216" s="382"/>
      <c r="K216" s="322"/>
    </row>
    <row r="217" spans="2:11" ht="15" customHeight="1">
      <c r="B217" s="321"/>
      <c r="C217" s="289"/>
      <c r="D217" s="289"/>
      <c r="E217" s="289"/>
      <c r="F217" s="282">
        <v>4</v>
      </c>
      <c r="G217" s="268"/>
      <c r="H217" s="382" t="s">
        <v>694</v>
      </c>
      <c r="I217" s="382"/>
      <c r="J217" s="382"/>
      <c r="K217" s="322"/>
    </row>
    <row r="218" spans="2:11" ht="12.75" customHeight="1">
      <c r="B218" s="325"/>
      <c r="C218" s="326"/>
      <c r="D218" s="326"/>
      <c r="E218" s="326"/>
      <c r="F218" s="326"/>
      <c r="G218" s="326"/>
      <c r="H218" s="326"/>
      <c r="I218" s="326"/>
      <c r="J218" s="326"/>
      <c r="K218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Založení úpravy</vt:lpstr>
      <vt:lpstr>02 - Rozvojová péče</vt:lpstr>
      <vt:lpstr>01 - Založení úpravy_01</vt:lpstr>
      <vt:lpstr>02 - Rozvojová péče_01</vt:lpstr>
      <vt:lpstr>N01 - Lokalita Polní</vt:lpstr>
      <vt:lpstr>N02 - Lokalita Úvozní</vt:lpstr>
      <vt:lpstr>Pokyny pro vyplnění</vt:lpstr>
      <vt:lpstr>'01 - Založení úpravy'!Názvy_tisku</vt:lpstr>
      <vt:lpstr>'01 - Založení úpravy_01'!Názvy_tisku</vt:lpstr>
      <vt:lpstr>'02 - Rozvojová péče'!Názvy_tisku</vt:lpstr>
      <vt:lpstr>'02 - Rozvojová péče_01'!Názvy_tisku</vt:lpstr>
      <vt:lpstr>'N01 - Lokalita Polní'!Názvy_tisku</vt:lpstr>
      <vt:lpstr>'N02 - Lokalita Úvozní'!Názvy_tisku</vt:lpstr>
      <vt:lpstr>'Rekapitulace stavby'!Názvy_tisku</vt:lpstr>
      <vt:lpstr>'01 - Založení úpravy'!Oblast_tisku</vt:lpstr>
      <vt:lpstr>'01 - Založení úpravy_01'!Oblast_tisku</vt:lpstr>
      <vt:lpstr>'02 - Rozvojová péče'!Oblast_tisku</vt:lpstr>
      <vt:lpstr>'02 - Rozvojová péče_01'!Oblast_tisku</vt:lpstr>
      <vt:lpstr>'N01 - Lokalita Polní'!Oblast_tisku</vt:lpstr>
      <vt:lpstr>'N02 - Lokalita Úvozní'!Oblast_tisku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Sunny</dc:creator>
  <cp:lastModifiedBy>Petra Ličková</cp:lastModifiedBy>
  <cp:lastPrinted>2019-08-15T18:50:10Z</cp:lastPrinted>
  <dcterms:created xsi:type="dcterms:W3CDTF">2019-08-15T08:50:31Z</dcterms:created>
  <dcterms:modified xsi:type="dcterms:W3CDTF">2019-08-15T18:52:57Z</dcterms:modified>
</cp:coreProperties>
</file>