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80" activeTab="0"/>
  </bookViews>
  <sheets>
    <sheet name="KRYCÍ LIST" sheetId="11" r:id="rId1"/>
    <sheet name="SO 02" sheetId="4" r:id="rId2"/>
    <sheet name="SO 03" sheetId="12" r:id="rId3"/>
    <sheet name="SO 01-SO 04" sheetId="8" r:id="rId4"/>
    <sheet name="VON" sheetId="7" r:id="rId5"/>
  </sheets>
  <definedNames/>
  <calcPr calcId="162913"/>
</workbook>
</file>

<file path=xl/sharedStrings.xml><?xml version="1.0" encoding="utf-8"?>
<sst xmlns="http://schemas.openxmlformats.org/spreadsheetml/2006/main" count="351" uniqueCount="205">
  <si>
    <t xml:space="preserve">                                        </t>
  </si>
  <si>
    <t>NABÍDKOVÝ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</si>
  <si>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</si>
  <si>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</si>
  <si>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</si>
  <si>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</si>
  <si>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>Investor:</t>
  </si>
  <si>
    <t>Položka</t>
  </si>
  <si>
    <t>Text</t>
  </si>
  <si>
    <t>Množství</t>
  </si>
  <si>
    <t>m.j.</t>
  </si>
  <si>
    <t>Cena</t>
  </si>
  <si>
    <t>Celkem</t>
  </si>
  <si>
    <t>127753204</t>
  </si>
  <si>
    <t>Vykopávky pod vodou v hornině tř. 1 až 4</t>
  </si>
  <si>
    <t xml:space="preserve">m3   </t>
  </si>
  <si>
    <t>_50A0IZVCI</t>
  </si>
  <si>
    <t>162701105</t>
  </si>
  <si>
    <t>Vodorovné přemístění do 10000 m výkopku z horniny tř. 1 až 4</t>
  </si>
  <si>
    <t>_50A0J0K8A</t>
  </si>
  <si>
    <t>171201201</t>
  </si>
  <si>
    <t>Uložení sypaniny na skládky</t>
  </si>
  <si>
    <t>_50A0J0NT6</t>
  </si>
  <si>
    <t>171201211</t>
  </si>
  <si>
    <t>Poplatek za uložení odpadu ze sypaniny na skládce (skládkovné)</t>
  </si>
  <si>
    <t xml:space="preserve">t    </t>
  </si>
  <si>
    <t>_50A0J0RXE</t>
  </si>
  <si>
    <t>181111113</t>
  </si>
  <si>
    <t>Plošná úprava terénu do 500 m2 zemina tř 1 až 4 nerovnosti do 100 mm ve svahu do 1:1</t>
  </si>
  <si>
    <t xml:space="preserve">m2   </t>
  </si>
  <si>
    <t>_5690QGHOI</t>
  </si>
  <si>
    <t>213111121</t>
  </si>
  <si>
    <t>Stabilizace základové spáry zřízením vrstvy z geomříže tuhé</t>
  </si>
  <si>
    <t>_5690QGKTL</t>
  </si>
  <si>
    <t>6932101400</t>
  </si>
  <si>
    <t>_5690QGNXU</t>
  </si>
  <si>
    <t>326214111</t>
  </si>
  <si>
    <t>Zdivo z lomového kamene do drátěných košů gabionů s urovnáním hran</t>
  </si>
  <si>
    <t>_5650LPN2K</t>
  </si>
  <si>
    <t>461211811</t>
  </si>
  <si>
    <t>_5690QGSFW</t>
  </si>
  <si>
    <t>462512161</t>
  </si>
  <si>
    <t>Zához z lomového kamene záhozového hmotnost kamenů do 200 kg bez výplněVyrovnávácí podsyp gabionu fr. 0/125, dorovnání povrchu za gabionem fr. 0/125</t>
  </si>
  <si>
    <t>_50A0J6E27</t>
  </si>
  <si>
    <t>462519002</t>
  </si>
  <si>
    <t>Příplatek za urovnání ploch záhozu z lomového kamene hmotnost do 200 kg</t>
  </si>
  <si>
    <t>_50A0OLPGF</t>
  </si>
  <si>
    <t>464571126</t>
  </si>
  <si>
    <t>_5690QGYLC</t>
  </si>
  <si>
    <t>564251111</t>
  </si>
  <si>
    <t>Podklad nebo podsyp ze štěrkopísku ŠP tl 150 mm</t>
  </si>
  <si>
    <t>_5690QH46E</t>
  </si>
  <si>
    <t>998321011</t>
  </si>
  <si>
    <t>Přesun hmot pro hráze přehradní zemní a kamenité</t>
  </si>
  <si>
    <t>_50A0JE3KK</t>
  </si>
  <si>
    <t>Odbytová cena bez DPH:</t>
  </si>
  <si>
    <t>DOD_01</t>
  </si>
  <si>
    <t xml:space="preserve">kus  </t>
  </si>
  <si>
    <t>DOD_02</t>
  </si>
  <si>
    <t>DOD_03</t>
  </si>
  <si>
    <t>Informativní tabule  - dodávka vč motáže a spodní stavby</t>
  </si>
  <si>
    <t xml:space="preserve">   VON  Vedlejší a ostaní náklady                                                                           </t>
  </si>
  <si>
    <t>012103000</t>
  </si>
  <si>
    <t xml:space="preserve">soub </t>
  </si>
  <si>
    <t>_5690R1PNS</t>
  </si>
  <si>
    <t>012303000</t>
  </si>
  <si>
    <t>_5690R1SS0</t>
  </si>
  <si>
    <t>013254000</t>
  </si>
  <si>
    <t>_5690R1WXY</t>
  </si>
  <si>
    <t>030001000</t>
  </si>
  <si>
    <t>Zařízení staveniště, buňky, chemické WC</t>
  </si>
  <si>
    <t>_5690R21Z3</t>
  </si>
  <si>
    <t>039103000</t>
  </si>
  <si>
    <t>Rozebrání, bourání a odvoz zařízení staveniště</t>
  </si>
  <si>
    <t>_5690R4FEG</t>
  </si>
  <si>
    <t>043002000</t>
  </si>
  <si>
    <t>Zkoušky a ostatní měření</t>
  </si>
  <si>
    <t>_5690R7FAV</t>
  </si>
  <si>
    <t xml:space="preserve">  Stavba:                                       OBNOVA REKREAČNÍ OBLASTI VRBICKÉHO JEZERA                                                            </t>
  </si>
  <si>
    <t xml:space="preserve">  Stavba:                                       OBNOVA REKREAČNÍ OBLASTI VRBICKÉHO JEZERA                                                                       </t>
  </si>
  <si>
    <t xml:space="preserve">  Stavba:                                       OBNOVA REKREAČNÍ OBLASTI VRBICKÉHO JEZERA                                                                           </t>
  </si>
  <si>
    <t xml:space="preserve">Dokumentace skutečného provedení stavby vč provozního a povodňového řádu </t>
  </si>
  <si>
    <t>1</t>
  </si>
  <si>
    <t>ks</t>
  </si>
  <si>
    <t>2</t>
  </si>
  <si>
    <t>3</t>
  </si>
  <si>
    <t>4</t>
  </si>
  <si>
    <t>zábradlí</t>
  </si>
  <si>
    <t>m</t>
  </si>
  <si>
    <t>5</t>
  </si>
  <si>
    <t>žebřík</t>
  </si>
  <si>
    <t>plovoucí přechodová lávka 5 x 2 m</t>
  </si>
  <si>
    <t>6</t>
  </si>
  <si>
    <t>žebřík pro plavce 6 stupňů</t>
  </si>
  <si>
    <t>Celková cena - dodávka plovoucích modulů a vystrojení</t>
  </si>
  <si>
    <t>Vedlejší náklady spojené s realizací</t>
  </si>
  <si>
    <t>Instalace na hladinu</t>
  </si>
  <si>
    <t>Montáž na vodní hladině</t>
  </si>
  <si>
    <t>Mimostaveništní a staveništní doprava</t>
  </si>
  <si>
    <t>Ověření technické způsobilosti plavidla, certifikace</t>
  </si>
  <si>
    <t>Vedlejší náklady celkem</t>
  </si>
  <si>
    <t>Celková cena bez DPH</t>
  </si>
  <si>
    <t>Stavba:</t>
  </si>
  <si>
    <t>Místo:</t>
  </si>
  <si>
    <t>Bohumín</t>
  </si>
  <si>
    <t>Zadavatel:</t>
  </si>
  <si>
    <t>Město Bohumín</t>
  </si>
  <si>
    <t>Náklady stavby celkem</t>
  </si>
  <si>
    <t>bez DPH</t>
  </si>
  <si>
    <t>Celkem bez DPH</t>
  </si>
  <si>
    <t>Celkem s  DPH 21%</t>
  </si>
  <si>
    <t>Vrbické jezero</t>
  </si>
  <si>
    <t>pozn. Položky DOD jsou mimo cenovou hladinu URS</t>
  </si>
  <si>
    <t>Dodávka a osazení čtyř  betonových kotevních bloků vč armatur na dno (20-50m od břehu)</t>
  </si>
  <si>
    <t>Doporučujeme u položky č. 20 postupovat dle zákona 134/2016  - § 16</t>
  </si>
  <si>
    <t xml:space="preserve">Cenová soustava mimo položek DOD - URS  </t>
  </si>
  <si>
    <t>Kotvící pevnostní řetěz 2t pozinkovaný vč. spojek pro distanční molo a ekomolo (skutečná délka se stanoví při realizaci)</t>
  </si>
  <si>
    <t>Kotvící pevnostní řetěz 2t pozinkovaný vč. spojek pro plovárnu a marinu (skutečná délka se stanoví při realizaci)</t>
  </si>
  <si>
    <t>7</t>
  </si>
  <si>
    <t xml:space="preserve">REKAPITULACE -  OCENĚNÍ STAVEBNÍCH PRACÍ, DODÁVEK A SLUŽEB </t>
  </si>
  <si>
    <t>8</t>
  </si>
  <si>
    <t>Ekomolo 3x3m</t>
  </si>
  <si>
    <t>dozor společnosti Československý Lloyd s.r.o.</t>
  </si>
  <si>
    <t xml:space="preserve"> </t>
  </si>
  <si>
    <t>DOD_04</t>
  </si>
  <si>
    <t>DOD_05</t>
  </si>
  <si>
    <t>Geodetické práce před výstavbou - vytyčení stavby</t>
  </si>
  <si>
    <t>Geodetické práce po výstavbě - zamření skutečního provedení, geometrický plán</t>
  </si>
  <si>
    <t>DOD</t>
  </si>
  <si>
    <t>Pohoz z kameniva těženého hrubého zrno 63 až 200 mm z terénu - jedná se o úpravu pláně pod gabiony. K úpravě bude užito lokální kamenivo. Položka obsahuje úpravu terénu a přesun kameniva</t>
  </si>
  <si>
    <t>SO 02 Úprava břehů + Gabiony, betonové kotvící bloky</t>
  </si>
  <si>
    <t>SO 03 Úprava ploch - štěrkový chodníček</t>
  </si>
  <si>
    <t>P01 - PLOVOUCÍ MARINA, PO 02 - PLOVOUCÍ PLOVÁRNA, PO 03 - PLOVOUCÍ DISTANČNÍ MOLO PRO PLAVCE, PO 04 - PLOVOUCÍ EKOMOLO</t>
  </si>
  <si>
    <t xml:space="preserve">   SO 02  Úprava břehů + Gabiony, betonové kotvící bloky                                                                      </t>
  </si>
  <si>
    <t xml:space="preserve">Tkaná geomříž z vysokohustotních polyesterových vláken (PET) potažených polyvinylchloridem (PVC) pro vyztužování zemních konstrukcí.Tevnost v tahu podélně 58 kN/m, pevnost v tahu příčně 58 kN/m, tažnost podélně 10,5 %, tažnost příčně 10 %, velikost oka podélně 20 mm, velikost okna příčně 35 mm. </t>
  </si>
  <si>
    <t xml:space="preserve">   SO 03  Úprava ploch - štěrkový chodníček                                                                   </t>
  </si>
  <si>
    <t>122201102</t>
  </si>
  <si>
    <t>Odkopávky a prokopávky nezapažené v hornině tř. 3</t>
  </si>
  <si>
    <t>_5090QSDZS</t>
  </si>
  <si>
    <t>_5090R2I1H</t>
  </si>
  <si>
    <t>_5090R33G0</t>
  </si>
  <si>
    <t>_5090R3RI7</t>
  </si>
  <si>
    <t>181111111</t>
  </si>
  <si>
    <t>Plošná úprava terénu do 500 m2 zemina tř 1 až 4 nerovnosti do 100 mm v rovinně a svahu do 1:5úprava terénu kolem nového chodníku</t>
  </si>
  <si>
    <t>_5690QU10H</t>
  </si>
  <si>
    <t>181102302</t>
  </si>
  <si>
    <t>Úprava pláně se zhutněním</t>
  </si>
  <si>
    <t>_5090R4IJN</t>
  </si>
  <si>
    <t>181411121</t>
  </si>
  <si>
    <t>Založení lučního trávníku výsevem plochy do 1000 m2 v rovině a ve svahu do 1:5</t>
  </si>
  <si>
    <t>_50A0P9N84</t>
  </si>
  <si>
    <t>0057210000</t>
  </si>
  <si>
    <t>osivosměs travní univerzální</t>
  </si>
  <si>
    <t xml:space="preserve">kg   </t>
  </si>
  <si>
    <t>_50A0PB2X5</t>
  </si>
  <si>
    <t>183403114</t>
  </si>
  <si>
    <t>Obdělání půdy kultivátorováním v rovině a svahu do 1:5</t>
  </si>
  <si>
    <t>_50A0PBO7S</t>
  </si>
  <si>
    <t>213141111</t>
  </si>
  <si>
    <t>Zřízení vrstvy z geotextilie v rovině nebo ve sklonu do 1:5 š do 3 m, min 600g/m2</t>
  </si>
  <si>
    <t>_5090RAJCP</t>
  </si>
  <si>
    <t>6936608000</t>
  </si>
  <si>
    <t xml:space="preserve">Netkaná geotextilie vyrobená z polyesterové stříže a polypropylenové trhaniny, plošná hmotnost 600 g/m2, použití na zemní stavby, základy a opěrné konstrukce. </t>
  </si>
  <si>
    <t xml:space="preserve">M2   </t>
  </si>
  <si>
    <t>_5690PXT5Q</t>
  </si>
  <si>
    <t>564761115</t>
  </si>
  <si>
    <t>Podklad z kameniva hrubého drceného vel. 32-63 mm tl 250 mm</t>
  </si>
  <si>
    <t>_5090R8H72</t>
  </si>
  <si>
    <t>564750111</t>
  </si>
  <si>
    <t>Podklad z kameniva hrubého drceného vel. 16-32 mm tl 150 mm</t>
  </si>
  <si>
    <t>_5090RBT2W</t>
  </si>
  <si>
    <t>564730011</t>
  </si>
  <si>
    <t>Podklad z kameniva hrubého drceného vel. 8-16 mm tl 100 mm</t>
  </si>
  <si>
    <t>_5090RCC7G</t>
  </si>
  <si>
    <t>564932113</t>
  </si>
  <si>
    <t>Podklad MZK tl 100 mm, zaválcovaná směs lomových výsivek a fr. 0-4 standart</t>
  </si>
  <si>
    <t>_5090RPLWG</t>
  </si>
  <si>
    <t>916371211</t>
  </si>
  <si>
    <t>Osazení skrytého flexibilního zahradního obrubníku plastového</t>
  </si>
  <si>
    <t xml:space="preserve">m    </t>
  </si>
  <si>
    <t>_5090RR3N2</t>
  </si>
  <si>
    <t>SPEC01</t>
  </si>
  <si>
    <t>Neviditelný obrubník plastový pro ohraničení trávníků a zakončení zpevněné plochy, vč. kotvících hřebů.</t>
  </si>
  <si>
    <t>_5090RSTYY</t>
  </si>
  <si>
    <t>998225111</t>
  </si>
  <si>
    <t>Přesun hmot pro pozemní komunikace s krytem z kamene, monolitickým betonovým nebo živičným</t>
  </si>
  <si>
    <t>_50A0GMNJD</t>
  </si>
  <si>
    <t xml:space="preserve"> PO 01  - PLOVOUCÍ MARINA                                                    </t>
  </si>
  <si>
    <t xml:space="preserve">PO 02  -  PLOVOUCÍ PLOVÁRNA                                     </t>
  </si>
  <si>
    <t>PO 03 - PLOVOUCÍ DISTANČNÍ MOLO PRO PLAVCE</t>
  </si>
  <si>
    <t xml:space="preserve">PO - 04 PLOVOUCÍ EKOMOLO                             </t>
  </si>
  <si>
    <t>plovoucí modul  6 x 2 x 0,48 m, vč. kotevních prvků</t>
  </si>
  <si>
    <t>plovoucí modul 6 x 1 x 0,48 m, vč. kotevních prvků</t>
  </si>
  <si>
    <t>plovoucí modul 3 x 1 x 0,48 m, vč. kotevních prvků</t>
  </si>
  <si>
    <t xml:space="preserve">záchranný kruh vč. Házecího plovoucího lana a držáku </t>
  </si>
  <si>
    <t>plovoucí modul 6 x 2 x 0,48 m, vč. kotevních prvků</t>
  </si>
  <si>
    <t xml:space="preserve"> VON  Vedlejší a ostatní náklady       </t>
  </si>
  <si>
    <t>DOD_06</t>
  </si>
  <si>
    <t>Zakládání na suchu – zahrazení pytlem okolí gabinového koše (7*25 pytlů)</t>
  </si>
  <si>
    <t>Zakládání na suchu – staveništní čerpání (7*20hod.)</t>
  </si>
  <si>
    <t>h</t>
  </si>
  <si>
    <t>Vrstva  kačírku min 100mm uložená na gabion jako pochozí vrstva - frakce 0-63. D+M</t>
  </si>
  <si>
    <t>Patky z lomového kamene (nástupní patky) na sucho bez výplně D+M - 7ks včetně zemních prací,lomový kámen tříděný drcený - frakce 63-125</t>
  </si>
  <si>
    <t>Vytěžení písků pro umístění patek z lomového kamene ( 7ks ) včetně rozprostření materiálu po okolním svahu bez odvozu na skládku</t>
  </si>
  <si>
    <t>DOD_07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</si>
</sst>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11"/>
      <name val="Calibri"/>
      <family val="2"/>
      <scheme val="minor"/>
    </font>
    <font>
      <b/>
      <sz val="11"/>
      <name val="Trebuchet MS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0" fillId="0" borderId="0" xfId="0" applyFont="1"/>
    <xf numFmtId="49" fontId="11" fillId="0" borderId="0" xfId="0" applyNumberFormat="1" applyFont="1"/>
    <xf numFmtId="14" fontId="11" fillId="0" borderId="0" xfId="0" applyNumberFormat="1" applyFont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4" fontId="11" fillId="0" borderId="0" xfId="0" applyNumberFormat="1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0" fontId="5" fillId="0" borderId="0" xfId="0" applyFont="1"/>
    <xf numFmtId="0" fontId="5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0" xfId="0" applyFont="1" applyBorder="1"/>
    <xf numFmtId="9" fontId="10" fillId="0" borderId="0" xfId="20" applyFont="1" applyBorder="1"/>
    <xf numFmtId="1" fontId="10" fillId="0" borderId="0" xfId="0" applyNumberFormat="1" applyFont="1" applyBorder="1"/>
    <xf numFmtId="0" fontId="5" fillId="0" borderId="5" xfId="0" applyFont="1" applyBorder="1"/>
    <xf numFmtId="0" fontId="5" fillId="0" borderId="6" xfId="0" applyFont="1" applyBorder="1"/>
    <xf numFmtId="9" fontId="5" fillId="0" borderId="6" xfId="20" applyFont="1" applyBorder="1"/>
    <xf numFmtId="1" fontId="5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/>
    <xf numFmtId="9" fontId="5" fillId="0" borderId="8" xfId="20" applyFont="1" applyBorder="1"/>
    <xf numFmtId="1" fontId="5" fillId="0" borderId="8" xfId="0" applyNumberFormat="1" applyFont="1" applyBorder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65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19" fillId="0" borderId="0" xfId="0" applyFont="1"/>
    <xf numFmtId="0" fontId="21" fillId="0" borderId="0" xfId="0" applyFont="1"/>
    <xf numFmtId="165" fontId="21" fillId="0" borderId="0" xfId="0" applyNumberFormat="1" applyFont="1"/>
    <xf numFmtId="164" fontId="19" fillId="0" borderId="0" xfId="0" applyNumberFormat="1" applyFont="1"/>
    <xf numFmtId="0" fontId="22" fillId="0" borderId="0" xfId="0" applyFont="1"/>
    <xf numFmtId="165" fontId="22" fillId="0" borderId="0" xfId="0" applyNumberFormat="1" applyFont="1"/>
    <xf numFmtId="164" fontId="0" fillId="0" borderId="0" xfId="0" applyNumberFormat="1"/>
    <xf numFmtId="0" fontId="23" fillId="0" borderId="0" xfId="0" applyFont="1" applyAlignment="1">
      <alignment wrapText="1"/>
    </xf>
    <xf numFmtId="4" fontId="6" fillId="2" borderId="0" xfId="0" applyNumberFormat="1" applyFont="1" applyFill="1" applyAlignment="1">
      <alignment/>
    </xf>
    <xf numFmtId="0" fontId="20" fillId="0" borderId="0" xfId="0" applyNumberFormat="1" applyFont="1" applyAlignment="1">
      <alignment vertical="center"/>
    </xf>
    <xf numFmtId="0" fontId="0" fillId="0" borderId="9" xfId="0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left"/>
    </xf>
    <xf numFmtId="4" fontId="25" fillId="0" borderId="0" xfId="0" applyNumberFormat="1" applyFont="1"/>
    <xf numFmtId="0" fontId="25" fillId="0" borderId="0" xfId="0" applyFont="1"/>
    <xf numFmtId="4" fontId="26" fillId="0" borderId="0" xfId="0" applyNumberFormat="1" applyFont="1"/>
    <xf numFmtId="0" fontId="24" fillId="0" borderId="0" xfId="0" applyFont="1"/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/>
    <xf numFmtId="0" fontId="11" fillId="0" borderId="6" xfId="0" applyFont="1" applyBorder="1"/>
    <xf numFmtId="4" fontId="11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4" fontId="9" fillId="0" borderId="0" xfId="0" applyNumberFormat="1" applyFont="1"/>
    <xf numFmtId="0" fontId="11" fillId="0" borderId="6" xfId="0" applyFont="1" applyFill="1" applyBorder="1" applyAlignment="1">
      <alignment horizontal="left"/>
    </xf>
    <xf numFmtId="0" fontId="11" fillId="0" borderId="0" xfId="0" applyFont="1" applyFill="1"/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49" fontId="11" fillId="0" borderId="6" xfId="0" applyNumberFormat="1" applyFont="1" applyBorder="1" applyAlignment="1">
      <alignment horizontal="center" vertical="center"/>
    </xf>
    <xf numFmtId="4" fontId="5" fillId="0" borderId="0" xfId="0" applyNumberFormat="1" applyFont="1"/>
    <xf numFmtId="4" fontId="11" fillId="0" borderId="6" xfId="0" applyNumberFormat="1" applyFont="1" applyBorder="1"/>
    <xf numFmtId="4" fontId="11" fillId="0" borderId="0" xfId="0" applyNumberFormat="1" applyFont="1" applyFill="1"/>
    <xf numFmtId="4" fontId="9" fillId="0" borderId="6" xfId="0" applyNumberFormat="1" applyFont="1" applyBorder="1"/>
    <xf numFmtId="4" fontId="9" fillId="0" borderId="0" xfId="0" applyNumberFormat="1" applyFont="1"/>
    <xf numFmtId="4" fontId="10" fillId="0" borderId="0" xfId="0" applyNumberFormat="1" applyFont="1"/>
    <xf numFmtId="4" fontId="10" fillId="0" borderId="10" xfId="0" applyNumberFormat="1" applyFont="1" applyBorder="1"/>
    <xf numFmtId="4" fontId="10" fillId="0" borderId="11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25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4" fontId="27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/>
    <xf numFmtId="4" fontId="28" fillId="0" borderId="0" xfId="0" applyNumberFormat="1" applyFont="1"/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7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distributed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4" fontId="6" fillId="2" borderId="0" xfId="0" applyNumberFormat="1" applyFont="1" applyFill="1" applyAlignment="1">
      <alignment horizontal="right"/>
    </xf>
    <xf numFmtId="0" fontId="2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workbookViewId="0" topLeftCell="A1"/>
  </sheetViews>
  <sheetFormatPr defaultColWidth="9.140625" defaultRowHeight="15"/>
  <cols>
    <col min="1" max="1" width="7.140625" style="0" customWidth="1"/>
    <col min="2" max="2" width="81.28125" style="0" customWidth="1"/>
    <col min="3" max="3" width="28.421875" style="0" customWidth="1"/>
  </cols>
  <sheetData>
    <row r="1" spans="1:3" ht="21">
      <c r="A1" s="39" t="s">
        <v>119</v>
      </c>
      <c r="B1" s="40"/>
      <c r="C1" s="41"/>
    </row>
    <row r="2" spans="1:3" ht="15">
      <c r="A2" s="40"/>
      <c r="B2" s="40"/>
      <c r="C2" s="41"/>
    </row>
    <row r="3" spans="1:3" ht="15">
      <c r="A3" s="42"/>
      <c r="B3" s="43"/>
      <c r="C3" s="44"/>
    </row>
    <row r="4" spans="1:3" ht="18">
      <c r="A4" s="45" t="s">
        <v>102</v>
      </c>
      <c r="B4" s="46"/>
      <c r="C4" s="46" t="s">
        <v>111</v>
      </c>
    </row>
    <row r="5" spans="1:3" ht="15">
      <c r="A5" s="40"/>
      <c r="B5" s="40"/>
      <c r="C5" s="41"/>
    </row>
    <row r="6" spans="1:3" ht="15">
      <c r="A6" s="42" t="s">
        <v>103</v>
      </c>
      <c r="B6" s="40"/>
      <c r="C6" s="47" t="s">
        <v>104</v>
      </c>
    </row>
    <row r="7" spans="1:3" ht="15">
      <c r="A7" s="40"/>
      <c r="B7" s="40"/>
      <c r="C7" s="41"/>
    </row>
    <row r="8" spans="1:3" ht="15">
      <c r="A8" s="42" t="s">
        <v>105</v>
      </c>
      <c r="B8" s="40"/>
      <c r="C8" s="44" t="s">
        <v>106</v>
      </c>
    </row>
    <row r="9" spans="1:3" ht="15">
      <c r="A9" s="42"/>
      <c r="B9" s="40"/>
      <c r="C9" s="44"/>
    </row>
    <row r="10" spans="1:3" ht="15">
      <c r="A10" s="40"/>
      <c r="B10" s="40"/>
      <c r="C10" s="41"/>
    </row>
    <row r="11" spans="1:3" ht="15">
      <c r="A11" s="48"/>
      <c r="B11" s="48"/>
      <c r="C11" s="49"/>
    </row>
    <row r="12" spans="1:3" ht="18">
      <c r="A12" s="45" t="s">
        <v>107</v>
      </c>
      <c r="B12" s="46"/>
      <c r="C12" s="50" t="s">
        <v>108</v>
      </c>
    </row>
    <row r="13" spans="1:3" ht="69" customHeight="1">
      <c r="A13" s="65">
        <f>1</f>
        <v>1</v>
      </c>
      <c r="B13" s="52" t="s">
        <v>130</v>
      </c>
      <c r="C13" s="53">
        <f>'SO 02'!L31</f>
        <v>0</v>
      </c>
    </row>
    <row r="14" spans="1:3" ht="39" customHeight="1">
      <c r="A14" s="51">
        <v>2</v>
      </c>
      <c r="B14" s="52" t="s">
        <v>131</v>
      </c>
      <c r="C14" s="53">
        <f>'SO 03'!L27</f>
        <v>0</v>
      </c>
    </row>
    <row r="15" spans="1:3" ht="39" customHeight="1">
      <c r="A15" s="51">
        <v>4</v>
      </c>
      <c r="B15" s="52" t="s">
        <v>132</v>
      </c>
      <c r="C15" s="53">
        <f>'SO 01-SO 04'!L52</f>
        <v>0</v>
      </c>
    </row>
    <row r="16" spans="1:3" ht="16.5">
      <c r="A16" s="51">
        <v>5</v>
      </c>
      <c r="B16" s="54" t="s">
        <v>196</v>
      </c>
      <c r="C16" s="55">
        <f>VON!K16</f>
        <v>0</v>
      </c>
    </row>
    <row r="17" spans="1:3" ht="15.75">
      <c r="A17" s="63"/>
      <c r="B17" s="57"/>
      <c r="C17" s="58"/>
    </row>
    <row r="18" spans="1:3" ht="15.75">
      <c r="A18" s="56"/>
      <c r="B18" s="57"/>
      <c r="C18" s="58"/>
    </row>
    <row r="19" spans="1:3" ht="15.75">
      <c r="A19" s="56"/>
      <c r="B19" s="57"/>
      <c r="C19" s="58"/>
    </row>
    <row r="20" spans="1:3" ht="15.75">
      <c r="A20" s="56"/>
      <c r="B20" s="57"/>
      <c r="C20" s="58"/>
    </row>
    <row r="21" spans="1:3" ht="15.75">
      <c r="A21" s="56"/>
      <c r="B21" s="57"/>
      <c r="C21" s="58"/>
    </row>
    <row r="22" spans="1:3" ht="15">
      <c r="A22" s="56"/>
      <c r="B22" s="56"/>
      <c r="C22" s="59"/>
    </row>
    <row r="23" spans="1:3" ht="18.75">
      <c r="A23" s="56"/>
      <c r="B23" s="60" t="s">
        <v>109</v>
      </c>
      <c r="C23" s="61">
        <f>SUM(C13:C21)</f>
        <v>0</v>
      </c>
    </row>
    <row r="24" spans="1:3" ht="18.75">
      <c r="A24" s="56"/>
      <c r="B24" s="60" t="s">
        <v>110</v>
      </c>
      <c r="C24" s="61">
        <f>SUM(C13:C22)*1.21</f>
        <v>0</v>
      </c>
    </row>
    <row r="25" ht="15">
      <c r="C25" s="62"/>
    </row>
    <row r="26" ht="15">
      <c r="C26" s="62"/>
    </row>
    <row r="27" ht="15">
      <c r="C27" s="6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 topLeftCell="A10">
      <selection activeCell="A21" sqref="A21:XFD21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22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128" t="s">
        <v>0</v>
      </c>
      <c r="B1" s="112"/>
      <c r="C1" s="112"/>
      <c r="E1" s="129" t="s">
        <v>1</v>
      </c>
      <c r="F1" s="130"/>
      <c r="G1" s="130"/>
      <c r="H1" s="130"/>
      <c r="J1" s="2" t="s">
        <v>3</v>
      </c>
      <c r="K1" s="115" t="s">
        <v>5</v>
      </c>
      <c r="L1" s="116"/>
    </row>
    <row r="2" spans="1:12" ht="15.75" thickBot="1">
      <c r="A2" s="1" t="s">
        <v>2</v>
      </c>
      <c r="C2" s="3">
        <v>43199</v>
      </c>
      <c r="E2" s="130"/>
      <c r="F2" s="130"/>
      <c r="G2" s="130"/>
      <c r="H2" s="130"/>
      <c r="J2" s="2" t="s">
        <v>4</v>
      </c>
      <c r="K2" s="115"/>
      <c r="L2" s="116"/>
    </row>
    <row r="3" spans="1:12" ht="15">
      <c r="A3" s="131" t="s">
        <v>79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3" ht="15">
      <c r="A5" s="1" t="s">
        <v>6</v>
      </c>
      <c r="C5" s="1" t="s">
        <v>0</v>
      </c>
    </row>
    <row r="6" ht="15.75" thickBot="1"/>
    <row r="7" spans="1:12" ht="15.75" thickBot="1">
      <c r="A7" s="133" t="s">
        <v>133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 thickBot="1">
      <c r="A8" s="135" t="s">
        <v>7</v>
      </c>
      <c r="B8" s="136"/>
      <c r="C8" s="137" t="s">
        <v>8</v>
      </c>
      <c r="D8" s="138"/>
      <c r="E8" s="138"/>
      <c r="F8" s="138"/>
      <c r="G8" s="138"/>
      <c r="H8" s="138"/>
      <c r="I8" s="5" t="s">
        <v>9</v>
      </c>
      <c r="J8" s="6" t="s">
        <v>10</v>
      </c>
      <c r="K8" s="5" t="s">
        <v>11</v>
      </c>
      <c r="L8" s="5" t="s">
        <v>12</v>
      </c>
    </row>
    <row r="9" spans="1:13" ht="15">
      <c r="A9" s="4">
        <v>5</v>
      </c>
      <c r="B9" s="8" t="s">
        <v>13</v>
      </c>
      <c r="C9" s="139" t="s">
        <v>14</v>
      </c>
      <c r="D9" s="140"/>
      <c r="E9" s="140"/>
      <c r="F9" s="140"/>
      <c r="G9" s="140"/>
      <c r="H9" s="140"/>
      <c r="I9" s="9">
        <v>92.75</v>
      </c>
      <c r="J9" s="7" t="s">
        <v>15</v>
      </c>
      <c r="K9" s="1">
        <v>0</v>
      </c>
      <c r="L9" s="10">
        <f aca="true" t="shared" si="0" ref="L9:L23">ROUND(I9*K9,2)</f>
        <v>0</v>
      </c>
      <c r="M9" t="s">
        <v>16</v>
      </c>
    </row>
    <row r="10" spans="1:13" ht="15">
      <c r="A10" s="4">
        <v>6</v>
      </c>
      <c r="B10" s="8" t="s">
        <v>17</v>
      </c>
      <c r="C10" s="115" t="s">
        <v>18</v>
      </c>
      <c r="D10" s="116"/>
      <c r="E10" s="116"/>
      <c r="F10" s="116"/>
      <c r="G10" s="116"/>
      <c r="H10" s="116"/>
      <c r="I10" s="9">
        <v>92.75</v>
      </c>
      <c r="J10" s="7" t="s">
        <v>15</v>
      </c>
      <c r="K10" s="1">
        <v>0</v>
      </c>
      <c r="L10" s="10">
        <f t="shared" si="0"/>
        <v>0</v>
      </c>
      <c r="M10" t="s">
        <v>19</v>
      </c>
    </row>
    <row r="11" spans="1:13" ht="15">
      <c r="A11" s="4">
        <v>7</v>
      </c>
      <c r="B11" s="8" t="s">
        <v>20</v>
      </c>
      <c r="C11" s="115" t="s">
        <v>21</v>
      </c>
      <c r="D11" s="116"/>
      <c r="E11" s="116"/>
      <c r="F11" s="116"/>
      <c r="G11" s="116"/>
      <c r="H11" s="116"/>
      <c r="I11" s="9">
        <v>92.75</v>
      </c>
      <c r="J11" s="7" t="s">
        <v>15</v>
      </c>
      <c r="K11" s="1">
        <v>0</v>
      </c>
      <c r="L11" s="10">
        <f t="shared" si="0"/>
        <v>0</v>
      </c>
      <c r="M11" t="s">
        <v>22</v>
      </c>
    </row>
    <row r="12" spans="1:13" ht="15">
      <c r="A12" s="4">
        <v>8</v>
      </c>
      <c r="B12" s="8" t="s">
        <v>23</v>
      </c>
      <c r="C12" s="115" t="s">
        <v>24</v>
      </c>
      <c r="D12" s="116"/>
      <c r="E12" s="116"/>
      <c r="F12" s="116"/>
      <c r="G12" s="116"/>
      <c r="H12" s="116"/>
      <c r="I12" s="9">
        <v>166.95</v>
      </c>
      <c r="J12" s="7" t="s">
        <v>25</v>
      </c>
      <c r="K12" s="1">
        <v>0</v>
      </c>
      <c r="L12" s="10">
        <f t="shared" si="0"/>
        <v>0</v>
      </c>
      <c r="M12" t="s">
        <v>26</v>
      </c>
    </row>
    <row r="13" spans="1:13" ht="15">
      <c r="A13" s="4">
        <v>9</v>
      </c>
      <c r="B13" s="8" t="s">
        <v>27</v>
      </c>
      <c r="C13" s="115" t="s">
        <v>28</v>
      </c>
      <c r="D13" s="116"/>
      <c r="E13" s="116"/>
      <c r="F13" s="116"/>
      <c r="G13" s="116"/>
      <c r="H13" s="116"/>
      <c r="I13" s="9">
        <v>633.35</v>
      </c>
      <c r="J13" s="7" t="s">
        <v>29</v>
      </c>
      <c r="K13" s="1">
        <v>0</v>
      </c>
      <c r="L13" s="10">
        <f t="shared" si="0"/>
        <v>0</v>
      </c>
      <c r="M13" t="s">
        <v>30</v>
      </c>
    </row>
    <row r="14" spans="1:13" ht="15">
      <c r="A14" s="4">
        <v>10</v>
      </c>
      <c r="B14" s="8" t="s">
        <v>31</v>
      </c>
      <c r="C14" s="115" t="s">
        <v>32</v>
      </c>
      <c r="D14" s="116"/>
      <c r="E14" s="116"/>
      <c r="F14" s="116"/>
      <c r="G14" s="116"/>
      <c r="H14" s="116"/>
      <c r="I14" s="9">
        <v>108.5</v>
      </c>
      <c r="J14" s="7" t="s">
        <v>29</v>
      </c>
      <c r="K14" s="1">
        <v>0</v>
      </c>
      <c r="L14" s="10">
        <f t="shared" si="0"/>
        <v>0</v>
      </c>
      <c r="M14" t="s">
        <v>33</v>
      </c>
    </row>
    <row r="15" spans="1:13" ht="59.25" customHeight="1">
      <c r="A15" s="4">
        <v>11</v>
      </c>
      <c r="B15" s="8" t="s">
        <v>34</v>
      </c>
      <c r="C15" s="109" t="s">
        <v>134</v>
      </c>
      <c r="D15" s="110"/>
      <c r="E15" s="110"/>
      <c r="F15" s="110"/>
      <c r="G15" s="110"/>
      <c r="H15" s="110"/>
      <c r="I15" s="9">
        <v>108.5</v>
      </c>
      <c r="J15" s="7" t="s">
        <v>29</v>
      </c>
      <c r="K15" s="1">
        <v>0</v>
      </c>
      <c r="L15" s="10">
        <f t="shared" si="0"/>
        <v>0</v>
      </c>
      <c r="M15" t="s">
        <v>35</v>
      </c>
    </row>
    <row r="16" spans="1:13" ht="15">
      <c r="A16" s="4">
        <v>12</v>
      </c>
      <c r="B16" s="8" t="s">
        <v>36</v>
      </c>
      <c r="C16" s="115" t="s">
        <v>37</v>
      </c>
      <c r="D16" s="116"/>
      <c r="E16" s="116"/>
      <c r="F16" s="116"/>
      <c r="G16" s="116"/>
      <c r="H16" s="116"/>
      <c r="I16" s="9">
        <v>46</v>
      </c>
      <c r="J16" s="7" t="s">
        <v>15</v>
      </c>
      <c r="K16" s="1">
        <v>0</v>
      </c>
      <c r="L16" s="10">
        <f t="shared" si="0"/>
        <v>0</v>
      </c>
      <c r="M16" t="s">
        <v>38</v>
      </c>
    </row>
    <row r="17" spans="1:13" s="74" customFormat="1" ht="30" customHeight="1">
      <c r="A17" s="69">
        <v>13</v>
      </c>
      <c r="B17" s="70" t="s">
        <v>39</v>
      </c>
      <c r="C17" s="108" t="s">
        <v>202</v>
      </c>
      <c r="D17" s="108"/>
      <c r="E17" s="108"/>
      <c r="F17" s="108"/>
      <c r="G17" s="108"/>
      <c r="H17" s="108"/>
      <c r="I17" s="71">
        <v>371</v>
      </c>
      <c r="J17" s="100" t="s">
        <v>15</v>
      </c>
      <c r="K17" s="72">
        <v>0</v>
      </c>
      <c r="L17" s="73">
        <f t="shared" si="0"/>
        <v>0</v>
      </c>
      <c r="M17" s="74" t="s">
        <v>40</v>
      </c>
    </row>
    <row r="18" spans="1:12" s="74" customFormat="1" ht="34.5" customHeight="1">
      <c r="A18" s="69">
        <f>A17+1</f>
        <v>14</v>
      </c>
      <c r="B18" s="70" t="s">
        <v>204</v>
      </c>
      <c r="C18" s="108" t="s">
        <v>203</v>
      </c>
      <c r="D18" s="108"/>
      <c r="E18" s="108"/>
      <c r="F18" s="108"/>
      <c r="G18" s="108"/>
      <c r="H18" s="108"/>
      <c r="I18" s="71">
        <v>371</v>
      </c>
      <c r="J18" s="100" t="s">
        <v>15</v>
      </c>
      <c r="K18" s="72">
        <v>0</v>
      </c>
      <c r="L18" s="73">
        <f t="shared" si="0"/>
        <v>0</v>
      </c>
    </row>
    <row r="19" spans="1:13" ht="33" customHeight="1">
      <c r="A19" s="69">
        <v>15</v>
      </c>
      <c r="B19" s="8" t="s">
        <v>41</v>
      </c>
      <c r="C19" s="113" t="s">
        <v>42</v>
      </c>
      <c r="D19" s="114"/>
      <c r="E19" s="114"/>
      <c r="F19" s="114"/>
      <c r="G19" s="114"/>
      <c r="H19" s="114"/>
      <c r="I19" s="9">
        <v>54.33</v>
      </c>
      <c r="J19" s="7" t="s">
        <v>15</v>
      </c>
      <c r="K19" s="1">
        <v>0</v>
      </c>
      <c r="L19" s="10">
        <f t="shared" si="0"/>
        <v>0</v>
      </c>
      <c r="M19" t="s">
        <v>43</v>
      </c>
    </row>
    <row r="20" spans="1:13" ht="15">
      <c r="A20" s="69">
        <v>16</v>
      </c>
      <c r="B20" s="8" t="s">
        <v>44</v>
      </c>
      <c r="C20" s="115" t="s">
        <v>45</v>
      </c>
      <c r="D20" s="116"/>
      <c r="E20" s="116"/>
      <c r="F20" s="116"/>
      <c r="G20" s="116"/>
      <c r="H20" s="116"/>
      <c r="I20" s="9">
        <v>46</v>
      </c>
      <c r="J20" s="7" t="s">
        <v>29</v>
      </c>
      <c r="K20" s="1">
        <v>0</v>
      </c>
      <c r="L20" s="10">
        <f t="shared" si="0"/>
        <v>0</v>
      </c>
      <c r="M20" t="s">
        <v>46</v>
      </c>
    </row>
    <row r="21" spans="1:13" s="74" customFormat="1" ht="46.5" customHeight="1">
      <c r="A21" s="69">
        <v>17</v>
      </c>
      <c r="B21" s="101" t="s">
        <v>47</v>
      </c>
      <c r="C21" s="117" t="s">
        <v>129</v>
      </c>
      <c r="D21" s="118"/>
      <c r="E21" s="118"/>
      <c r="F21" s="118"/>
      <c r="G21" s="118"/>
      <c r="H21" s="118"/>
      <c r="I21" s="102">
        <v>223.93</v>
      </c>
      <c r="J21" s="103" t="s">
        <v>15</v>
      </c>
      <c r="K21" s="104">
        <v>0</v>
      </c>
      <c r="L21" s="105">
        <f t="shared" si="0"/>
        <v>0</v>
      </c>
      <c r="M21" s="74" t="s">
        <v>48</v>
      </c>
    </row>
    <row r="22" spans="1:13" ht="15">
      <c r="A22" s="69">
        <v>18</v>
      </c>
      <c r="B22" s="101" t="s">
        <v>49</v>
      </c>
      <c r="C22" s="119" t="s">
        <v>50</v>
      </c>
      <c r="D22" s="120"/>
      <c r="E22" s="120"/>
      <c r="F22" s="120"/>
      <c r="G22" s="120"/>
      <c r="H22" s="120"/>
      <c r="I22" s="102">
        <v>633.35</v>
      </c>
      <c r="J22" s="103" t="s">
        <v>29</v>
      </c>
      <c r="K22" s="104">
        <v>0</v>
      </c>
      <c r="L22" s="105">
        <f t="shared" si="0"/>
        <v>0</v>
      </c>
      <c r="M22" t="s">
        <v>51</v>
      </c>
    </row>
    <row r="23" spans="1:13" ht="15">
      <c r="A23" s="69">
        <v>19</v>
      </c>
      <c r="B23" s="101" t="s">
        <v>52</v>
      </c>
      <c r="C23" s="119" t="s">
        <v>53</v>
      </c>
      <c r="D23" s="120"/>
      <c r="E23" s="120"/>
      <c r="F23" s="120"/>
      <c r="G23" s="120"/>
      <c r="H23" s="120"/>
      <c r="I23" s="102">
        <v>1700.5756</v>
      </c>
      <c r="J23" s="103" t="s">
        <v>25</v>
      </c>
      <c r="K23" s="104">
        <v>0</v>
      </c>
      <c r="L23" s="105">
        <f t="shared" si="0"/>
        <v>0</v>
      </c>
      <c r="M23" t="s">
        <v>54</v>
      </c>
    </row>
    <row r="24" spans="1:12" ht="26.25" customHeight="1">
      <c r="A24" s="69">
        <v>20</v>
      </c>
      <c r="B24" s="101" t="s">
        <v>56</v>
      </c>
      <c r="C24" s="127" t="s">
        <v>117</v>
      </c>
      <c r="D24" s="127"/>
      <c r="E24" s="127"/>
      <c r="F24" s="127"/>
      <c r="G24" s="127"/>
      <c r="H24" s="127"/>
      <c r="I24" s="102">
        <f>4*16</f>
        <v>64</v>
      </c>
      <c r="J24" s="103" t="s">
        <v>88</v>
      </c>
      <c r="K24" s="104">
        <v>0</v>
      </c>
      <c r="L24" s="105">
        <f>K24*I24</f>
        <v>0</v>
      </c>
    </row>
    <row r="25" spans="1:12" ht="30.75" customHeight="1">
      <c r="A25" s="69">
        <v>21</v>
      </c>
      <c r="B25" s="101" t="s">
        <v>58</v>
      </c>
      <c r="C25" s="117" t="s">
        <v>113</v>
      </c>
      <c r="D25" s="118"/>
      <c r="E25" s="118"/>
      <c r="F25" s="118"/>
      <c r="G25" s="118"/>
      <c r="H25" s="118"/>
      <c r="I25" s="102">
        <f>4*1.3</f>
        <v>5.2</v>
      </c>
      <c r="J25" s="103" t="s">
        <v>25</v>
      </c>
      <c r="K25" s="104">
        <v>0</v>
      </c>
      <c r="L25" s="105">
        <f>ROUND(I25*K25,2)</f>
        <v>0</v>
      </c>
    </row>
    <row r="26" spans="1:12" ht="29.25" customHeight="1">
      <c r="A26" s="69">
        <v>22</v>
      </c>
      <c r="B26" s="101" t="s">
        <v>59</v>
      </c>
      <c r="C26" s="117" t="s">
        <v>116</v>
      </c>
      <c r="D26" s="117"/>
      <c r="E26" s="117"/>
      <c r="F26" s="117"/>
      <c r="G26" s="117"/>
      <c r="H26" s="117"/>
      <c r="I26" s="102">
        <f>2*9</f>
        <v>18</v>
      </c>
      <c r="J26" s="103" t="s">
        <v>88</v>
      </c>
      <c r="K26" s="104">
        <v>0</v>
      </c>
      <c r="L26" s="105">
        <f>ROUND(I26*K26,2)</f>
        <v>0</v>
      </c>
    </row>
    <row r="27" spans="1:12" s="74" customFormat="1" ht="36" customHeight="1">
      <c r="A27" s="69">
        <v>23</v>
      </c>
      <c r="B27" s="101" t="s">
        <v>124</v>
      </c>
      <c r="C27" s="117" t="s">
        <v>198</v>
      </c>
      <c r="D27" s="117"/>
      <c r="E27" s="117"/>
      <c r="F27" s="117"/>
      <c r="G27" s="117"/>
      <c r="H27" s="117"/>
      <c r="I27" s="102">
        <v>175</v>
      </c>
      <c r="J27" s="103" t="s">
        <v>83</v>
      </c>
      <c r="K27" s="104">
        <v>0</v>
      </c>
      <c r="L27" s="105">
        <f>ROUND(I27*K27,2)</f>
        <v>0</v>
      </c>
    </row>
    <row r="28" spans="1:12" s="74" customFormat="1" ht="36" customHeight="1">
      <c r="A28" s="69">
        <v>24</v>
      </c>
      <c r="B28" s="101" t="s">
        <v>125</v>
      </c>
      <c r="C28" s="117" t="s">
        <v>199</v>
      </c>
      <c r="D28" s="117"/>
      <c r="E28" s="117"/>
      <c r="F28" s="117"/>
      <c r="G28" s="117"/>
      <c r="H28" s="117"/>
      <c r="I28" s="102">
        <v>140</v>
      </c>
      <c r="J28" s="103" t="s">
        <v>200</v>
      </c>
      <c r="K28" s="104">
        <v>0</v>
      </c>
      <c r="L28" s="105">
        <f>ROUND(I28*K28,2)</f>
        <v>0</v>
      </c>
    </row>
    <row r="29" spans="1:12" s="74" customFormat="1" ht="36" customHeight="1">
      <c r="A29" s="69">
        <v>25</v>
      </c>
      <c r="B29" s="70" t="s">
        <v>197</v>
      </c>
      <c r="C29" s="107" t="s">
        <v>201</v>
      </c>
      <c r="D29" s="107"/>
      <c r="E29" s="107"/>
      <c r="F29" s="107"/>
      <c r="G29" s="107"/>
      <c r="H29" s="107"/>
      <c r="I29" s="71">
        <v>23.4</v>
      </c>
      <c r="J29" s="100" t="s">
        <v>15</v>
      </c>
      <c r="K29" s="72">
        <v>0</v>
      </c>
      <c r="L29" s="73">
        <f>ROUND(I29*K29,2)</f>
        <v>0</v>
      </c>
    </row>
    <row r="30" spans="1:12" ht="15">
      <c r="A30" s="4"/>
      <c r="B30" s="8"/>
      <c r="C30" s="12"/>
      <c r="D30" s="13"/>
      <c r="E30" s="13"/>
      <c r="F30" s="13"/>
      <c r="G30" s="13"/>
      <c r="H30" s="13"/>
      <c r="I30" s="9"/>
      <c r="J30" s="12"/>
      <c r="K30" s="9"/>
      <c r="L30" s="10"/>
    </row>
    <row r="31" spans="1:12" ht="15">
      <c r="A31" s="121" t="s">
        <v>12</v>
      </c>
      <c r="B31" s="122"/>
      <c r="C31" s="11"/>
      <c r="D31" s="125"/>
      <c r="E31" s="126"/>
      <c r="F31" s="125"/>
      <c r="G31" s="126"/>
      <c r="H31" s="123" t="s">
        <v>55</v>
      </c>
      <c r="I31" s="124"/>
      <c r="J31" s="124"/>
      <c r="L31" s="64">
        <f>SUM(L9:L29)</f>
        <v>0</v>
      </c>
    </row>
    <row r="32" spans="1:12" ht="1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4" ht="15">
      <c r="B34" s="1" t="s">
        <v>114</v>
      </c>
    </row>
    <row r="35" ht="15">
      <c r="B35" s="1" t="s">
        <v>115</v>
      </c>
    </row>
    <row r="39" ht="15">
      <c r="D39" s="66"/>
    </row>
    <row r="41" ht="15">
      <c r="E41" s="1" t="s">
        <v>123</v>
      </c>
    </row>
  </sheetData>
  <mergeCells count="34">
    <mergeCell ref="K1:L1"/>
    <mergeCell ref="K2:L2"/>
    <mergeCell ref="C16:H16"/>
    <mergeCell ref="A3:L4"/>
    <mergeCell ref="A7:L7"/>
    <mergeCell ref="A8:B8"/>
    <mergeCell ref="C8:H8"/>
    <mergeCell ref="C9:H9"/>
    <mergeCell ref="C10:H10"/>
    <mergeCell ref="C11:H11"/>
    <mergeCell ref="C12:H12"/>
    <mergeCell ref="C13:H13"/>
    <mergeCell ref="C14:H14"/>
    <mergeCell ref="C24:H24"/>
    <mergeCell ref="C27:H27"/>
    <mergeCell ref="C28:H28"/>
    <mergeCell ref="A1:C1"/>
    <mergeCell ref="E1:H2"/>
    <mergeCell ref="C29:H29"/>
    <mergeCell ref="C18:H18"/>
    <mergeCell ref="C15:H15"/>
    <mergeCell ref="A32:L32"/>
    <mergeCell ref="C17:H17"/>
    <mergeCell ref="C19:H19"/>
    <mergeCell ref="C20:H20"/>
    <mergeCell ref="C21:H21"/>
    <mergeCell ref="C22:H22"/>
    <mergeCell ref="C23:H23"/>
    <mergeCell ref="A31:B31"/>
    <mergeCell ref="H31:J31"/>
    <mergeCell ref="D31:E31"/>
    <mergeCell ref="F31:G31"/>
    <mergeCell ref="C25:H25"/>
    <mergeCell ref="C26:H26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58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K10" sqref="K10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5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128" t="s">
        <v>0</v>
      </c>
      <c r="B1" s="112"/>
      <c r="C1" s="112"/>
      <c r="E1" s="129" t="s">
        <v>1</v>
      </c>
      <c r="F1" s="130"/>
      <c r="G1" s="130"/>
      <c r="H1" s="130"/>
      <c r="J1" s="2" t="s">
        <v>3</v>
      </c>
      <c r="K1" s="115" t="s">
        <v>5</v>
      </c>
      <c r="L1" s="116"/>
    </row>
    <row r="2" spans="1:12" ht="15.75" thickBot="1">
      <c r="A2" s="1" t="s">
        <v>2</v>
      </c>
      <c r="C2" s="3">
        <v>43199</v>
      </c>
      <c r="E2" s="130"/>
      <c r="F2" s="130"/>
      <c r="G2" s="130"/>
      <c r="H2" s="130"/>
      <c r="J2" s="2" t="s">
        <v>4</v>
      </c>
      <c r="K2" s="115"/>
      <c r="L2" s="116"/>
    </row>
    <row r="3" spans="1:12" ht="15">
      <c r="A3" s="131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3" ht="15">
      <c r="A5" s="1" t="s">
        <v>6</v>
      </c>
      <c r="C5" s="1" t="s">
        <v>0</v>
      </c>
    </row>
    <row r="6" ht="15.75" thickBot="1"/>
    <row r="7" spans="1:12" ht="15.75" thickBot="1">
      <c r="A7" s="133" t="s">
        <v>135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 thickBot="1">
      <c r="A8" s="135" t="s">
        <v>7</v>
      </c>
      <c r="B8" s="136"/>
      <c r="C8" s="137" t="s">
        <v>8</v>
      </c>
      <c r="D8" s="138"/>
      <c r="E8" s="138"/>
      <c r="F8" s="138"/>
      <c r="G8" s="138"/>
      <c r="H8" s="138"/>
      <c r="I8" s="5" t="s">
        <v>9</v>
      </c>
      <c r="J8" s="68" t="s">
        <v>10</v>
      </c>
      <c r="K8" s="5" t="s">
        <v>11</v>
      </c>
      <c r="L8" s="5" t="s">
        <v>12</v>
      </c>
    </row>
    <row r="9" spans="1:13" ht="15">
      <c r="A9" s="4">
        <v>1</v>
      </c>
      <c r="B9" s="8" t="s">
        <v>136</v>
      </c>
      <c r="C9" s="139" t="s">
        <v>137</v>
      </c>
      <c r="D9" s="140"/>
      <c r="E9" s="140"/>
      <c r="F9" s="140"/>
      <c r="G9" s="140"/>
      <c r="H9" s="140"/>
      <c r="I9" s="9">
        <v>60</v>
      </c>
      <c r="J9" s="67" t="s">
        <v>15</v>
      </c>
      <c r="K9" s="9">
        <v>0</v>
      </c>
      <c r="L9" s="10">
        <f aca="true" t="shared" si="0" ref="L9:L26">ROUND(I9*K9,2)</f>
        <v>0</v>
      </c>
      <c r="M9" t="s">
        <v>138</v>
      </c>
    </row>
    <row r="10" spans="1:13" ht="15">
      <c r="A10" s="4">
        <v>2</v>
      </c>
      <c r="B10" s="8" t="s">
        <v>17</v>
      </c>
      <c r="C10" s="115" t="s">
        <v>18</v>
      </c>
      <c r="D10" s="116"/>
      <c r="E10" s="116"/>
      <c r="F10" s="116"/>
      <c r="G10" s="116"/>
      <c r="H10" s="116"/>
      <c r="I10" s="9">
        <v>60</v>
      </c>
      <c r="J10" s="67" t="s">
        <v>15</v>
      </c>
      <c r="K10" s="9">
        <v>0</v>
      </c>
      <c r="L10" s="10">
        <f t="shared" si="0"/>
        <v>0</v>
      </c>
      <c r="M10" t="s">
        <v>139</v>
      </c>
    </row>
    <row r="11" spans="1:13" ht="15">
      <c r="A11" s="4">
        <v>3</v>
      </c>
      <c r="B11" s="8" t="s">
        <v>20</v>
      </c>
      <c r="C11" s="115" t="s">
        <v>21</v>
      </c>
      <c r="D11" s="116"/>
      <c r="E11" s="116"/>
      <c r="F11" s="116"/>
      <c r="G11" s="116"/>
      <c r="H11" s="116"/>
      <c r="I11" s="9">
        <v>60</v>
      </c>
      <c r="J11" s="67" t="s">
        <v>15</v>
      </c>
      <c r="K11" s="9">
        <v>0</v>
      </c>
      <c r="L11" s="10">
        <f t="shared" si="0"/>
        <v>0</v>
      </c>
      <c r="M11" t="s">
        <v>140</v>
      </c>
    </row>
    <row r="12" spans="1:13" ht="15">
      <c r="A12" s="4">
        <v>4</v>
      </c>
      <c r="B12" s="8" t="s">
        <v>23</v>
      </c>
      <c r="C12" s="115" t="s">
        <v>24</v>
      </c>
      <c r="D12" s="116"/>
      <c r="E12" s="116"/>
      <c r="F12" s="116"/>
      <c r="G12" s="116"/>
      <c r="H12" s="116"/>
      <c r="I12" s="9">
        <v>108</v>
      </c>
      <c r="J12" s="67" t="s">
        <v>25</v>
      </c>
      <c r="K12" s="9">
        <v>0</v>
      </c>
      <c r="L12" s="10">
        <f t="shared" si="0"/>
        <v>0</v>
      </c>
      <c r="M12" t="s">
        <v>141</v>
      </c>
    </row>
    <row r="13" spans="1:13" ht="15">
      <c r="A13" s="4">
        <v>5</v>
      </c>
      <c r="B13" s="8" t="s">
        <v>142</v>
      </c>
      <c r="C13" s="115" t="s">
        <v>143</v>
      </c>
      <c r="D13" s="116"/>
      <c r="E13" s="116"/>
      <c r="F13" s="116"/>
      <c r="G13" s="116"/>
      <c r="H13" s="116"/>
      <c r="I13" s="9">
        <v>50</v>
      </c>
      <c r="J13" s="67" t="s">
        <v>29</v>
      </c>
      <c r="K13" s="9">
        <v>0</v>
      </c>
      <c r="L13" s="10">
        <f t="shared" si="0"/>
        <v>0</v>
      </c>
      <c r="M13" t="s">
        <v>144</v>
      </c>
    </row>
    <row r="14" spans="1:13" ht="15">
      <c r="A14" s="4">
        <v>6</v>
      </c>
      <c r="B14" s="8" t="s">
        <v>145</v>
      </c>
      <c r="C14" s="115" t="s">
        <v>146</v>
      </c>
      <c r="D14" s="116"/>
      <c r="E14" s="116"/>
      <c r="F14" s="116"/>
      <c r="G14" s="116"/>
      <c r="H14" s="116"/>
      <c r="I14" s="9">
        <v>100</v>
      </c>
      <c r="J14" s="67" t="s">
        <v>29</v>
      </c>
      <c r="K14" s="9">
        <v>0</v>
      </c>
      <c r="L14" s="10">
        <f t="shared" si="0"/>
        <v>0</v>
      </c>
      <c r="M14" t="s">
        <v>147</v>
      </c>
    </row>
    <row r="15" spans="1:13" ht="15">
      <c r="A15" s="4">
        <v>7</v>
      </c>
      <c r="B15" s="8" t="s">
        <v>148</v>
      </c>
      <c r="C15" s="115" t="s">
        <v>149</v>
      </c>
      <c r="D15" s="116"/>
      <c r="E15" s="116"/>
      <c r="F15" s="116"/>
      <c r="G15" s="116"/>
      <c r="H15" s="116"/>
      <c r="I15" s="9">
        <v>479.39</v>
      </c>
      <c r="J15" s="67" t="s">
        <v>29</v>
      </c>
      <c r="K15" s="9">
        <v>0</v>
      </c>
      <c r="L15" s="10">
        <f t="shared" si="0"/>
        <v>0</v>
      </c>
      <c r="M15" t="s">
        <v>150</v>
      </c>
    </row>
    <row r="16" spans="1:13" ht="15">
      <c r="A16" s="4">
        <v>8</v>
      </c>
      <c r="B16" s="8" t="s">
        <v>151</v>
      </c>
      <c r="C16" s="115" t="s">
        <v>152</v>
      </c>
      <c r="D16" s="116"/>
      <c r="E16" s="116"/>
      <c r="F16" s="116"/>
      <c r="G16" s="116"/>
      <c r="H16" s="116"/>
      <c r="I16" s="9">
        <v>7.19085</v>
      </c>
      <c r="J16" s="67" t="s">
        <v>153</v>
      </c>
      <c r="K16" s="9">
        <v>0</v>
      </c>
      <c r="L16" s="10">
        <f t="shared" si="0"/>
        <v>0</v>
      </c>
      <c r="M16" t="s">
        <v>154</v>
      </c>
    </row>
    <row r="17" spans="1:13" ht="15">
      <c r="A17" s="4">
        <v>9</v>
      </c>
      <c r="B17" s="8" t="s">
        <v>155</v>
      </c>
      <c r="C17" s="115" t="s">
        <v>156</v>
      </c>
      <c r="D17" s="116"/>
      <c r="E17" s="116"/>
      <c r="F17" s="116"/>
      <c r="G17" s="116"/>
      <c r="H17" s="116"/>
      <c r="I17" s="9">
        <v>479.39</v>
      </c>
      <c r="J17" s="67" t="s">
        <v>29</v>
      </c>
      <c r="K17" s="9">
        <v>0</v>
      </c>
      <c r="L17" s="10">
        <f t="shared" si="0"/>
        <v>0</v>
      </c>
      <c r="M17" t="s">
        <v>157</v>
      </c>
    </row>
    <row r="18" spans="1:13" ht="15">
      <c r="A18" s="4">
        <v>10</v>
      </c>
      <c r="B18" s="8" t="s">
        <v>158</v>
      </c>
      <c r="C18" s="115" t="s">
        <v>159</v>
      </c>
      <c r="D18" s="116"/>
      <c r="E18" s="116"/>
      <c r="F18" s="116"/>
      <c r="G18" s="116"/>
      <c r="H18" s="116"/>
      <c r="I18" s="9">
        <v>100</v>
      </c>
      <c r="J18" s="67" t="s">
        <v>29</v>
      </c>
      <c r="K18" s="9">
        <v>0</v>
      </c>
      <c r="L18" s="10">
        <f t="shared" si="0"/>
        <v>0</v>
      </c>
      <c r="M18" t="s">
        <v>160</v>
      </c>
    </row>
    <row r="19" spans="1:13" ht="29.25" customHeight="1">
      <c r="A19" s="4">
        <v>11</v>
      </c>
      <c r="B19" s="8" t="s">
        <v>161</v>
      </c>
      <c r="C19" s="109" t="s">
        <v>162</v>
      </c>
      <c r="D19" s="110"/>
      <c r="E19" s="110"/>
      <c r="F19" s="110"/>
      <c r="G19" s="110"/>
      <c r="H19" s="110"/>
      <c r="I19" s="9">
        <v>100</v>
      </c>
      <c r="J19" s="67" t="s">
        <v>163</v>
      </c>
      <c r="K19" s="9">
        <v>0</v>
      </c>
      <c r="L19" s="10">
        <f t="shared" si="0"/>
        <v>0</v>
      </c>
      <c r="M19" t="s">
        <v>164</v>
      </c>
    </row>
    <row r="20" spans="1:13" ht="15">
      <c r="A20" s="4">
        <v>12</v>
      </c>
      <c r="B20" s="8" t="s">
        <v>165</v>
      </c>
      <c r="C20" s="115" t="s">
        <v>166</v>
      </c>
      <c r="D20" s="116"/>
      <c r="E20" s="116"/>
      <c r="F20" s="116"/>
      <c r="G20" s="116"/>
      <c r="H20" s="116"/>
      <c r="I20" s="9">
        <v>100</v>
      </c>
      <c r="J20" s="67" t="s">
        <v>29</v>
      </c>
      <c r="K20" s="9">
        <v>0</v>
      </c>
      <c r="L20" s="10">
        <f t="shared" si="0"/>
        <v>0</v>
      </c>
      <c r="M20" t="s">
        <v>167</v>
      </c>
    </row>
    <row r="21" spans="1:13" ht="15">
      <c r="A21" s="4">
        <v>13</v>
      </c>
      <c r="B21" s="8" t="s">
        <v>168</v>
      </c>
      <c r="C21" s="115" t="s">
        <v>169</v>
      </c>
      <c r="D21" s="116"/>
      <c r="E21" s="116"/>
      <c r="F21" s="116"/>
      <c r="G21" s="116"/>
      <c r="H21" s="116"/>
      <c r="I21" s="9">
        <v>100</v>
      </c>
      <c r="J21" s="67" t="s">
        <v>29</v>
      </c>
      <c r="K21" s="9">
        <v>0</v>
      </c>
      <c r="L21" s="10">
        <f t="shared" si="0"/>
        <v>0</v>
      </c>
      <c r="M21" t="s">
        <v>170</v>
      </c>
    </row>
    <row r="22" spans="1:13" ht="15">
      <c r="A22" s="4">
        <v>14</v>
      </c>
      <c r="B22" s="8" t="s">
        <v>171</v>
      </c>
      <c r="C22" s="115" t="s">
        <v>172</v>
      </c>
      <c r="D22" s="116"/>
      <c r="E22" s="116"/>
      <c r="F22" s="116"/>
      <c r="G22" s="116"/>
      <c r="H22" s="116"/>
      <c r="I22" s="9">
        <v>100</v>
      </c>
      <c r="J22" s="67" t="s">
        <v>29</v>
      </c>
      <c r="K22" s="9">
        <v>0</v>
      </c>
      <c r="L22" s="10">
        <f t="shared" si="0"/>
        <v>0</v>
      </c>
      <c r="M22" t="s">
        <v>173</v>
      </c>
    </row>
    <row r="23" spans="1:13" ht="15">
      <c r="A23" s="4">
        <v>15</v>
      </c>
      <c r="B23" s="8" t="s">
        <v>174</v>
      </c>
      <c r="C23" s="115" t="s">
        <v>175</v>
      </c>
      <c r="D23" s="116"/>
      <c r="E23" s="116"/>
      <c r="F23" s="116"/>
      <c r="G23" s="116"/>
      <c r="H23" s="116"/>
      <c r="I23" s="9">
        <v>100</v>
      </c>
      <c r="J23" s="67" t="s">
        <v>29</v>
      </c>
      <c r="K23" s="9">
        <v>0</v>
      </c>
      <c r="L23" s="10">
        <f t="shared" si="0"/>
        <v>0</v>
      </c>
      <c r="M23" t="s">
        <v>176</v>
      </c>
    </row>
    <row r="24" spans="1:13" ht="15">
      <c r="A24" s="4">
        <v>16</v>
      </c>
      <c r="B24" s="8" t="s">
        <v>177</v>
      </c>
      <c r="C24" s="115" t="s">
        <v>178</v>
      </c>
      <c r="D24" s="116"/>
      <c r="E24" s="116"/>
      <c r="F24" s="116"/>
      <c r="G24" s="116"/>
      <c r="H24" s="116"/>
      <c r="I24" s="9">
        <v>100</v>
      </c>
      <c r="J24" s="67" t="s">
        <v>179</v>
      </c>
      <c r="K24" s="9">
        <v>0</v>
      </c>
      <c r="L24" s="10">
        <f t="shared" si="0"/>
        <v>0</v>
      </c>
      <c r="M24" t="s">
        <v>180</v>
      </c>
    </row>
    <row r="25" spans="1:13" ht="17.25" customHeight="1">
      <c r="A25" s="4">
        <v>17</v>
      </c>
      <c r="B25" s="8" t="s">
        <v>181</v>
      </c>
      <c r="C25" s="109" t="s">
        <v>182</v>
      </c>
      <c r="D25" s="110"/>
      <c r="E25" s="110"/>
      <c r="F25" s="110"/>
      <c r="G25" s="110"/>
      <c r="H25" s="110"/>
      <c r="I25" s="9">
        <v>100</v>
      </c>
      <c r="J25" s="67" t="s">
        <v>179</v>
      </c>
      <c r="K25" s="9">
        <v>0</v>
      </c>
      <c r="L25" s="10">
        <f t="shared" si="0"/>
        <v>0</v>
      </c>
      <c r="M25" t="s">
        <v>183</v>
      </c>
    </row>
    <row r="26" spans="1:13" ht="15">
      <c r="A26" s="4">
        <v>18</v>
      </c>
      <c r="B26" s="8" t="s">
        <v>184</v>
      </c>
      <c r="C26" s="115" t="s">
        <v>185</v>
      </c>
      <c r="D26" s="116"/>
      <c r="E26" s="116"/>
      <c r="F26" s="116"/>
      <c r="G26" s="116"/>
      <c r="H26" s="116"/>
      <c r="I26" s="9">
        <v>214.2</v>
      </c>
      <c r="J26" s="67" t="s">
        <v>25</v>
      </c>
      <c r="K26" s="9">
        <v>0</v>
      </c>
      <c r="L26" s="10">
        <f t="shared" si="0"/>
        <v>0</v>
      </c>
      <c r="M26" t="s">
        <v>186</v>
      </c>
    </row>
    <row r="27" spans="1:12" ht="15">
      <c r="A27" s="121" t="s">
        <v>12</v>
      </c>
      <c r="B27" s="122"/>
      <c r="C27" s="11"/>
      <c r="D27" s="125"/>
      <c r="E27" s="126"/>
      <c r="F27" s="125"/>
      <c r="G27" s="126"/>
      <c r="H27" s="123" t="s">
        <v>55</v>
      </c>
      <c r="I27" s="124"/>
      <c r="J27" s="124"/>
      <c r="L27" s="64">
        <f>SUM(L9:L26)</f>
        <v>0</v>
      </c>
    </row>
    <row r="28" spans="1:12" ht="1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30" ht="15">
      <c r="B30" s="1" t="s">
        <v>112</v>
      </c>
    </row>
  </sheetData>
  <mergeCells count="31">
    <mergeCell ref="A28:L28"/>
    <mergeCell ref="C25:H25"/>
    <mergeCell ref="C26:H26"/>
    <mergeCell ref="A27:B27"/>
    <mergeCell ref="D27:E27"/>
    <mergeCell ref="F27:G27"/>
    <mergeCell ref="H27:J27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C10:H10"/>
    <mergeCell ref="C11:H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 topLeftCell="A1">
      <selection activeCell="K39" sqref="K39"/>
    </sheetView>
  </sheetViews>
  <sheetFormatPr defaultColWidth="9.140625" defaultRowHeight="15"/>
  <cols>
    <col min="11" max="11" width="11.140625" style="0" bestFit="1" customWidth="1"/>
    <col min="12" max="12" width="12.8515625" style="0" customWidth="1"/>
  </cols>
  <sheetData>
    <row r="1" spans="1:13" ht="15.75" thickBot="1">
      <c r="A1" s="143" t="s">
        <v>0</v>
      </c>
      <c r="B1" s="144"/>
      <c r="C1" s="144"/>
      <c r="D1" s="14"/>
      <c r="E1" s="129" t="s">
        <v>1</v>
      </c>
      <c r="F1" s="145"/>
      <c r="G1" s="145"/>
      <c r="H1" s="145"/>
      <c r="I1" s="14"/>
      <c r="J1" s="15" t="s">
        <v>3</v>
      </c>
      <c r="K1" s="146" t="s">
        <v>5</v>
      </c>
      <c r="L1" s="147"/>
      <c r="M1" s="16"/>
    </row>
    <row r="2" spans="1:13" ht="15.75" thickBot="1">
      <c r="A2" s="17" t="s">
        <v>2</v>
      </c>
      <c r="B2" s="14"/>
      <c r="C2" s="18"/>
      <c r="D2" s="14"/>
      <c r="E2" s="145"/>
      <c r="F2" s="145"/>
      <c r="G2" s="145"/>
      <c r="H2" s="145"/>
      <c r="I2" s="14"/>
      <c r="J2" s="15" t="s">
        <v>4</v>
      </c>
      <c r="K2" s="146"/>
      <c r="L2" s="147"/>
      <c r="M2" s="16"/>
    </row>
    <row r="3" spans="1:13" ht="15">
      <c r="A3" s="131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6"/>
    </row>
    <row r="4" spans="1:13" ht="1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6"/>
    </row>
    <row r="5" spans="1:13" ht="15">
      <c r="A5" s="17" t="s">
        <v>6</v>
      </c>
      <c r="B5" s="14"/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1:13" ht="15.75" thickBot="1">
      <c r="A6" s="1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6"/>
    </row>
    <row r="7" spans="1:13" ht="15.75" thickBot="1">
      <c r="A7" s="149" t="s">
        <v>187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6"/>
    </row>
    <row r="8" spans="1:13" ht="15.75" thickBot="1">
      <c r="A8" s="150" t="s">
        <v>7</v>
      </c>
      <c r="B8" s="151"/>
      <c r="C8" s="152" t="s">
        <v>8</v>
      </c>
      <c r="D8" s="153"/>
      <c r="E8" s="153"/>
      <c r="F8" s="153"/>
      <c r="G8" s="153"/>
      <c r="H8" s="153"/>
      <c r="I8" s="19" t="s">
        <v>9</v>
      </c>
      <c r="J8" s="20" t="s">
        <v>10</v>
      </c>
      <c r="K8" s="19" t="s">
        <v>11</v>
      </c>
      <c r="L8" s="19" t="s">
        <v>12</v>
      </c>
      <c r="M8" s="16"/>
    </row>
    <row r="9" spans="1:12" s="88" customFormat="1" ht="12.75">
      <c r="A9" s="85" t="s">
        <v>82</v>
      </c>
      <c r="B9" s="86"/>
      <c r="C9" s="75" t="s">
        <v>191</v>
      </c>
      <c r="D9" s="75"/>
      <c r="E9" s="75"/>
      <c r="F9" s="75"/>
      <c r="G9" s="75"/>
      <c r="H9" s="75"/>
      <c r="I9" s="79">
        <v>7</v>
      </c>
      <c r="J9" s="80" t="s">
        <v>83</v>
      </c>
      <c r="K9" s="79">
        <v>0</v>
      </c>
      <c r="L9" s="82">
        <f aca="true" t="shared" si="0" ref="L9:L15">ROUND(I9*K9,2)</f>
        <v>0</v>
      </c>
    </row>
    <row r="10" spans="1:12" s="88" customFormat="1" ht="12.75">
      <c r="A10" s="85" t="s">
        <v>84</v>
      </c>
      <c r="C10" s="76" t="s">
        <v>192</v>
      </c>
      <c r="D10" s="76"/>
      <c r="E10" s="76"/>
      <c r="F10" s="76"/>
      <c r="G10" s="76"/>
      <c r="H10" s="76"/>
      <c r="I10" s="79">
        <v>5</v>
      </c>
      <c r="J10" s="80" t="s">
        <v>83</v>
      </c>
      <c r="K10" s="79">
        <v>0</v>
      </c>
      <c r="L10" s="82">
        <f t="shared" si="0"/>
        <v>0</v>
      </c>
    </row>
    <row r="11" spans="1:12" s="88" customFormat="1" ht="12.75">
      <c r="A11" s="85" t="s">
        <v>85</v>
      </c>
      <c r="C11" s="76" t="s">
        <v>193</v>
      </c>
      <c r="D11" s="76"/>
      <c r="E11" s="76"/>
      <c r="F11" s="76"/>
      <c r="G11" s="76"/>
      <c r="H11" s="76"/>
      <c r="I11" s="79">
        <v>4</v>
      </c>
      <c r="J11" s="80" t="s">
        <v>83</v>
      </c>
      <c r="K11" s="79">
        <v>0</v>
      </c>
      <c r="L11" s="82">
        <f t="shared" si="0"/>
        <v>0</v>
      </c>
    </row>
    <row r="12" spans="1:12" s="88" customFormat="1" ht="12.75">
      <c r="A12" s="85" t="s">
        <v>86</v>
      </c>
      <c r="C12" s="77" t="s">
        <v>87</v>
      </c>
      <c r="D12" s="77"/>
      <c r="E12" s="77"/>
      <c r="F12" s="77"/>
      <c r="G12" s="77"/>
      <c r="H12" s="77"/>
      <c r="I12" s="84">
        <f>8.5+6+27+9+12</f>
        <v>62.5</v>
      </c>
      <c r="J12" s="81" t="s">
        <v>88</v>
      </c>
      <c r="K12" s="79">
        <v>0</v>
      </c>
      <c r="L12" s="82">
        <f t="shared" si="0"/>
        <v>0</v>
      </c>
    </row>
    <row r="13" spans="1:12" s="88" customFormat="1" ht="12.75">
      <c r="A13" s="85" t="s">
        <v>89</v>
      </c>
      <c r="C13" s="76" t="s">
        <v>194</v>
      </c>
      <c r="D13" s="76"/>
      <c r="E13" s="76"/>
      <c r="F13" s="76"/>
      <c r="G13" s="76"/>
      <c r="H13" s="76"/>
      <c r="I13" s="79">
        <v>1</v>
      </c>
      <c r="J13" s="80" t="s">
        <v>83</v>
      </c>
      <c r="K13" s="79">
        <v>0</v>
      </c>
      <c r="L13" s="82">
        <f t="shared" si="0"/>
        <v>0</v>
      </c>
    </row>
    <row r="14" spans="1:12" s="88" customFormat="1" ht="12.75">
      <c r="A14" s="87">
        <v>6</v>
      </c>
      <c r="B14" s="86"/>
      <c r="C14" s="154" t="s">
        <v>60</v>
      </c>
      <c r="D14" s="154"/>
      <c r="E14" s="154"/>
      <c r="F14" s="154"/>
      <c r="G14" s="154"/>
      <c r="H14" s="154"/>
      <c r="I14" s="79">
        <v>1</v>
      </c>
      <c r="J14" s="80" t="s">
        <v>57</v>
      </c>
      <c r="K14" s="79">
        <v>0</v>
      </c>
      <c r="L14" s="82">
        <f>ROUND(I14*K14,2)</f>
        <v>0</v>
      </c>
    </row>
    <row r="15" spans="1:12" s="88" customFormat="1" ht="13.5" thickBot="1">
      <c r="A15" s="89" t="s">
        <v>118</v>
      </c>
      <c r="B15" s="78"/>
      <c r="C15" s="78" t="s">
        <v>90</v>
      </c>
      <c r="D15" s="78"/>
      <c r="E15" s="78"/>
      <c r="F15" s="78"/>
      <c r="G15" s="78"/>
      <c r="H15" s="78"/>
      <c r="I15" s="91">
        <v>1</v>
      </c>
      <c r="J15" s="83" t="s">
        <v>83</v>
      </c>
      <c r="K15" s="91">
        <v>0</v>
      </c>
      <c r="L15" s="93">
        <f t="shared" si="0"/>
        <v>0</v>
      </c>
    </row>
    <row r="16" spans="1:13" ht="15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21"/>
      <c r="L16" s="94">
        <f>SUM(L9:L15)</f>
        <v>0</v>
      </c>
      <c r="M16" s="16"/>
    </row>
    <row r="17" spans="1:13" ht="15.75" thickBot="1">
      <c r="A17" s="2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 thickBot="1">
      <c r="A18" s="149" t="s">
        <v>188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6"/>
    </row>
    <row r="19" spans="1:13" ht="15.75" thickBot="1">
      <c r="A19" s="150" t="s">
        <v>7</v>
      </c>
      <c r="B19" s="151"/>
      <c r="C19" s="152" t="s">
        <v>8</v>
      </c>
      <c r="D19" s="153"/>
      <c r="E19" s="153"/>
      <c r="F19" s="153"/>
      <c r="G19" s="153"/>
      <c r="H19" s="153"/>
      <c r="I19" s="19" t="s">
        <v>9</v>
      </c>
      <c r="J19" s="20" t="s">
        <v>10</v>
      </c>
      <c r="K19" s="19" t="s">
        <v>11</v>
      </c>
      <c r="L19" s="19" t="s">
        <v>12</v>
      </c>
      <c r="M19" s="16"/>
    </row>
    <row r="20" spans="1:12" s="88" customFormat="1" ht="12.75">
      <c r="A20" s="85" t="s">
        <v>82</v>
      </c>
      <c r="B20" s="86"/>
      <c r="C20" s="75" t="s">
        <v>195</v>
      </c>
      <c r="D20" s="75"/>
      <c r="E20" s="75"/>
      <c r="F20" s="75"/>
      <c r="G20" s="75"/>
      <c r="H20" s="75"/>
      <c r="I20" s="79">
        <v>17</v>
      </c>
      <c r="J20" s="80" t="s">
        <v>83</v>
      </c>
      <c r="K20" s="79">
        <v>0</v>
      </c>
      <c r="L20" s="82">
        <f aca="true" t="shared" si="1" ref="L20:L27">ROUND(I20*K20,2)</f>
        <v>0</v>
      </c>
    </row>
    <row r="21" spans="1:12" s="88" customFormat="1" ht="12.75">
      <c r="A21" s="85" t="s">
        <v>84</v>
      </c>
      <c r="C21" s="76" t="s">
        <v>192</v>
      </c>
      <c r="D21" s="76"/>
      <c r="E21" s="76"/>
      <c r="F21" s="76"/>
      <c r="G21" s="76"/>
      <c r="H21" s="76"/>
      <c r="I21" s="79">
        <v>7</v>
      </c>
      <c r="J21" s="80" t="s">
        <v>83</v>
      </c>
      <c r="K21" s="79">
        <v>0</v>
      </c>
      <c r="L21" s="82">
        <f t="shared" si="1"/>
        <v>0</v>
      </c>
    </row>
    <row r="22" spans="1:12" s="88" customFormat="1" ht="12.75">
      <c r="A22" s="85" t="s">
        <v>85</v>
      </c>
      <c r="C22" s="76" t="s">
        <v>193</v>
      </c>
      <c r="D22" s="76"/>
      <c r="E22" s="76"/>
      <c r="F22" s="76"/>
      <c r="G22" s="76"/>
      <c r="H22" s="76"/>
      <c r="I22" s="79">
        <v>1</v>
      </c>
      <c r="J22" s="80" t="s">
        <v>83</v>
      </c>
      <c r="K22" s="79">
        <v>0</v>
      </c>
      <c r="L22" s="82">
        <f t="shared" si="1"/>
        <v>0</v>
      </c>
    </row>
    <row r="23" spans="1:12" s="88" customFormat="1" ht="12.75">
      <c r="A23" s="85" t="s">
        <v>86</v>
      </c>
      <c r="C23" s="77" t="s">
        <v>87</v>
      </c>
      <c r="D23" s="77"/>
      <c r="E23" s="77"/>
      <c r="F23" s="77"/>
      <c r="G23" s="77"/>
      <c r="H23" s="77"/>
      <c r="I23" s="92">
        <f>18+16+12+10+10+23+10+12+5</f>
        <v>116</v>
      </c>
      <c r="J23" s="81" t="s">
        <v>88</v>
      </c>
      <c r="K23" s="79">
        <v>0</v>
      </c>
      <c r="L23" s="82">
        <f t="shared" si="1"/>
        <v>0</v>
      </c>
    </row>
    <row r="24" spans="1:12" s="88" customFormat="1" ht="12.75">
      <c r="A24" s="85" t="s">
        <v>89</v>
      </c>
      <c r="C24" s="76" t="s">
        <v>91</v>
      </c>
      <c r="D24" s="76"/>
      <c r="E24" s="76"/>
      <c r="F24" s="76"/>
      <c r="G24" s="76"/>
      <c r="H24" s="76"/>
      <c r="I24" s="79">
        <v>1</v>
      </c>
      <c r="J24" s="80" t="s">
        <v>83</v>
      </c>
      <c r="K24" s="79">
        <v>0</v>
      </c>
      <c r="L24" s="82">
        <f t="shared" si="1"/>
        <v>0</v>
      </c>
    </row>
    <row r="25" spans="1:12" s="88" customFormat="1" ht="12.75">
      <c r="A25" s="85" t="s">
        <v>92</v>
      </c>
      <c r="C25" s="76" t="s">
        <v>194</v>
      </c>
      <c r="D25" s="76"/>
      <c r="E25" s="76"/>
      <c r="F25" s="76"/>
      <c r="G25" s="76"/>
      <c r="H25" s="76"/>
      <c r="I25" s="79">
        <v>1</v>
      </c>
      <c r="J25" s="80" t="s">
        <v>83</v>
      </c>
      <c r="K25" s="79">
        <v>0</v>
      </c>
      <c r="L25" s="82">
        <f aca="true" t="shared" si="2" ref="L25">ROUND(I25*K25,2)</f>
        <v>0</v>
      </c>
    </row>
    <row r="26" spans="1:12" s="88" customFormat="1" ht="12.75">
      <c r="A26" s="87">
        <v>7</v>
      </c>
      <c r="B26" s="86"/>
      <c r="C26" s="154" t="s">
        <v>60</v>
      </c>
      <c r="D26" s="154"/>
      <c r="E26" s="154"/>
      <c r="F26" s="154"/>
      <c r="G26" s="154"/>
      <c r="H26" s="154"/>
      <c r="I26" s="79">
        <v>1</v>
      </c>
      <c r="J26" s="80" t="s">
        <v>57</v>
      </c>
      <c r="K26" s="79">
        <v>0</v>
      </c>
      <c r="L26" s="82">
        <f>ROUND(I26*K26,2)</f>
        <v>0</v>
      </c>
    </row>
    <row r="27" spans="1:12" s="88" customFormat="1" ht="13.5" thickBot="1">
      <c r="A27" s="89" t="s">
        <v>120</v>
      </c>
      <c r="B27" s="78"/>
      <c r="C27" s="78" t="s">
        <v>93</v>
      </c>
      <c r="D27" s="78"/>
      <c r="E27" s="78"/>
      <c r="F27" s="78"/>
      <c r="G27" s="78"/>
      <c r="H27" s="78"/>
      <c r="I27" s="91">
        <v>2</v>
      </c>
      <c r="J27" s="83" t="s">
        <v>83</v>
      </c>
      <c r="K27" s="91">
        <v>0</v>
      </c>
      <c r="L27" s="93">
        <f t="shared" si="1"/>
        <v>0</v>
      </c>
    </row>
    <row r="28" spans="1:13" ht="15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21"/>
      <c r="L28" s="94">
        <f>SUM(L20:L27)</f>
        <v>0</v>
      </c>
      <c r="M28" s="16"/>
    </row>
    <row r="29" spans="1:13" ht="15.75" thickBot="1">
      <c r="A29" s="2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.75" thickBot="1">
      <c r="A30" s="141" t="s">
        <v>189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6"/>
    </row>
    <row r="31" spans="1:13" ht="15.75" thickBot="1">
      <c r="A31" s="150" t="s">
        <v>7</v>
      </c>
      <c r="B31" s="151"/>
      <c r="C31" s="152" t="s">
        <v>8</v>
      </c>
      <c r="D31" s="153"/>
      <c r="E31" s="153"/>
      <c r="F31" s="153"/>
      <c r="G31" s="153"/>
      <c r="H31" s="153"/>
      <c r="I31" s="19" t="s">
        <v>9</v>
      </c>
      <c r="J31" s="20" t="s">
        <v>10</v>
      </c>
      <c r="K31" s="19" t="s">
        <v>11</v>
      </c>
      <c r="L31" s="19" t="s">
        <v>12</v>
      </c>
      <c r="M31" s="16"/>
    </row>
    <row r="32" spans="1:12" s="88" customFormat="1" ht="12.75">
      <c r="A32" s="85" t="s">
        <v>82</v>
      </c>
      <c r="B32" s="86"/>
      <c r="C32" s="75" t="s">
        <v>195</v>
      </c>
      <c r="D32" s="75"/>
      <c r="E32" s="75"/>
      <c r="F32" s="75"/>
      <c r="G32" s="75"/>
      <c r="H32" s="75"/>
      <c r="I32" s="79">
        <v>2</v>
      </c>
      <c r="J32" s="80" t="s">
        <v>83</v>
      </c>
      <c r="K32" s="79">
        <v>0</v>
      </c>
      <c r="L32" s="82">
        <f aca="true" t="shared" si="3" ref="L32:L33">ROUND(I32*K32,2)</f>
        <v>0</v>
      </c>
    </row>
    <row r="33" spans="1:12" s="88" customFormat="1" ht="13.5" thickBot="1">
      <c r="A33" s="89" t="s">
        <v>84</v>
      </c>
      <c r="B33" s="78"/>
      <c r="C33" s="78" t="s">
        <v>90</v>
      </c>
      <c r="D33" s="78"/>
      <c r="E33" s="78"/>
      <c r="F33" s="78"/>
      <c r="G33" s="78"/>
      <c r="H33" s="78"/>
      <c r="I33" s="91">
        <v>2</v>
      </c>
      <c r="J33" s="83" t="s">
        <v>83</v>
      </c>
      <c r="K33" s="91">
        <v>0</v>
      </c>
      <c r="L33" s="93">
        <f t="shared" si="3"/>
        <v>0</v>
      </c>
    </row>
    <row r="34" spans="1:13" ht="15">
      <c r="A34" s="14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21"/>
      <c r="L34" s="94">
        <f>SUM(L32:L33)</f>
        <v>0</v>
      </c>
      <c r="M34" s="16"/>
    </row>
    <row r="35" spans="1:13" ht="15.75" thickBot="1">
      <c r="A35" s="2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.75" thickBot="1">
      <c r="A36" s="141" t="s">
        <v>190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6"/>
    </row>
    <row r="37" spans="1:13" ht="15.75" thickBot="1">
      <c r="A37" s="150" t="s">
        <v>7</v>
      </c>
      <c r="B37" s="151"/>
      <c r="C37" s="152" t="s">
        <v>8</v>
      </c>
      <c r="D37" s="153"/>
      <c r="E37" s="153"/>
      <c r="F37" s="153"/>
      <c r="G37" s="153"/>
      <c r="H37" s="153"/>
      <c r="I37" s="19" t="s">
        <v>9</v>
      </c>
      <c r="J37" s="20" t="s">
        <v>10</v>
      </c>
      <c r="K37" s="19" t="s">
        <v>11</v>
      </c>
      <c r="L37" s="19" t="s">
        <v>12</v>
      </c>
      <c r="M37" s="16"/>
    </row>
    <row r="38" spans="1:12" s="88" customFormat="1" ht="13.5" thickBot="1">
      <c r="A38" s="89" t="s">
        <v>82</v>
      </c>
      <c r="B38" s="78"/>
      <c r="C38" s="78" t="s">
        <v>121</v>
      </c>
      <c r="D38" s="78"/>
      <c r="E38" s="78"/>
      <c r="F38" s="78"/>
      <c r="G38" s="78"/>
      <c r="H38" s="78"/>
      <c r="I38" s="78">
        <v>1</v>
      </c>
      <c r="J38" s="83" t="s">
        <v>83</v>
      </c>
      <c r="K38" s="91">
        <v>0</v>
      </c>
      <c r="L38" s="93">
        <f aca="true" t="shared" si="4" ref="L38">ROUND(I38*K38,2)</f>
        <v>0</v>
      </c>
    </row>
    <row r="39" spans="1:13" ht="15">
      <c r="A39" s="14" t="s">
        <v>12</v>
      </c>
      <c r="B39" s="14"/>
      <c r="C39" s="14"/>
      <c r="D39" s="14"/>
      <c r="E39" s="14"/>
      <c r="F39" s="14"/>
      <c r="G39" s="14"/>
      <c r="H39" s="14"/>
      <c r="I39" s="14"/>
      <c r="J39" s="14"/>
      <c r="K39" s="21"/>
      <c r="L39" s="94">
        <f>+L38</f>
        <v>0</v>
      </c>
      <c r="M39" s="16"/>
    </row>
    <row r="40" spans="1:13" ht="15">
      <c r="A40" s="23"/>
      <c r="B40" s="16"/>
      <c r="C40" s="16"/>
      <c r="D40" s="16"/>
      <c r="E40" s="16"/>
      <c r="F40" s="16"/>
      <c r="G40" s="16"/>
      <c r="H40" s="16"/>
      <c r="I40" s="16"/>
      <c r="J40" s="16"/>
      <c r="K40" s="95"/>
      <c r="L40" s="95"/>
      <c r="M40" s="16"/>
    </row>
    <row r="41" spans="1:13" ht="15">
      <c r="A41" s="24" t="s">
        <v>94</v>
      </c>
      <c r="B41" s="16"/>
      <c r="C41" s="16"/>
      <c r="D41" s="16"/>
      <c r="E41" s="16"/>
      <c r="F41" s="16"/>
      <c r="G41" s="16"/>
      <c r="H41" s="16"/>
      <c r="I41" s="16"/>
      <c r="J41" s="16"/>
      <c r="K41" s="95"/>
      <c r="L41" s="90">
        <f>+L39+L34+L28+L16</f>
        <v>0</v>
      </c>
      <c r="M41" s="16"/>
    </row>
    <row r="42" spans="1:13" ht="15.75" thickBo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5">
      <c r="A43" s="25" t="s">
        <v>95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96"/>
      <c r="M43" s="16"/>
    </row>
    <row r="44" spans="1:13" ht="1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97"/>
      <c r="M44" s="16"/>
    </row>
    <row r="45" spans="1:13" ht="15">
      <c r="A45" s="27" t="s">
        <v>96</v>
      </c>
      <c r="B45" s="28"/>
      <c r="C45" s="28"/>
      <c r="D45" s="28"/>
      <c r="E45" s="28"/>
      <c r="F45" s="28"/>
      <c r="G45" s="29">
        <v>0.02</v>
      </c>
      <c r="H45" s="28"/>
      <c r="I45" s="30">
        <f>+L41</f>
        <v>0</v>
      </c>
      <c r="J45" s="30"/>
      <c r="K45" s="30"/>
      <c r="L45" s="97">
        <f>+I45*G45</f>
        <v>0</v>
      </c>
      <c r="M45" s="16"/>
    </row>
    <row r="46" spans="1:13" ht="15">
      <c r="A46" s="27" t="s">
        <v>97</v>
      </c>
      <c r="B46" s="28"/>
      <c r="C46" s="28"/>
      <c r="D46" s="28"/>
      <c r="E46" s="28"/>
      <c r="F46" s="28"/>
      <c r="G46" s="29">
        <v>0.03</v>
      </c>
      <c r="H46" s="28"/>
      <c r="I46" s="30">
        <f>+L41</f>
        <v>0</v>
      </c>
      <c r="J46" s="30"/>
      <c r="K46" s="30"/>
      <c r="L46" s="97">
        <f>+I46*G46</f>
        <v>0</v>
      </c>
      <c r="M46" s="16"/>
    </row>
    <row r="47" spans="1:13" ht="15">
      <c r="A47" s="27" t="s">
        <v>98</v>
      </c>
      <c r="B47" s="28"/>
      <c r="C47" s="28"/>
      <c r="D47" s="28"/>
      <c r="E47" s="28"/>
      <c r="F47" s="28"/>
      <c r="G47" s="29">
        <v>0.04</v>
      </c>
      <c r="H47" s="28"/>
      <c r="I47" s="30">
        <f>+L41</f>
        <v>0</v>
      </c>
      <c r="J47" s="30"/>
      <c r="K47" s="30"/>
      <c r="L47" s="97">
        <f>+I47*G47</f>
        <v>0</v>
      </c>
      <c r="M47" s="16"/>
    </row>
    <row r="48" spans="1:13" ht="15">
      <c r="A48" s="27" t="s">
        <v>99</v>
      </c>
      <c r="B48" s="28"/>
      <c r="C48" s="28"/>
      <c r="D48" s="28"/>
      <c r="E48" s="28"/>
      <c r="F48" s="28"/>
      <c r="G48" s="29"/>
      <c r="H48" s="28"/>
      <c r="I48" s="30"/>
      <c r="J48" s="30"/>
      <c r="K48" s="30"/>
      <c r="L48" s="97">
        <v>0</v>
      </c>
      <c r="M48" s="16"/>
    </row>
    <row r="49" spans="1:13" ht="15">
      <c r="A49" s="27"/>
      <c r="B49" s="28"/>
      <c r="C49" s="28"/>
      <c r="D49" s="28"/>
      <c r="E49" s="28"/>
      <c r="F49" s="28"/>
      <c r="G49" s="29"/>
      <c r="H49" s="28"/>
      <c r="I49" s="30"/>
      <c r="J49" s="30"/>
      <c r="K49" s="30"/>
      <c r="L49" s="97"/>
      <c r="M49" s="16"/>
    </row>
    <row r="50" spans="1:13" ht="15.75" thickBot="1">
      <c r="A50" s="31" t="s">
        <v>100</v>
      </c>
      <c r="B50" s="32"/>
      <c r="C50" s="32"/>
      <c r="D50" s="32"/>
      <c r="E50" s="32"/>
      <c r="F50" s="32"/>
      <c r="G50" s="33"/>
      <c r="H50" s="32"/>
      <c r="I50" s="34"/>
      <c r="J50" s="34"/>
      <c r="K50" s="34"/>
      <c r="L50" s="98">
        <f>SUM(L45:L48)</f>
        <v>0</v>
      </c>
      <c r="M50" s="16"/>
    </row>
    <row r="51" spans="1:13" ht="15.75" thickBo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95"/>
      <c r="M51" s="16"/>
    </row>
    <row r="52" spans="1:13" ht="15.75" thickBot="1">
      <c r="A52" s="35" t="s">
        <v>101</v>
      </c>
      <c r="B52" s="36"/>
      <c r="C52" s="36"/>
      <c r="D52" s="36"/>
      <c r="E52" s="36"/>
      <c r="F52" s="36"/>
      <c r="G52" s="37"/>
      <c r="H52" s="36"/>
      <c r="I52" s="38"/>
      <c r="J52" s="38"/>
      <c r="K52" s="38"/>
      <c r="L52" s="99">
        <f>+L50+L41</f>
        <v>0</v>
      </c>
      <c r="M52" s="16"/>
    </row>
    <row r="53" spans="1:12" ht="15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7" ht="15">
      <c r="K57">
        <v>0</v>
      </c>
    </row>
  </sheetData>
  <mergeCells count="19">
    <mergeCell ref="A31:B31"/>
    <mergeCell ref="C31:H31"/>
    <mergeCell ref="A36:L36"/>
    <mergeCell ref="A37:B37"/>
    <mergeCell ref="C37:H37"/>
    <mergeCell ref="A30:L30"/>
    <mergeCell ref="A1:C1"/>
    <mergeCell ref="E1:H2"/>
    <mergeCell ref="K1:L1"/>
    <mergeCell ref="K2:L2"/>
    <mergeCell ref="A3:L4"/>
    <mergeCell ref="A7:L7"/>
    <mergeCell ref="A8:B8"/>
    <mergeCell ref="C8:H8"/>
    <mergeCell ref="A18:L18"/>
    <mergeCell ref="A19:B19"/>
    <mergeCell ref="C19:H19"/>
    <mergeCell ref="C14:H14"/>
    <mergeCell ref="C26:H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 topLeftCell="A1">
      <selection activeCell="J27" sqref="J27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13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128" t="s">
        <v>0</v>
      </c>
      <c r="B1" s="112"/>
      <c r="C1" s="112"/>
      <c r="E1" s="129" t="s">
        <v>1</v>
      </c>
      <c r="F1" s="130"/>
      <c r="G1" s="130"/>
      <c r="H1" s="130"/>
      <c r="J1" s="2" t="s">
        <v>3</v>
      </c>
      <c r="K1" s="115" t="s">
        <v>5</v>
      </c>
      <c r="L1" s="116"/>
    </row>
    <row r="2" spans="1:12" ht="15.75" thickBot="1">
      <c r="A2" s="1" t="s">
        <v>2</v>
      </c>
      <c r="C2" s="3">
        <v>43199</v>
      </c>
      <c r="E2" s="130"/>
      <c r="F2" s="130"/>
      <c r="G2" s="130"/>
      <c r="H2" s="130"/>
      <c r="J2" s="2" t="s">
        <v>4</v>
      </c>
      <c r="K2" s="115"/>
      <c r="L2" s="116"/>
    </row>
    <row r="3" spans="1:12" ht="15">
      <c r="A3" s="131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3" ht="15">
      <c r="A5" s="1" t="s">
        <v>6</v>
      </c>
      <c r="C5" s="1" t="s">
        <v>0</v>
      </c>
    </row>
    <row r="6" ht="15.75" thickBot="1"/>
    <row r="7" spans="1:12" ht="15.75" thickBot="1">
      <c r="A7" s="133" t="s">
        <v>61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 thickBot="1">
      <c r="A8" s="135" t="s">
        <v>7</v>
      </c>
      <c r="B8" s="136"/>
      <c r="C8" s="137" t="s">
        <v>8</v>
      </c>
      <c r="D8" s="138"/>
      <c r="E8" s="138"/>
      <c r="F8" s="138"/>
      <c r="G8" s="138"/>
      <c r="H8" s="138"/>
      <c r="I8" s="5" t="s">
        <v>9</v>
      </c>
      <c r="J8" s="6" t="s">
        <v>10</v>
      </c>
      <c r="K8" s="5" t="s">
        <v>11</v>
      </c>
      <c r="L8" s="5" t="s">
        <v>12</v>
      </c>
    </row>
    <row r="9" spans="1:13" ht="15">
      <c r="A9" s="4">
        <v>1</v>
      </c>
      <c r="B9" s="8" t="s">
        <v>62</v>
      </c>
      <c r="C9" s="139" t="s">
        <v>126</v>
      </c>
      <c r="D9" s="140"/>
      <c r="E9" s="140"/>
      <c r="F9" s="140"/>
      <c r="G9" s="140"/>
      <c r="H9" s="140"/>
      <c r="I9" s="9">
        <v>1</v>
      </c>
      <c r="J9" s="7" t="s">
        <v>63</v>
      </c>
      <c r="K9">
        <v>0</v>
      </c>
      <c r="L9" s="10">
        <f aca="true" t="shared" si="0" ref="L9:L14">ROUND(I9*K9,2)</f>
        <v>0</v>
      </c>
      <c r="M9" t="s">
        <v>64</v>
      </c>
    </row>
    <row r="10" spans="1:13" ht="34.5" customHeight="1">
      <c r="A10" s="4">
        <v>2</v>
      </c>
      <c r="B10" s="8" t="s">
        <v>65</v>
      </c>
      <c r="C10" s="113" t="s">
        <v>127</v>
      </c>
      <c r="D10" s="114"/>
      <c r="E10" s="114"/>
      <c r="F10" s="114"/>
      <c r="G10" s="114"/>
      <c r="H10" s="114"/>
      <c r="I10" s="9">
        <v>1</v>
      </c>
      <c r="J10" s="7" t="s">
        <v>63</v>
      </c>
      <c r="K10">
        <v>0</v>
      </c>
      <c r="L10" s="10">
        <f t="shared" si="0"/>
        <v>0</v>
      </c>
      <c r="M10" t="s">
        <v>66</v>
      </c>
    </row>
    <row r="11" spans="1:13" ht="30.75" customHeight="1">
      <c r="A11" s="4">
        <v>3</v>
      </c>
      <c r="B11" s="8" t="s">
        <v>67</v>
      </c>
      <c r="C11" s="113" t="s">
        <v>81</v>
      </c>
      <c r="D11" s="114"/>
      <c r="E11" s="114"/>
      <c r="F11" s="114"/>
      <c r="G11" s="114"/>
      <c r="H11" s="114"/>
      <c r="I11" s="9">
        <v>1</v>
      </c>
      <c r="J11" s="7" t="s">
        <v>63</v>
      </c>
      <c r="K11">
        <v>0</v>
      </c>
      <c r="L11" s="10">
        <f t="shared" si="0"/>
        <v>0</v>
      </c>
      <c r="M11" t="s">
        <v>68</v>
      </c>
    </row>
    <row r="12" spans="1:13" ht="15">
      <c r="A12" s="4">
        <v>4</v>
      </c>
      <c r="B12" s="8" t="s">
        <v>69</v>
      </c>
      <c r="C12" s="115" t="s">
        <v>70</v>
      </c>
      <c r="D12" s="116"/>
      <c r="E12" s="116"/>
      <c r="F12" s="116"/>
      <c r="G12" s="116"/>
      <c r="H12" s="116"/>
      <c r="I12" s="9">
        <v>1</v>
      </c>
      <c r="J12" s="7" t="s">
        <v>63</v>
      </c>
      <c r="K12">
        <v>0</v>
      </c>
      <c r="L12" s="10">
        <f t="shared" si="0"/>
        <v>0</v>
      </c>
      <c r="M12" t="s">
        <v>71</v>
      </c>
    </row>
    <row r="13" spans="1:13" ht="15">
      <c r="A13" s="4">
        <v>5</v>
      </c>
      <c r="B13" s="8" t="s">
        <v>72</v>
      </c>
      <c r="C13" s="115" t="s">
        <v>73</v>
      </c>
      <c r="D13" s="116"/>
      <c r="E13" s="116"/>
      <c r="F13" s="116"/>
      <c r="G13" s="116"/>
      <c r="H13" s="116"/>
      <c r="I13" s="9">
        <v>1</v>
      </c>
      <c r="J13" s="7" t="s">
        <v>63</v>
      </c>
      <c r="K13">
        <v>0</v>
      </c>
      <c r="L13" s="10">
        <f t="shared" si="0"/>
        <v>0</v>
      </c>
      <c r="M13" t="s">
        <v>74</v>
      </c>
    </row>
    <row r="14" spans="1:13" ht="15">
      <c r="A14" s="4">
        <v>6</v>
      </c>
      <c r="B14" s="8" t="s">
        <v>75</v>
      </c>
      <c r="C14" s="115" t="s">
        <v>76</v>
      </c>
      <c r="D14" s="116"/>
      <c r="E14" s="116"/>
      <c r="F14" s="116"/>
      <c r="G14" s="116"/>
      <c r="H14" s="116"/>
      <c r="I14" s="9">
        <v>1</v>
      </c>
      <c r="J14" s="7" t="s">
        <v>63</v>
      </c>
      <c r="K14">
        <v>0</v>
      </c>
      <c r="L14" s="10">
        <f t="shared" si="0"/>
        <v>0</v>
      </c>
      <c r="M14" t="s">
        <v>77</v>
      </c>
    </row>
    <row r="15" spans="1:12" s="56" customFormat="1" ht="15">
      <c r="A15" s="156">
        <v>7</v>
      </c>
      <c r="B15" s="101" t="s">
        <v>128</v>
      </c>
      <c r="C15" s="119" t="s">
        <v>122</v>
      </c>
      <c r="D15" s="120"/>
      <c r="E15" s="120"/>
      <c r="F15" s="120"/>
      <c r="G15" s="120"/>
      <c r="H15" s="120"/>
      <c r="I15" s="102">
        <v>1</v>
      </c>
      <c r="J15" s="106" t="s">
        <v>63</v>
      </c>
      <c r="K15" s="56">
        <v>0</v>
      </c>
      <c r="L15" s="102">
        <f aca="true" t="shared" si="1" ref="L15">ROUND(I15*K15,2)</f>
        <v>0</v>
      </c>
    </row>
    <row r="16" spans="1:12" ht="15">
      <c r="A16" s="121" t="s">
        <v>12</v>
      </c>
      <c r="B16" s="122"/>
      <c r="C16" s="11"/>
      <c r="D16" s="125"/>
      <c r="E16" s="126"/>
      <c r="F16" s="125"/>
      <c r="G16" s="126"/>
      <c r="H16" s="123" t="s">
        <v>55</v>
      </c>
      <c r="I16" s="124"/>
      <c r="J16" s="124"/>
      <c r="K16" s="155">
        <f>SUM(L9:M15)</f>
        <v>0</v>
      </c>
      <c r="L16" s="124"/>
    </row>
    <row r="18" ht="15">
      <c r="B18" s="1" t="s">
        <v>112</v>
      </c>
    </row>
  </sheetData>
  <mergeCells count="20">
    <mergeCell ref="K1:L1"/>
    <mergeCell ref="K2:L2"/>
    <mergeCell ref="A3:L4"/>
    <mergeCell ref="A7:L7"/>
    <mergeCell ref="A8:B8"/>
    <mergeCell ref="C8:H8"/>
    <mergeCell ref="A16:B16"/>
    <mergeCell ref="H16:J16"/>
    <mergeCell ref="C10:H10"/>
    <mergeCell ref="A1:C1"/>
    <mergeCell ref="E1:H2"/>
    <mergeCell ref="C9:H9"/>
    <mergeCell ref="C15:H15"/>
    <mergeCell ref="K16:L16"/>
    <mergeCell ref="D16:E16"/>
    <mergeCell ref="F16:G16"/>
    <mergeCell ref="C11:H11"/>
    <mergeCell ref="C12:H12"/>
    <mergeCell ref="C13:H13"/>
    <mergeCell ref="C14:H14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Swietelsky stavební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Vařeka Martin</dc:creator>
  <cp:keywords/>
  <dc:description/>
  <cp:lastModifiedBy>Jochimová Lenka</cp:lastModifiedBy>
  <cp:lastPrinted>2020-02-20T08:42:19Z</cp:lastPrinted>
  <dcterms:created xsi:type="dcterms:W3CDTF">2018-04-09T10:46:11Z</dcterms:created>
  <dcterms:modified xsi:type="dcterms:W3CDTF">2020-02-20T08:42:27Z</dcterms:modified>
  <cp:category/>
  <cp:version/>
  <cp:contentType/>
  <cp:contentStatus/>
</cp:coreProperties>
</file>