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Bohumin-148-176-200 - Hro..." sheetId="2" r:id="rId2"/>
  </sheets>
  <definedNames>
    <definedName name="_xlnm.Print_Area" localSheetId="0">'Rekapitulace stavby'!$D$4:$AO$76,'Rekapitulace stavby'!$C$82:$AQ$96</definedName>
    <definedName name="_xlnm._FilterDatabase" localSheetId="1" hidden="1">'Bohumin-148-176-200 - Hro...'!$C$113:$K$138</definedName>
    <definedName name="_xlnm.Print_Area" localSheetId="1">'Bohumin-148-176-200 - Hro...'!$C$4:$J$76,'Bohumin-148-176-200 - Hro...'!$C$82:$J$97,'Bohumin-148-176-200 - Hro...'!$C$103:$K$138</definedName>
    <definedName name="_xlnm.Print_Titles" localSheetId="0">'Rekapitulace stavby'!$92:$92</definedName>
    <definedName name="_xlnm.Print_Titles" localSheetId="1">'Bohumin-148-176-200 - Hro...'!$113:$113</definedName>
  </definedNames>
  <calcPr fullCalcOnLoad="1"/>
</workbook>
</file>

<file path=xl/sharedStrings.xml><?xml version="1.0" encoding="utf-8"?>
<sst xmlns="http://schemas.openxmlformats.org/spreadsheetml/2006/main" count="557" uniqueCount="197">
  <si>
    <t>Export Komplet</t>
  </si>
  <si>
    <t/>
  </si>
  <si>
    <t>2.0</t>
  </si>
  <si>
    <t>ZAMOK</t>
  </si>
  <si>
    <t>False</t>
  </si>
  <si>
    <t>{0f4b20cc-97c4-4b45-ba8c-1c23c50aaf93}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</si>
  <si>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</si>
  <si>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</si>
  <si>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</si>
  <si>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</si>
  <si>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</si>
  <si>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</si>
  <si>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</si>
  <si>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</si>
  <si>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Bohumin-148-176-200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</si>
  <si>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</si>
  <si>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</si>
  <si>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Hromosvod</t>
  </si>
  <si>
    <t>KSO:</t>
  </si>
  <si>
    <t>CC-CZ:</t>
  </si>
  <si>
    <t>Místo:</t>
  </si>
  <si>
    <t xml:space="preserve"> </t>
  </si>
  <si>
    <t>Datum:</t>
  </si>
  <si>
    <t>13. 2. 2020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</si>
  <si>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</si>
  <si>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</si>
  <si>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</si>
  <si>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</si>
  <si>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</si>
  <si>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</si>
  <si>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</si>
  <si>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</si>
  <si>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</si>
  <si>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</si>
  <si>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</si>
  <si>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</si>
  <si>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</si>
  <si>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</si>
  <si>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</si>
  <si>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</si>
  <si>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</si>
  <si>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</si>
  <si>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</si>
  <si>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</si>
  <si>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</si>
  <si>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</si>
  <si>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</si>
  <si>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</si>
  <si>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</si>
  <si>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</si>
  <si>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</si>
  <si>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</si>
  <si>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</si>
  <si>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</si>
  <si>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</si>
  <si>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</si>
  <si>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</si>
  <si>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</si>
  <si>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</si>
  <si>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</si>
  <si>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</si>
  <si>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</si>
  <si>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</si>
  <si>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</si>
  <si>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</si>
  <si>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</si>
  <si>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</si>
  <si>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</si>
  <si>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</si>
  <si>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</si>
  <si>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</si>
  <si>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</si>
  <si>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</si>
  <si>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</si>
  <si>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</si>
  <si>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</si>
  <si>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</si>
  <si>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</si>
  <si>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</si>
  <si>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</si>
  <si>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</si>
  <si>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</si>
  <si>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</si>
  <si>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</si>
  <si>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</si>
  <si>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</si>
  <si>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</si>
  <si>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</si>
  <si>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741 - Elektroinstalace - silnoproud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</si>
  <si>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</si>
  <si>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</si>
  <si>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</si>
  <si>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</si>
  <si>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</si>
  <si>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</si>
  <si>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</si>
  <si>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</si>
  <si>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</si>
  <si>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</si>
  <si>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</si>
  <si>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</si>
  <si>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</si>
  <si>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</si>
  <si>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</si>
  <si>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</si>
  <si>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741</t>
  </si>
  <si>
    <t>Elektroinstalace - silnoproud</t>
  </si>
  <si>
    <t>K</t>
  </si>
  <si>
    <t>741420001</t>
  </si>
  <si>
    <t>Montáž drát nebo lano hromosvodné svodové D do 10 mm s podpěrou</t>
  </si>
  <si>
    <t>m</t>
  </si>
  <si>
    <t>16</t>
  </si>
  <si>
    <t>-1845256732</t>
  </si>
  <si>
    <t>M</t>
  </si>
  <si>
    <t>35441072</t>
  </si>
  <si>
    <t>drát D 8mm FeZn pro hromosvod</t>
  </si>
  <si>
    <t>kg</t>
  </si>
  <si>
    <t>32</t>
  </si>
  <si>
    <t>1676227465</t>
  </si>
  <si>
    <t>3</t>
  </si>
  <si>
    <t>35441875</t>
  </si>
  <si>
    <t>svorka křížová pro vodič D 6-10mm</t>
  </si>
  <si>
    <t>kus</t>
  </si>
  <si>
    <t>1783528153</t>
  </si>
  <si>
    <t>4</t>
  </si>
  <si>
    <t>35441415</t>
  </si>
  <si>
    <t>podpěra vedení FeZn do zdiva -zateplení</t>
  </si>
  <si>
    <t>1926188633</t>
  </si>
  <si>
    <t>5</t>
  </si>
  <si>
    <t>35441560</t>
  </si>
  <si>
    <t>podpěra vedení FeZn na plechové střechy 110mm</t>
  </si>
  <si>
    <t>-2001372771</t>
  </si>
  <si>
    <t>6</t>
  </si>
  <si>
    <t>741420022</t>
  </si>
  <si>
    <t>Montáž svorka hromosvodná se 3 šrouby</t>
  </si>
  <si>
    <t>-1750162059</t>
  </si>
  <si>
    <t>7</t>
  </si>
  <si>
    <t>35441905</t>
  </si>
  <si>
    <t>svorka připojovací k připojení okapových žlabů</t>
  </si>
  <si>
    <t>-1678895341</t>
  </si>
  <si>
    <t>8</t>
  </si>
  <si>
    <t>35441925</t>
  </si>
  <si>
    <t>svorka zkušební D 6-12mm, FeZn</t>
  </si>
  <si>
    <t>-2734033</t>
  </si>
  <si>
    <t>9</t>
  </si>
  <si>
    <t>741420051</t>
  </si>
  <si>
    <t>Montáž vedení hromosvodné-úhelník nebo trubka s držáky do zdiva</t>
  </si>
  <si>
    <t>1200643151</t>
  </si>
  <si>
    <t>10</t>
  </si>
  <si>
    <t>35441830</t>
  </si>
  <si>
    <t>úhelník ochranný na ochranu svodu - 1700mm, FeZn</t>
  </si>
  <si>
    <t>-1379127692</t>
  </si>
  <si>
    <t>11</t>
  </si>
  <si>
    <t>741420083</t>
  </si>
  <si>
    <t>Montáž vedení hromosvodné-štítek k označení svodu</t>
  </si>
  <si>
    <t>-2116272356</t>
  </si>
  <si>
    <t>12</t>
  </si>
  <si>
    <t>741421811</t>
  </si>
  <si>
    <t>Demontáž drátu nebo lana svodového vedení D do 8 mm kolmý svod</t>
  </si>
  <si>
    <t>1569229176</t>
  </si>
  <si>
    <t>13</t>
  </si>
  <si>
    <t>741421831</t>
  </si>
  <si>
    <t>Demontáž drátu nebo lana svodového vedení D do 8 mm šikmá střecha</t>
  </si>
  <si>
    <t>2081434109</t>
  </si>
  <si>
    <t>14</t>
  </si>
  <si>
    <t>741421845</t>
  </si>
  <si>
    <t>Demontáž svorky šroubové hromosvodné se 3 šrouby a více šrouby</t>
  </si>
  <si>
    <t>688212247</t>
  </si>
  <si>
    <t>741421853</t>
  </si>
  <si>
    <t>Demontáž vedení hromosvodné-podpěra střešní pod tašky</t>
  </si>
  <si>
    <t>-1326531834</t>
  </si>
  <si>
    <t>741421863</t>
  </si>
  <si>
    <t>Demontáž vedení hromosvodné-podpěra svislého vedení zazděného</t>
  </si>
  <si>
    <t>546106198</t>
  </si>
  <si>
    <t>17</t>
  </si>
  <si>
    <t>741421873</t>
  </si>
  <si>
    <t>Demontáž vedení hromosvodné-ochranného úhelníku délky přes 1,4 m</t>
  </si>
  <si>
    <t>963298018</t>
  </si>
  <si>
    <t>18</t>
  </si>
  <si>
    <t>741430004</t>
  </si>
  <si>
    <t>Montáž tyč jímací délky do 3 m na střešní hřeben</t>
  </si>
  <si>
    <t>-668965323</t>
  </si>
  <si>
    <t>19</t>
  </si>
  <si>
    <t>35441050</t>
  </si>
  <si>
    <t>tyč jímací s kovaným hrotem 1000mm FeZn</t>
  </si>
  <si>
    <t>-49596351</t>
  </si>
  <si>
    <t>20</t>
  </si>
  <si>
    <t>3544184R</t>
  </si>
  <si>
    <t>držák jímače a ochranné trubky, FeZn - ke komín. tělesu</t>
  </si>
  <si>
    <t>-2005685209</t>
  </si>
  <si>
    <t>3544185R</t>
  </si>
  <si>
    <t>držák jímače a ochranné trubky FeZn, hřeben</t>
  </si>
  <si>
    <t>149652183</t>
  </si>
  <si>
    <t>22</t>
  </si>
  <si>
    <t>35441055</t>
  </si>
  <si>
    <t>tyč jímací s kovaným hrotem 1500mm FeZn</t>
  </si>
  <si>
    <t>-6565036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</si>
</sst>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5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2" fillId="0" borderId="22" xfId="0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31" fillId="2" borderId="19" xfId="0" applyFont="1" applyFill="1" applyBorder="1" applyAlignment="1" applyProtection="1">
      <alignment horizontal="left" vertical="center"/>
      <protection locked="0"/>
    </xf>
    <xf numFmtId="0" fontId="3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33" width="2.28125" style="1" customWidth="1"/>
    <col min="34" max="34" width="2.8515625" style="1" customWidth="1"/>
    <col min="35" max="35" width="27.140625" style="1" customWidth="1"/>
    <col min="36" max="37" width="2.140625" style="1" customWidth="1"/>
    <col min="38" max="38" width="7.140625" style="1" customWidth="1"/>
    <col min="39" max="39" width="2.8515625" style="1" customWidth="1"/>
    <col min="40" max="40" width="11.421875" style="1" customWidth="1"/>
    <col min="41" max="41" width="6.421875" style="1" customWidth="1"/>
    <col min="42" max="42" width="3.57421875" style="1" customWidth="1"/>
    <col min="43" max="43" width="13.421875" style="1" hidden="1" customWidth="1"/>
    <col min="44" max="44" width="11.7109375" style="1" customWidth="1"/>
    <col min="45" max="47" width="22.140625" style="1" hidden="1" customWidth="1"/>
    <col min="48" max="49" width="18.57421875" style="1" hidden="1" customWidth="1"/>
    <col min="50" max="51" width="21.421875" style="1" hidden="1" customWidth="1"/>
    <col min="52" max="52" width="18.57421875" style="1" hidden="1" customWidth="1"/>
    <col min="53" max="53" width="16.421875" style="1" hidden="1" customWidth="1"/>
    <col min="54" max="54" width="21.421875" style="1" hidden="1" customWidth="1"/>
    <col min="55" max="55" width="18.57421875" style="1" hidden="1" customWidth="1"/>
    <col min="56" max="56" width="16.421875" style="1" hidden="1" customWidth="1"/>
    <col min="57" max="57" width="57.00390625" style="1" customWidth="1"/>
    <col min="71" max="91" width="9.1406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30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30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4.4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34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35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36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37</v>
      </c>
      <c r="E29" s="44"/>
      <c r="F29" s="29" t="s">
        <v>38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39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40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41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42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43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44</v>
      </c>
      <c r="U35" s="51"/>
      <c r="V35" s="51"/>
      <c r="W35" s="51"/>
      <c r="X35" s="53" t="s">
        <v>45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47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48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49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48</v>
      </c>
      <c r="AI60" s="39"/>
      <c r="AJ60" s="39"/>
      <c r="AK60" s="39"/>
      <c r="AL60" s="39"/>
      <c r="AM60" s="61" t="s">
        <v>49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50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51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48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49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48</v>
      </c>
      <c r="AI75" s="39"/>
      <c r="AJ75" s="39"/>
      <c r="AK75" s="39"/>
      <c r="AL75" s="39"/>
      <c r="AM75" s="61" t="s">
        <v>49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Bohumin-148-176-200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Hromosvod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13. 2. 2020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6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29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53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6" customHeight="1">
      <c r="A90" s="35"/>
      <c r="B90" s="36"/>
      <c r="C90" s="29" t="s">
        <v>27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31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54</v>
      </c>
      <c r="D92" s="91"/>
      <c r="E92" s="91"/>
      <c r="F92" s="91"/>
      <c r="G92" s="91"/>
      <c r="H92" s="92"/>
      <c r="I92" s="93" t="s">
        <v>55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56</v>
      </c>
      <c r="AH92" s="91"/>
      <c r="AI92" s="91"/>
      <c r="AJ92" s="91"/>
      <c r="AK92" s="91"/>
      <c r="AL92" s="91"/>
      <c r="AM92" s="91"/>
      <c r="AN92" s="93" t="s">
        <v>57</v>
      </c>
      <c r="AO92" s="91"/>
      <c r="AP92" s="95"/>
      <c r="AQ92" s="96" t="s">
        <v>58</v>
      </c>
      <c r="AR92" s="41"/>
      <c r="AS92" s="97" t="s">
        <v>59</v>
      </c>
      <c r="AT92" s="98" t="s">
        <v>60</v>
      </c>
      <c r="AU92" s="98" t="s">
        <v>61</v>
      </c>
      <c r="AV92" s="98" t="s">
        <v>62</v>
      </c>
      <c r="AW92" s="98" t="s">
        <v>63</v>
      </c>
      <c r="AX92" s="98" t="s">
        <v>64</v>
      </c>
      <c r="AY92" s="98" t="s">
        <v>65</v>
      </c>
      <c r="AZ92" s="98" t="s">
        <v>66</v>
      </c>
      <c r="BA92" s="98" t="s">
        <v>67</v>
      </c>
      <c r="BB92" s="98" t="s">
        <v>68</v>
      </c>
      <c r="BC92" s="98" t="s">
        <v>69</v>
      </c>
      <c r="BD92" s="99" t="s">
        <v>70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71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72</v>
      </c>
      <c r="BT94" s="114" t="s">
        <v>73</v>
      </c>
      <c r="BV94" s="114" t="s">
        <v>74</v>
      </c>
      <c r="BW94" s="114" t="s">
        <v>5</v>
      </c>
      <c r="BX94" s="114" t="s">
        <v>75</v>
      </c>
      <c r="CL94" s="114" t="s">
        <v>1</v>
      </c>
    </row>
    <row r="95" spans="1:90" s="7" customFormat="1" ht="49.8" customHeight="1">
      <c r="A95" s="115" t="s">
        <v>76</v>
      </c>
      <c r="B95" s="116"/>
      <c r="C95" s="117"/>
      <c r="D95" s="118" t="s">
        <v>14</v>
      </c>
      <c r="E95" s="118"/>
      <c r="F95" s="118"/>
      <c r="G95" s="118"/>
      <c r="H95" s="118"/>
      <c r="I95" s="119"/>
      <c r="J95" s="118" t="s">
        <v>17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'Bohumin-148-176-200 - Hro...'!J28</f>
        <v>0</v>
      </c>
      <c r="AH95" s="119"/>
      <c r="AI95" s="119"/>
      <c r="AJ95" s="119"/>
      <c r="AK95" s="119"/>
      <c r="AL95" s="119"/>
      <c r="AM95" s="119"/>
      <c r="AN95" s="120">
        <f>SUM(AG95,AT95)</f>
        <v>0</v>
      </c>
      <c r="AO95" s="119"/>
      <c r="AP95" s="119"/>
      <c r="AQ95" s="121" t="s">
        <v>77</v>
      </c>
      <c r="AR95" s="122"/>
      <c r="AS95" s="123">
        <v>0</v>
      </c>
      <c r="AT95" s="124">
        <f>ROUND(SUM(AV95:AW95),2)</f>
        <v>0</v>
      </c>
      <c r="AU95" s="125">
        <f>'Bohumin-148-176-200 - Hro...'!P114</f>
        <v>0</v>
      </c>
      <c r="AV95" s="124">
        <f>'Bohumin-148-176-200 - Hro...'!J31</f>
        <v>0</v>
      </c>
      <c r="AW95" s="124">
        <f>'Bohumin-148-176-200 - Hro...'!J32</f>
        <v>0</v>
      </c>
      <c r="AX95" s="124">
        <f>'Bohumin-148-176-200 - Hro...'!J33</f>
        <v>0</v>
      </c>
      <c r="AY95" s="124">
        <f>'Bohumin-148-176-200 - Hro...'!J34</f>
        <v>0</v>
      </c>
      <c r="AZ95" s="124">
        <f>'Bohumin-148-176-200 - Hro...'!F31</f>
        <v>0</v>
      </c>
      <c r="BA95" s="124">
        <f>'Bohumin-148-176-200 - Hro...'!F32</f>
        <v>0</v>
      </c>
      <c r="BB95" s="124">
        <f>'Bohumin-148-176-200 - Hro...'!F33</f>
        <v>0</v>
      </c>
      <c r="BC95" s="124">
        <f>'Bohumin-148-176-200 - Hro...'!F34</f>
        <v>0</v>
      </c>
      <c r="BD95" s="126">
        <f>'Bohumin-148-176-200 - Hro...'!F35</f>
        <v>0</v>
      </c>
      <c r="BE95" s="7"/>
      <c r="BT95" s="127" t="s">
        <v>78</v>
      </c>
      <c r="BU95" s="127" t="s">
        <v>79</v>
      </c>
      <c r="BV95" s="127" t="s">
        <v>74</v>
      </c>
      <c r="BW95" s="127" t="s">
        <v>5</v>
      </c>
      <c r="BX95" s="127" t="s">
        <v>75</v>
      </c>
      <c r="CL95" s="127" t="s">
        <v>1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Bohumin-148-176-200 - Hr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4" width="3.7109375" style="1" customWidth="1"/>
    <col min="5" max="5" width="14.7109375" style="1" customWidth="1"/>
    <col min="6" max="6" width="43.57421875" style="1" customWidth="1"/>
    <col min="7" max="7" width="6.00390625" style="1" customWidth="1"/>
    <col min="8" max="8" width="9.8515625" style="1" customWidth="1"/>
    <col min="9" max="9" width="17.28125" style="128" customWidth="1"/>
    <col min="10" max="10" width="17.28125" style="1" customWidth="1"/>
    <col min="11" max="11" width="17.28125" style="1" hidden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57421875" style="1" customWidth="1"/>
    <col min="23" max="23" width="14.00390625" style="1" customWidth="1"/>
    <col min="24" max="24" width="10.57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17"/>
      <c r="AT3" s="14" t="s">
        <v>80</v>
      </c>
    </row>
    <row r="4" spans="2:46" s="1" customFormat="1" ht="24.95" customHeight="1">
      <c r="B4" s="17"/>
      <c r="D4" s="132" t="s">
        <v>81</v>
      </c>
      <c r="I4" s="128"/>
      <c r="L4" s="17"/>
      <c r="M4" s="133" t="s">
        <v>10</v>
      </c>
      <c r="AT4" s="14" t="s">
        <v>4</v>
      </c>
    </row>
    <row r="5" spans="2:12" s="1" customFormat="1" ht="6.95" customHeight="1">
      <c r="B5" s="17"/>
      <c r="I5" s="128"/>
      <c r="L5" s="17"/>
    </row>
    <row r="6" spans="1:31" s="2" customFormat="1" ht="12" customHeight="1">
      <c r="A6" s="35"/>
      <c r="B6" s="41"/>
      <c r="C6" s="35"/>
      <c r="D6" s="134" t="s">
        <v>16</v>
      </c>
      <c r="E6" s="35"/>
      <c r="F6" s="35"/>
      <c r="G6" s="35"/>
      <c r="H6" s="35"/>
      <c r="I6" s="135"/>
      <c r="J6" s="35"/>
      <c r="K6" s="35"/>
      <c r="L6" s="60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14.4" customHeight="1">
      <c r="A7" s="35"/>
      <c r="B7" s="41"/>
      <c r="C7" s="35"/>
      <c r="D7" s="35"/>
      <c r="E7" s="136" t="s">
        <v>17</v>
      </c>
      <c r="F7" s="35"/>
      <c r="G7" s="35"/>
      <c r="H7" s="35"/>
      <c r="I7" s="135"/>
      <c r="J7" s="35"/>
      <c r="K7" s="35"/>
      <c r="L7" s="60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2">
      <c r="A8" s="35"/>
      <c r="B8" s="41"/>
      <c r="C8" s="35"/>
      <c r="D8" s="35"/>
      <c r="E8" s="35"/>
      <c r="F8" s="35"/>
      <c r="G8" s="35"/>
      <c r="H8" s="35"/>
      <c r="I8" s="1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>
      <c r="A9" s="35"/>
      <c r="B9" s="41"/>
      <c r="C9" s="35"/>
      <c r="D9" s="134" t="s">
        <v>18</v>
      </c>
      <c r="E9" s="35"/>
      <c r="F9" s="137" t="s">
        <v>1</v>
      </c>
      <c r="G9" s="35"/>
      <c r="H9" s="35"/>
      <c r="I9" s="138" t="s">
        <v>19</v>
      </c>
      <c r="J9" s="137" t="s">
        <v>1</v>
      </c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34" t="s">
        <v>20</v>
      </c>
      <c r="E10" s="35"/>
      <c r="F10" s="137" t="s">
        <v>21</v>
      </c>
      <c r="G10" s="35"/>
      <c r="H10" s="35"/>
      <c r="I10" s="138" t="s">
        <v>22</v>
      </c>
      <c r="J10" s="139" t="str">
        <f>'Rekapitulace stavby'!AN8</f>
        <v>13. 2. 2020</v>
      </c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8" customHeight="1">
      <c r="A11" s="35"/>
      <c r="B11" s="41"/>
      <c r="C11" s="35"/>
      <c r="D11" s="35"/>
      <c r="E11" s="35"/>
      <c r="F11" s="35"/>
      <c r="G11" s="35"/>
      <c r="H11" s="35"/>
      <c r="I11" s="1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4" t="s">
        <v>24</v>
      </c>
      <c r="E12" s="35"/>
      <c r="F12" s="35"/>
      <c r="G12" s="35"/>
      <c r="H12" s="35"/>
      <c r="I12" s="138" t="s">
        <v>25</v>
      </c>
      <c r="J12" s="137" t="str">
        <f>IF('Rekapitulace stavby'!AN10="","",'Rekapitulace stavby'!AN10)</f>
        <v/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>
      <c r="A13" s="35"/>
      <c r="B13" s="41"/>
      <c r="C13" s="35"/>
      <c r="D13" s="35"/>
      <c r="E13" s="137" t="str">
        <f>IF('Rekapitulace stavby'!E11="","",'Rekapitulace stavby'!E11)</f>
        <v xml:space="preserve"> </v>
      </c>
      <c r="F13" s="35"/>
      <c r="G13" s="35"/>
      <c r="H13" s="35"/>
      <c r="I13" s="138" t="s">
        <v>26</v>
      </c>
      <c r="J13" s="137" t="str">
        <f>IF('Rekapitulace stavby'!AN11="","",'Rekapitulace stavby'!AN11)</f>
        <v/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>
      <c r="A14" s="35"/>
      <c r="B14" s="41"/>
      <c r="C14" s="35"/>
      <c r="D14" s="35"/>
      <c r="E14" s="35"/>
      <c r="F14" s="35"/>
      <c r="G14" s="35"/>
      <c r="H14" s="35"/>
      <c r="I14" s="1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1"/>
      <c r="C15" s="35"/>
      <c r="D15" s="134" t="s">
        <v>27</v>
      </c>
      <c r="E15" s="35"/>
      <c r="F15" s="35"/>
      <c r="G15" s="35"/>
      <c r="H15" s="35"/>
      <c r="I15" s="138" t="s">
        <v>25</v>
      </c>
      <c r="J15" s="30" t="str">
        <f>'Rekapitulace stavby'!AN13</f>
        <v>Vyplň údaj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>
      <c r="A16" s="35"/>
      <c r="B16" s="41"/>
      <c r="C16" s="35"/>
      <c r="D16" s="35"/>
      <c r="E16" s="30" t="str">
        <f>'Rekapitulace stavby'!E14</f>
        <v>Vyplň údaj</v>
      </c>
      <c r="F16" s="137"/>
      <c r="G16" s="137"/>
      <c r="H16" s="137"/>
      <c r="I16" s="138" t="s">
        <v>26</v>
      </c>
      <c r="J16" s="30" t="str">
        <f>'Rekapitulace stavby'!AN14</f>
        <v>Vyplň údaj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>
      <c r="A17" s="35"/>
      <c r="B17" s="41"/>
      <c r="C17" s="35"/>
      <c r="D17" s="35"/>
      <c r="E17" s="35"/>
      <c r="F17" s="35"/>
      <c r="G17" s="35"/>
      <c r="H17" s="35"/>
      <c r="I17" s="1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1"/>
      <c r="C18" s="35"/>
      <c r="D18" s="134" t="s">
        <v>29</v>
      </c>
      <c r="E18" s="35"/>
      <c r="F18" s="35"/>
      <c r="G18" s="35"/>
      <c r="H18" s="35"/>
      <c r="I18" s="138" t="s">
        <v>25</v>
      </c>
      <c r="J18" s="137" t="str">
        <f>IF('Rekapitulace stavby'!AN16="","",'Rekapitulace stavby'!AN16)</f>
        <v/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1"/>
      <c r="C19" s="35"/>
      <c r="D19" s="35"/>
      <c r="E19" s="137" t="str">
        <f>IF('Rekapitulace stavby'!E17="","",'Rekapitulace stavby'!E17)</f>
        <v xml:space="preserve"> </v>
      </c>
      <c r="F19" s="35"/>
      <c r="G19" s="35"/>
      <c r="H19" s="35"/>
      <c r="I19" s="138" t="s">
        <v>26</v>
      </c>
      <c r="J19" s="137" t="str">
        <f>IF('Rekapitulace stavby'!AN17="","",'Rekapitulace stavby'!AN17)</f>
        <v/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1"/>
      <c r="C20" s="35"/>
      <c r="D20" s="35"/>
      <c r="E20" s="35"/>
      <c r="F20" s="35"/>
      <c r="G20" s="35"/>
      <c r="H20" s="35"/>
      <c r="I20" s="1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1"/>
      <c r="C21" s="35"/>
      <c r="D21" s="134" t="s">
        <v>31</v>
      </c>
      <c r="E21" s="35"/>
      <c r="F21" s="35"/>
      <c r="G21" s="35"/>
      <c r="H21" s="35"/>
      <c r="I21" s="138" t="s">
        <v>25</v>
      </c>
      <c r="J21" s="137" t="str">
        <f>IF('Rekapitulace stavby'!AN19="","",'Rekapitulace stavby'!AN19)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1"/>
      <c r="C22" s="35"/>
      <c r="D22" s="35"/>
      <c r="E22" s="137" t="str">
        <f>IF('Rekapitulace stavby'!E20="","",'Rekapitulace stavby'!E20)</f>
        <v xml:space="preserve"> </v>
      </c>
      <c r="F22" s="35"/>
      <c r="G22" s="35"/>
      <c r="H22" s="35"/>
      <c r="I22" s="138" t="s">
        <v>26</v>
      </c>
      <c r="J22" s="137" t="str">
        <f>IF('Rekapitulace stavby'!AN20="","",'Rekapitulace stavby'!AN20)</f>
        <v/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1"/>
      <c r="C23" s="35"/>
      <c r="D23" s="35"/>
      <c r="E23" s="35"/>
      <c r="F23" s="35"/>
      <c r="G23" s="35"/>
      <c r="H23" s="35"/>
      <c r="I23" s="1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1"/>
      <c r="C24" s="35"/>
      <c r="D24" s="134" t="s">
        <v>32</v>
      </c>
      <c r="E24" s="35"/>
      <c r="F24" s="35"/>
      <c r="G24" s="35"/>
      <c r="H24" s="35"/>
      <c r="I24" s="1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14.4" customHeight="1">
      <c r="A25" s="140"/>
      <c r="B25" s="141"/>
      <c r="C25" s="140"/>
      <c r="D25" s="140"/>
      <c r="E25" s="142" t="s">
        <v>1</v>
      </c>
      <c r="F25" s="142"/>
      <c r="G25" s="142"/>
      <c r="H25" s="142"/>
      <c r="I25" s="143"/>
      <c r="J25" s="140"/>
      <c r="K25" s="140"/>
      <c r="L25" s="144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</row>
    <row r="26" spans="1:31" s="2" customFormat="1" ht="6.95" customHeight="1">
      <c r="A26" s="35"/>
      <c r="B26" s="41"/>
      <c r="C26" s="35"/>
      <c r="D26" s="35"/>
      <c r="E26" s="35"/>
      <c r="F26" s="35"/>
      <c r="G26" s="35"/>
      <c r="H26" s="35"/>
      <c r="I26" s="1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145"/>
      <c r="E27" s="145"/>
      <c r="F27" s="145"/>
      <c r="G27" s="145"/>
      <c r="H27" s="145"/>
      <c r="I27" s="146"/>
      <c r="J27" s="145"/>
      <c r="K27" s="14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4" customHeight="1">
      <c r="A28" s="35"/>
      <c r="B28" s="41"/>
      <c r="C28" s="35"/>
      <c r="D28" s="147" t="s">
        <v>33</v>
      </c>
      <c r="E28" s="35"/>
      <c r="F28" s="35"/>
      <c r="G28" s="35"/>
      <c r="H28" s="35"/>
      <c r="I28" s="135"/>
      <c r="J28" s="148">
        <f>ROUND(J114,2)</f>
        <v>0</v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5"/>
      <c r="E29" s="145"/>
      <c r="F29" s="145"/>
      <c r="G29" s="145"/>
      <c r="H29" s="145"/>
      <c r="I29" s="146"/>
      <c r="J29" s="145"/>
      <c r="K29" s="145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" customHeight="1">
      <c r="A30" s="35"/>
      <c r="B30" s="41"/>
      <c r="C30" s="35"/>
      <c r="D30" s="35"/>
      <c r="E30" s="35"/>
      <c r="F30" s="149" t="s">
        <v>35</v>
      </c>
      <c r="G30" s="35"/>
      <c r="H30" s="35"/>
      <c r="I30" s="150" t="s">
        <v>34</v>
      </c>
      <c r="J30" s="149" t="s">
        <v>36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" customHeight="1">
      <c r="A31" s="35"/>
      <c r="B31" s="41"/>
      <c r="C31" s="35"/>
      <c r="D31" s="151" t="s">
        <v>37</v>
      </c>
      <c r="E31" s="134" t="s">
        <v>38</v>
      </c>
      <c r="F31" s="152">
        <f>ROUND((SUM(BE114:BE138)),2)</f>
        <v>0</v>
      </c>
      <c r="G31" s="35"/>
      <c r="H31" s="35"/>
      <c r="I31" s="153">
        <v>0.21</v>
      </c>
      <c r="J31" s="152">
        <f>ROUND(((SUM(BE114:BE138))*I31),2)</f>
        <v>0</v>
      </c>
      <c r="K31" s="3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134" t="s">
        <v>39</v>
      </c>
      <c r="F32" s="152">
        <f>ROUND((SUM(BF114:BF138)),2)</f>
        <v>0</v>
      </c>
      <c r="G32" s="35"/>
      <c r="H32" s="35"/>
      <c r="I32" s="153">
        <v>0.15</v>
      </c>
      <c r="J32" s="152">
        <f>ROUND(((SUM(BF114:BF138))*I32),2)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1"/>
      <c r="C33" s="35"/>
      <c r="D33" s="35"/>
      <c r="E33" s="134" t="s">
        <v>40</v>
      </c>
      <c r="F33" s="152">
        <f>ROUND((SUM(BG114:BG138)),2)</f>
        <v>0</v>
      </c>
      <c r="G33" s="35"/>
      <c r="H33" s="35"/>
      <c r="I33" s="153">
        <v>0.21</v>
      </c>
      <c r="J33" s="152">
        <f>0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1"/>
      <c r="C34" s="35"/>
      <c r="D34" s="35"/>
      <c r="E34" s="134" t="s">
        <v>41</v>
      </c>
      <c r="F34" s="152">
        <f>ROUND((SUM(BH114:BH138)),2)</f>
        <v>0</v>
      </c>
      <c r="G34" s="35"/>
      <c r="H34" s="35"/>
      <c r="I34" s="153">
        <v>0.15</v>
      </c>
      <c r="J34" s="152">
        <f>0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4" t="s">
        <v>42</v>
      </c>
      <c r="F35" s="152">
        <f>ROUND((SUM(BI114:BI138)),2)</f>
        <v>0</v>
      </c>
      <c r="G35" s="35"/>
      <c r="H35" s="35"/>
      <c r="I35" s="153">
        <v>0</v>
      </c>
      <c r="J35" s="152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>
      <c r="A36" s="35"/>
      <c r="B36" s="41"/>
      <c r="C36" s="35"/>
      <c r="D36" s="35"/>
      <c r="E36" s="35"/>
      <c r="F36" s="35"/>
      <c r="G36" s="35"/>
      <c r="H36" s="35"/>
      <c r="I36" s="135"/>
      <c r="J36" s="35"/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4" customHeight="1">
      <c r="A37" s="35"/>
      <c r="B37" s="41"/>
      <c r="C37" s="154"/>
      <c r="D37" s="155" t="s">
        <v>43</v>
      </c>
      <c r="E37" s="156"/>
      <c r="F37" s="156"/>
      <c r="G37" s="157" t="s">
        <v>44</v>
      </c>
      <c r="H37" s="158" t="s">
        <v>45</v>
      </c>
      <c r="I37" s="159"/>
      <c r="J37" s="160">
        <f>SUM(J28:J35)</f>
        <v>0</v>
      </c>
      <c r="K37" s="161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>
      <c r="A38" s="35"/>
      <c r="B38" s="41"/>
      <c r="C38" s="35"/>
      <c r="D38" s="35"/>
      <c r="E38" s="35"/>
      <c r="F38" s="35"/>
      <c r="G38" s="35"/>
      <c r="H38" s="35"/>
      <c r="I38" s="1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2:12" s="1" customFormat="1" ht="14.4" customHeight="1">
      <c r="B39" s="17"/>
      <c r="I39" s="128"/>
      <c r="L39" s="17"/>
    </row>
    <row r="40" spans="2:12" s="1" customFormat="1" ht="14.4" customHeight="1">
      <c r="B40" s="17"/>
      <c r="I40" s="128"/>
      <c r="L40" s="17"/>
    </row>
    <row r="41" spans="2:12" s="1" customFormat="1" ht="14.4" customHeight="1">
      <c r="B41" s="17"/>
      <c r="I41" s="128"/>
      <c r="L41" s="17"/>
    </row>
    <row r="42" spans="2:12" s="1" customFormat="1" ht="14.4" customHeight="1">
      <c r="B42" s="17"/>
      <c r="I42" s="128"/>
      <c r="L42" s="17"/>
    </row>
    <row r="43" spans="2:12" s="1" customFormat="1" ht="14.4" customHeight="1">
      <c r="B43" s="17"/>
      <c r="I43" s="128"/>
      <c r="L43" s="17"/>
    </row>
    <row r="44" spans="2:12" s="1" customFormat="1" ht="14.4" customHeight="1">
      <c r="B44" s="17"/>
      <c r="I44" s="128"/>
      <c r="L44" s="17"/>
    </row>
    <row r="45" spans="2:12" s="1" customFormat="1" ht="14.4" customHeight="1">
      <c r="B45" s="17"/>
      <c r="I45" s="128"/>
      <c r="L45" s="17"/>
    </row>
    <row r="46" spans="2:12" s="1" customFormat="1" ht="14.4" customHeight="1">
      <c r="B46" s="17"/>
      <c r="I46" s="128"/>
      <c r="L46" s="17"/>
    </row>
    <row r="47" spans="2:12" s="1" customFormat="1" ht="14.4" customHeight="1">
      <c r="B47" s="17"/>
      <c r="I47" s="128"/>
      <c r="L47" s="17"/>
    </row>
    <row r="48" spans="2:12" s="1" customFormat="1" ht="14.4" customHeight="1">
      <c r="B48" s="17"/>
      <c r="I48" s="128"/>
      <c r="L48" s="17"/>
    </row>
    <row r="49" spans="2:12" s="1" customFormat="1" ht="14.4" customHeight="1">
      <c r="B49" s="17"/>
      <c r="I49" s="128"/>
      <c r="L49" s="17"/>
    </row>
    <row r="50" spans="2:12" s="2" customFormat="1" ht="14.4" customHeight="1">
      <c r="B50" s="60"/>
      <c r="D50" s="162" t="s">
        <v>46</v>
      </c>
      <c r="E50" s="163"/>
      <c r="F50" s="163"/>
      <c r="G50" s="162" t="s">
        <v>47</v>
      </c>
      <c r="H50" s="163"/>
      <c r="I50" s="164"/>
      <c r="J50" s="163"/>
      <c r="K50" s="163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5" t="s">
        <v>48</v>
      </c>
      <c r="E61" s="166"/>
      <c r="F61" s="167" t="s">
        <v>49</v>
      </c>
      <c r="G61" s="165" t="s">
        <v>48</v>
      </c>
      <c r="H61" s="166"/>
      <c r="I61" s="168"/>
      <c r="J61" s="169" t="s">
        <v>49</v>
      </c>
      <c r="K61" s="166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2" t="s">
        <v>50</v>
      </c>
      <c r="E65" s="170"/>
      <c r="F65" s="170"/>
      <c r="G65" s="162" t="s">
        <v>51</v>
      </c>
      <c r="H65" s="170"/>
      <c r="I65" s="171"/>
      <c r="J65" s="170"/>
      <c r="K65" s="170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5" t="s">
        <v>48</v>
      </c>
      <c r="E76" s="166"/>
      <c r="F76" s="167" t="s">
        <v>49</v>
      </c>
      <c r="G76" s="165" t="s">
        <v>48</v>
      </c>
      <c r="H76" s="166"/>
      <c r="I76" s="168"/>
      <c r="J76" s="169" t="s">
        <v>49</v>
      </c>
      <c r="K76" s="166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2"/>
      <c r="C77" s="173"/>
      <c r="D77" s="173"/>
      <c r="E77" s="173"/>
      <c r="F77" s="173"/>
      <c r="G77" s="173"/>
      <c r="H77" s="173"/>
      <c r="I77" s="174"/>
      <c r="J77" s="173"/>
      <c r="K77" s="173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5"/>
      <c r="C81" s="176"/>
      <c r="D81" s="176"/>
      <c r="E81" s="176"/>
      <c r="F81" s="176"/>
      <c r="G81" s="176"/>
      <c r="H81" s="176"/>
      <c r="I81" s="177"/>
      <c r="J81" s="176"/>
      <c r="K81" s="176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82</v>
      </c>
      <c r="D82" s="37"/>
      <c r="E82" s="37"/>
      <c r="F82" s="37"/>
      <c r="G82" s="37"/>
      <c r="H82" s="37"/>
      <c r="I82" s="135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35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35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4.4" customHeight="1">
      <c r="A85" s="35"/>
      <c r="B85" s="36"/>
      <c r="C85" s="37"/>
      <c r="D85" s="37"/>
      <c r="E85" s="73" t="str">
        <f>E7</f>
        <v>Hromosvod</v>
      </c>
      <c r="F85" s="37"/>
      <c r="G85" s="37"/>
      <c r="H85" s="37"/>
      <c r="I85" s="135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135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29" t="s">
        <v>20</v>
      </c>
      <c r="D87" s="37"/>
      <c r="E87" s="37"/>
      <c r="F87" s="24" t="str">
        <f>F10</f>
        <v xml:space="preserve"> </v>
      </c>
      <c r="G87" s="37"/>
      <c r="H87" s="37"/>
      <c r="I87" s="138" t="s">
        <v>22</v>
      </c>
      <c r="J87" s="76" t="str">
        <f>IF(J10="","",J10)</f>
        <v>13. 2. 2020</v>
      </c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35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5.6" customHeight="1">
      <c r="A89" s="35"/>
      <c r="B89" s="36"/>
      <c r="C89" s="29" t="s">
        <v>24</v>
      </c>
      <c r="D89" s="37"/>
      <c r="E89" s="37"/>
      <c r="F89" s="24" t="str">
        <f>E13</f>
        <v xml:space="preserve"> </v>
      </c>
      <c r="G89" s="37"/>
      <c r="H89" s="37"/>
      <c r="I89" s="138" t="s">
        <v>29</v>
      </c>
      <c r="J89" s="33" t="str">
        <f>E19</f>
        <v xml:space="preserve"> 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5.6" customHeight="1">
      <c r="A90" s="35"/>
      <c r="B90" s="36"/>
      <c r="C90" s="29" t="s">
        <v>27</v>
      </c>
      <c r="D90" s="37"/>
      <c r="E90" s="37"/>
      <c r="F90" s="24" t="str">
        <f>IF(E16="","",E16)</f>
        <v>Vyplň údaj</v>
      </c>
      <c r="G90" s="37"/>
      <c r="H90" s="37"/>
      <c r="I90" s="138" t="s">
        <v>31</v>
      </c>
      <c r="J90" s="33" t="str">
        <f>E22</f>
        <v xml:space="preserve"> </v>
      </c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0.3" customHeight="1">
      <c r="A91" s="35"/>
      <c r="B91" s="36"/>
      <c r="C91" s="37"/>
      <c r="D91" s="37"/>
      <c r="E91" s="37"/>
      <c r="F91" s="37"/>
      <c r="G91" s="37"/>
      <c r="H91" s="37"/>
      <c r="I91" s="135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9.25" customHeight="1">
      <c r="A92" s="35"/>
      <c r="B92" s="36"/>
      <c r="C92" s="178" t="s">
        <v>83</v>
      </c>
      <c r="D92" s="179"/>
      <c r="E92" s="179"/>
      <c r="F92" s="179"/>
      <c r="G92" s="179"/>
      <c r="H92" s="179"/>
      <c r="I92" s="180"/>
      <c r="J92" s="181" t="s">
        <v>84</v>
      </c>
      <c r="K92" s="179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35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2.8" customHeight="1">
      <c r="A94" s="35"/>
      <c r="B94" s="36"/>
      <c r="C94" s="182" t="s">
        <v>85</v>
      </c>
      <c r="D94" s="37"/>
      <c r="E94" s="37"/>
      <c r="F94" s="37"/>
      <c r="G94" s="37"/>
      <c r="H94" s="37"/>
      <c r="I94" s="135"/>
      <c r="J94" s="107">
        <f>J114</f>
        <v>0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4" t="s">
        <v>86</v>
      </c>
    </row>
    <row r="95" spans="1:31" s="9" customFormat="1" ht="24.95" customHeight="1">
      <c r="A95" s="9"/>
      <c r="B95" s="183"/>
      <c r="C95" s="184"/>
      <c r="D95" s="185" t="s">
        <v>87</v>
      </c>
      <c r="E95" s="186"/>
      <c r="F95" s="186"/>
      <c r="G95" s="186"/>
      <c r="H95" s="186"/>
      <c r="I95" s="187"/>
      <c r="J95" s="188">
        <f>J115</f>
        <v>0</v>
      </c>
      <c r="K95" s="184"/>
      <c r="L95" s="18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90"/>
      <c r="C96" s="191"/>
      <c r="D96" s="192" t="s">
        <v>88</v>
      </c>
      <c r="E96" s="193"/>
      <c r="F96" s="193"/>
      <c r="G96" s="193"/>
      <c r="H96" s="193"/>
      <c r="I96" s="194"/>
      <c r="J96" s="195">
        <f>J116</f>
        <v>0</v>
      </c>
      <c r="K96" s="191"/>
      <c r="L96" s="196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2" customFormat="1" ht="21.8" customHeight="1">
      <c r="A97" s="35"/>
      <c r="B97" s="36"/>
      <c r="C97" s="37"/>
      <c r="D97" s="37"/>
      <c r="E97" s="37"/>
      <c r="F97" s="37"/>
      <c r="G97" s="37"/>
      <c r="H97" s="37"/>
      <c r="I97" s="135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2" customFormat="1" ht="6.95" customHeight="1">
      <c r="A98" s="35"/>
      <c r="B98" s="63"/>
      <c r="C98" s="64"/>
      <c r="D98" s="64"/>
      <c r="E98" s="64"/>
      <c r="F98" s="64"/>
      <c r="G98" s="64"/>
      <c r="H98" s="64"/>
      <c r="I98" s="174"/>
      <c r="J98" s="64"/>
      <c r="K98" s="64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102" spans="1:31" s="2" customFormat="1" ht="6.95" customHeight="1">
      <c r="A102" s="35"/>
      <c r="B102" s="65"/>
      <c r="C102" s="66"/>
      <c r="D102" s="66"/>
      <c r="E102" s="66"/>
      <c r="F102" s="66"/>
      <c r="G102" s="66"/>
      <c r="H102" s="66"/>
      <c r="I102" s="177"/>
      <c r="J102" s="66"/>
      <c r="K102" s="66"/>
      <c r="L102" s="60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24.95" customHeight="1">
      <c r="A103" s="35"/>
      <c r="B103" s="36"/>
      <c r="C103" s="20" t="s">
        <v>89</v>
      </c>
      <c r="D103" s="37"/>
      <c r="E103" s="37"/>
      <c r="F103" s="37"/>
      <c r="G103" s="37"/>
      <c r="H103" s="37"/>
      <c r="I103" s="135"/>
      <c r="J103" s="37"/>
      <c r="K103" s="37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36"/>
      <c r="C104" s="37"/>
      <c r="D104" s="37"/>
      <c r="E104" s="37"/>
      <c r="F104" s="37"/>
      <c r="G104" s="37"/>
      <c r="H104" s="37"/>
      <c r="I104" s="135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12" customHeight="1">
      <c r="A105" s="35"/>
      <c r="B105" s="36"/>
      <c r="C105" s="29" t="s">
        <v>16</v>
      </c>
      <c r="D105" s="37"/>
      <c r="E105" s="37"/>
      <c r="F105" s="37"/>
      <c r="G105" s="37"/>
      <c r="H105" s="37"/>
      <c r="I105" s="135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4.4" customHeight="1">
      <c r="A106" s="35"/>
      <c r="B106" s="36"/>
      <c r="C106" s="37"/>
      <c r="D106" s="37"/>
      <c r="E106" s="73" t="str">
        <f>E7</f>
        <v>Hromosvod</v>
      </c>
      <c r="F106" s="37"/>
      <c r="G106" s="37"/>
      <c r="H106" s="37"/>
      <c r="I106" s="135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36"/>
      <c r="C107" s="37"/>
      <c r="D107" s="37"/>
      <c r="E107" s="37"/>
      <c r="F107" s="37"/>
      <c r="G107" s="37"/>
      <c r="H107" s="37"/>
      <c r="I107" s="135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29" t="s">
        <v>20</v>
      </c>
      <c r="D108" s="37"/>
      <c r="E108" s="37"/>
      <c r="F108" s="24" t="str">
        <f>F10</f>
        <v xml:space="preserve"> </v>
      </c>
      <c r="G108" s="37"/>
      <c r="H108" s="37"/>
      <c r="I108" s="138" t="s">
        <v>22</v>
      </c>
      <c r="J108" s="76" t="str">
        <f>IF(J10="","",J10)</f>
        <v>13. 2. 2020</v>
      </c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36"/>
      <c r="C109" s="37"/>
      <c r="D109" s="37"/>
      <c r="E109" s="37"/>
      <c r="F109" s="37"/>
      <c r="G109" s="37"/>
      <c r="H109" s="37"/>
      <c r="I109" s="135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5.6" customHeight="1">
      <c r="A110" s="35"/>
      <c r="B110" s="36"/>
      <c r="C110" s="29" t="s">
        <v>24</v>
      </c>
      <c r="D110" s="37"/>
      <c r="E110" s="37"/>
      <c r="F110" s="24" t="str">
        <f>E13</f>
        <v xml:space="preserve"> </v>
      </c>
      <c r="G110" s="37"/>
      <c r="H110" s="37"/>
      <c r="I110" s="138" t="s">
        <v>29</v>
      </c>
      <c r="J110" s="33" t="str">
        <f>E19</f>
        <v xml:space="preserve"> </v>
      </c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5.6" customHeight="1">
      <c r="A111" s="35"/>
      <c r="B111" s="36"/>
      <c r="C111" s="29" t="s">
        <v>27</v>
      </c>
      <c r="D111" s="37"/>
      <c r="E111" s="37"/>
      <c r="F111" s="24" t="str">
        <f>IF(E16="","",E16)</f>
        <v>Vyplň údaj</v>
      </c>
      <c r="G111" s="37"/>
      <c r="H111" s="37"/>
      <c r="I111" s="138" t="s">
        <v>31</v>
      </c>
      <c r="J111" s="33" t="str">
        <f>E22</f>
        <v xml:space="preserve"> </v>
      </c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0.3" customHeight="1">
      <c r="A112" s="35"/>
      <c r="B112" s="36"/>
      <c r="C112" s="37"/>
      <c r="D112" s="37"/>
      <c r="E112" s="37"/>
      <c r="F112" s="37"/>
      <c r="G112" s="37"/>
      <c r="H112" s="37"/>
      <c r="I112" s="135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11" customFormat="1" ht="29.25" customHeight="1">
      <c r="A113" s="197"/>
      <c r="B113" s="198"/>
      <c r="C113" s="199" t="s">
        <v>90</v>
      </c>
      <c r="D113" s="200" t="s">
        <v>58</v>
      </c>
      <c r="E113" s="200" t="s">
        <v>54</v>
      </c>
      <c r="F113" s="200" t="s">
        <v>55</v>
      </c>
      <c r="G113" s="200" t="s">
        <v>91</v>
      </c>
      <c r="H113" s="200" t="s">
        <v>92</v>
      </c>
      <c r="I113" s="201" t="s">
        <v>93</v>
      </c>
      <c r="J113" s="202" t="s">
        <v>84</v>
      </c>
      <c r="K113" s="203" t="s">
        <v>94</v>
      </c>
      <c r="L113" s="204"/>
      <c r="M113" s="97" t="s">
        <v>1</v>
      </c>
      <c r="N113" s="98" t="s">
        <v>37</v>
      </c>
      <c r="O113" s="98" t="s">
        <v>95</v>
      </c>
      <c r="P113" s="98" t="s">
        <v>96</v>
      </c>
      <c r="Q113" s="98" t="s">
        <v>97</v>
      </c>
      <c r="R113" s="98" t="s">
        <v>98</v>
      </c>
      <c r="S113" s="98" t="s">
        <v>99</v>
      </c>
      <c r="T113" s="99" t="s">
        <v>100</v>
      </c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7"/>
      <c r="AE113" s="197"/>
    </row>
    <row r="114" spans="1:63" s="2" customFormat="1" ht="22.8" customHeight="1">
      <c r="A114" s="35"/>
      <c r="B114" s="36"/>
      <c r="C114" s="104" t="s">
        <v>101</v>
      </c>
      <c r="D114" s="37"/>
      <c r="E114" s="37"/>
      <c r="F114" s="37"/>
      <c r="G114" s="37"/>
      <c r="H114" s="37"/>
      <c r="I114" s="135"/>
      <c r="J114" s="205">
        <f>BK114</f>
        <v>0</v>
      </c>
      <c r="K114" s="37"/>
      <c r="L114" s="41"/>
      <c r="M114" s="100"/>
      <c r="N114" s="206"/>
      <c r="O114" s="101"/>
      <c r="P114" s="207">
        <f>P115</f>
        <v>0</v>
      </c>
      <c r="Q114" s="101"/>
      <c r="R114" s="207">
        <f>R115</f>
        <v>0.20068000000000003</v>
      </c>
      <c r="S114" s="101"/>
      <c r="T114" s="208">
        <f>T115</f>
        <v>0.16160000000000002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4" t="s">
        <v>72</v>
      </c>
      <c r="AU114" s="14" t="s">
        <v>86</v>
      </c>
      <c r="BK114" s="209">
        <f>BK115</f>
        <v>0</v>
      </c>
    </row>
    <row r="115" spans="1:63" s="12" customFormat="1" ht="25.9" customHeight="1">
      <c r="A115" s="12"/>
      <c r="B115" s="210"/>
      <c r="C115" s="211"/>
      <c r="D115" s="212" t="s">
        <v>72</v>
      </c>
      <c r="E115" s="213" t="s">
        <v>102</v>
      </c>
      <c r="F115" s="213" t="s">
        <v>103</v>
      </c>
      <c r="G115" s="211"/>
      <c r="H115" s="211"/>
      <c r="I115" s="214"/>
      <c r="J115" s="215">
        <f>BK115</f>
        <v>0</v>
      </c>
      <c r="K115" s="211"/>
      <c r="L115" s="216"/>
      <c r="M115" s="217"/>
      <c r="N115" s="218"/>
      <c r="O115" s="218"/>
      <c r="P115" s="219">
        <f>P116</f>
        <v>0</v>
      </c>
      <c r="Q115" s="218"/>
      <c r="R115" s="219">
        <f>R116</f>
        <v>0.20068000000000003</v>
      </c>
      <c r="S115" s="218"/>
      <c r="T115" s="220">
        <f>T116</f>
        <v>0.16160000000000002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21" t="s">
        <v>80</v>
      </c>
      <c r="AT115" s="222" t="s">
        <v>72</v>
      </c>
      <c r="AU115" s="222" t="s">
        <v>73</v>
      </c>
      <c r="AY115" s="221" t="s">
        <v>104</v>
      </c>
      <c r="BK115" s="223">
        <f>BK116</f>
        <v>0</v>
      </c>
    </row>
    <row r="116" spans="1:63" s="12" customFormat="1" ht="22.8" customHeight="1">
      <c r="A116" s="12"/>
      <c r="B116" s="210"/>
      <c r="C116" s="211"/>
      <c r="D116" s="212" t="s">
        <v>72</v>
      </c>
      <c r="E116" s="224" t="s">
        <v>105</v>
      </c>
      <c r="F116" s="224" t="s">
        <v>106</v>
      </c>
      <c r="G116" s="211"/>
      <c r="H116" s="211"/>
      <c r="I116" s="214"/>
      <c r="J116" s="225">
        <f>BK116</f>
        <v>0</v>
      </c>
      <c r="K116" s="211"/>
      <c r="L116" s="216"/>
      <c r="M116" s="217"/>
      <c r="N116" s="218"/>
      <c r="O116" s="218"/>
      <c r="P116" s="219">
        <f>SUM(P117:P138)</f>
        <v>0</v>
      </c>
      <c r="Q116" s="218"/>
      <c r="R116" s="219">
        <f>SUM(R117:R138)</f>
        <v>0.20068000000000003</v>
      </c>
      <c r="S116" s="218"/>
      <c r="T116" s="220">
        <f>SUM(T117:T138)</f>
        <v>0.16160000000000002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21" t="s">
        <v>80</v>
      </c>
      <c r="AT116" s="222" t="s">
        <v>72</v>
      </c>
      <c r="AU116" s="222" t="s">
        <v>78</v>
      </c>
      <c r="AY116" s="221" t="s">
        <v>104</v>
      </c>
      <c r="BK116" s="223">
        <f>SUM(BK117:BK138)</f>
        <v>0</v>
      </c>
    </row>
    <row r="117" spans="1:65" s="2" customFormat="1" ht="19.8" customHeight="1">
      <c r="A117" s="35"/>
      <c r="B117" s="36"/>
      <c r="C117" s="226" t="s">
        <v>78</v>
      </c>
      <c r="D117" s="226" t="s">
        <v>107</v>
      </c>
      <c r="E117" s="227" t="s">
        <v>108</v>
      </c>
      <c r="F117" s="228" t="s">
        <v>109</v>
      </c>
      <c r="G117" s="229" t="s">
        <v>110</v>
      </c>
      <c r="H117" s="230">
        <v>180</v>
      </c>
      <c r="I117" s="231"/>
      <c r="J117" s="232">
        <f>ROUND(I117*H117,2)</f>
        <v>0</v>
      </c>
      <c r="K117" s="233"/>
      <c r="L117" s="41"/>
      <c r="M117" s="234" t="s">
        <v>1</v>
      </c>
      <c r="N117" s="235" t="s">
        <v>38</v>
      </c>
      <c r="O117" s="88"/>
      <c r="P117" s="236">
        <f>O117*H117</f>
        <v>0</v>
      </c>
      <c r="Q117" s="236">
        <v>0</v>
      </c>
      <c r="R117" s="236">
        <f>Q117*H117</f>
        <v>0</v>
      </c>
      <c r="S117" s="236">
        <v>0</v>
      </c>
      <c r="T117" s="237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238" t="s">
        <v>111</v>
      </c>
      <c r="AT117" s="238" t="s">
        <v>107</v>
      </c>
      <c r="AU117" s="238" t="s">
        <v>80</v>
      </c>
      <c r="AY117" s="14" t="s">
        <v>104</v>
      </c>
      <c r="BE117" s="239">
        <f>IF(N117="základní",J117,0)</f>
        <v>0</v>
      </c>
      <c r="BF117" s="239">
        <f>IF(N117="snížená",J117,0)</f>
        <v>0</v>
      </c>
      <c r="BG117" s="239">
        <f>IF(N117="zákl. přenesená",J117,0)</f>
        <v>0</v>
      </c>
      <c r="BH117" s="239">
        <f>IF(N117="sníž. přenesená",J117,0)</f>
        <v>0</v>
      </c>
      <c r="BI117" s="239">
        <f>IF(N117="nulová",J117,0)</f>
        <v>0</v>
      </c>
      <c r="BJ117" s="14" t="s">
        <v>78</v>
      </c>
      <c r="BK117" s="239">
        <f>ROUND(I117*H117,2)</f>
        <v>0</v>
      </c>
      <c r="BL117" s="14" t="s">
        <v>111</v>
      </c>
      <c r="BM117" s="238" t="s">
        <v>112</v>
      </c>
    </row>
    <row r="118" spans="1:65" s="2" customFormat="1" ht="14.4" customHeight="1">
      <c r="A118" s="35"/>
      <c r="B118" s="36"/>
      <c r="C118" s="240" t="s">
        <v>80</v>
      </c>
      <c r="D118" s="240" t="s">
        <v>113</v>
      </c>
      <c r="E118" s="241" t="s">
        <v>114</v>
      </c>
      <c r="F118" s="242" t="s">
        <v>115</v>
      </c>
      <c r="G118" s="243" t="s">
        <v>116</v>
      </c>
      <c r="H118" s="244">
        <v>81</v>
      </c>
      <c r="I118" s="245"/>
      <c r="J118" s="246">
        <f>ROUND(I118*H118,2)</f>
        <v>0</v>
      </c>
      <c r="K118" s="247"/>
      <c r="L118" s="248"/>
      <c r="M118" s="249" t="s">
        <v>1</v>
      </c>
      <c r="N118" s="250" t="s">
        <v>38</v>
      </c>
      <c r="O118" s="88"/>
      <c r="P118" s="236">
        <f>O118*H118</f>
        <v>0</v>
      </c>
      <c r="Q118" s="236">
        <v>0.001</v>
      </c>
      <c r="R118" s="236">
        <f>Q118*H118</f>
        <v>0.081</v>
      </c>
      <c r="S118" s="236">
        <v>0</v>
      </c>
      <c r="T118" s="237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238" t="s">
        <v>117</v>
      </c>
      <c r="AT118" s="238" t="s">
        <v>113</v>
      </c>
      <c r="AU118" s="238" t="s">
        <v>80</v>
      </c>
      <c r="AY118" s="14" t="s">
        <v>104</v>
      </c>
      <c r="BE118" s="239">
        <f>IF(N118="základní",J118,0)</f>
        <v>0</v>
      </c>
      <c r="BF118" s="239">
        <f>IF(N118="snížená",J118,0)</f>
        <v>0</v>
      </c>
      <c r="BG118" s="239">
        <f>IF(N118="zákl. přenesená",J118,0)</f>
        <v>0</v>
      </c>
      <c r="BH118" s="239">
        <f>IF(N118="sníž. přenesená",J118,0)</f>
        <v>0</v>
      </c>
      <c r="BI118" s="239">
        <f>IF(N118="nulová",J118,0)</f>
        <v>0</v>
      </c>
      <c r="BJ118" s="14" t="s">
        <v>78</v>
      </c>
      <c r="BK118" s="239">
        <f>ROUND(I118*H118,2)</f>
        <v>0</v>
      </c>
      <c r="BL118" s="14" t="s">
        <v>111</v>
      </c>
      <c r="BM118" s="238" t="s">
        <v>118</v>
      </c>
    </row>
    <row r="119" spans="1:65" s="2" customFormat="1" ht="14.4" customHeight="1">
      <c r="A119" s="35"/>
      <c r="B119" s="36"/>
      <c r="C119" s="240" t="s">
        <v>119</v>
      </c>
      <c r="D119" s="240" t="s">
        <v>113</v>
      </c>
      <c r="E119" s="241" t="s">
        <v>120</v>
      </c>
      <c r="F119" s="242" t="s">
        <v>121</v>
      </c>
      <c r="G119" s="243" t="s">
        <v>122</v>
      </c>
      <c r="H119" s="244">
        <v>30</v>
      </c>
      <c r="I119" s="245"/>
      <c r="J119" s="246">
        <f>ROUND(I119*H119,2)</f>
        <v>0</v>
      </c>
      <c r="K119" s="247"/>
      <c r="L119" s="248"/>
      <c r="M119" s="249" t="s">
        <v>1</v>
      </c>
      <c r="N119" s="250" t="s">
        <v>38</v>
      </c>
      <c r="O119" s="88"/>
      <c r="P119" s="236">
        <f>O119*H119</f>
        <v>0</v>
      </c>
      <c r="Q119" s="236">
        <v>0.00016</v>
      </c>
      <c r="R119" s="236">
        <f>Q119*H119</f>
        <v>0.0048000000000000004</v>
      </c>
      <c r="S119" s="236">
        <v>0</v>
      </c>
      <c r="T119" s="237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38" t="s">
        <v>117</v>
      </c>
      <c r="AT119" s="238" t="s">
        <v>113</v>
      </c>
      <c r="AU119" s="238" t="s">
        <v>80</v>
      </c>
      <c r="AY119" s="14" t="s">
        <v>104</v>
      </c>
      <c r="BE119" s="239">
        <f>IF(N119="základní",J119,0)</f>
        <v>0</v>
      </c>
      <c r="BF119" s="239">
        <f>IF(N119="snížená",J119,0)</f>
        <v>0</v>
      </c>
      <c r="BG119" s="239">
        <f>IF(N119="zákl. přenesená",J119,0)</f>
        <v>0</v>
      </c>
      <c r="BH119" s="239">
        <f>IF(N119="sníž. přenesená",J119,0)</f>
        <v>0</v>
      </c>
      <c r="BI119" s="239">
        <f>IF(N119="nulová",J119,0)</f>
        <v>0</v>
      </c>
      <c r="BJ119" s="14" t="s">
        <v>78</v>
      </c>
      <c r="BK119" s="239">
        <f>ROUND(I119*H119,2)</f>
        <v>0</v>
      </c>
      <c r="BL119" s="14" t="s">
        <v>111</v>
      </c>
      <c r="BM119" s="238" t="s">
        <v>123</v>
      </c>
    </row>
    <row r="120" spans="1:65" s="2" customFormat="1" ht="14.4" customHeight="1">
      <c r="A120" s="35"/>
      <c r="B120" s="36"/>
      <c r="C120" s="240" t="s">
        <v>124</v>
      </c>
      <c r="D120" s="240" t="s">
        <v>113</v>
      </c>
      <c r="E120" s="241" t="s">
        <v>125</v>
      </c>
      <c r="F120" s="242" t="s">
        <v>126</v>
      </c>
      <c r="G120" s="243" t="s">
        <v>122</v>
      </c>
      <c r="H120" s="244">
        <v>80</v>
      </c>
      <c r="I120" s="245"/>
      <c r="J120" s="246">
        <f>ROUND(I120*H120,2)</f>
        <v>0</v>
      </c>
      <c r="K120" s="247"/>
      <c r="L120" s="248"/>
      <c r="M120" s="249" t="s">
        <v>1</v>
      </c>
      <c r="N120" s="250" t="s">
        <v>38</v>
      </c>
      <c r="O120" s="88"/>
      <c r="P120" s="236">
        <f>O120*H120</f>
        <v>0</v>
      </c>
      <c r="Q120" s="236">
        <v>0.00014</v>
      </c>
      <c r="R120" s="236">
        <f>Q120*H120</f>
        <v>0.011199999999999998</v>
      </c>
      <c r="S120" s="236">
        <v>0</v>
      </c>
      <c r="T120" s="237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38" t="s">
        <v>117</v>
      </c>
      <c r="AT120" s="238" t="s">
        <v>113</v>
      </c>
      <c r="AU120" s="238" t="s">
        <v>80</v>
      </c>
      <c r="AY120" s="14" t="s">
        <v>104</v>
      </c>
      <c r="BE120" s="239">
        <f>IF(N120="základní",J120,0)</f>
        <v>0</v>
      </c>
      <c r="BF120" s="239">
        <f>IF(N120="snížená",J120,0)</f>
        <v>0</v>
      </c>
      <c r="BG120" s="239">
        <f>IF(N120="zákl. přenesená",J120,0)</f>
        <v>0</v>
      </c>
      <c r="BH120" s="239">
        <f>IF(N120="sníž. přenesená",J120,0)</f>
        <v>0</v>
      </c>
      <c r="BI120" s="239">
        <f>IF(N120="nulová",J120,0)</f>
        <v>0</v>
      </c>
      <c r="BJ120" s="14" t="s">
        <v>78</v>
      </c>
      <c r="BK120" s="239">
        <f>ROUND(I120*H120,2)</f>
        <v>0</v>
      </c>
      <c r="BL120" s="14" t="s">
        <v>111</v>
      </c>
      <c r="BM120" s="238" t="s">
        <v>127</v>
      </c>
    </row>
    <row r="121" spans="1:65" s="2" customFormat="1" ht="19.8" customHeight="1">
      <c r="A121" s="35"/>
      <c r="B121" s="36"/>
      <c r="C121" s="240" t="s">
        <v>128</v>
      </c>
      <c r="D121" s="240" t="s">
        <v>113</v>
      </c>
      <c r="E121" s="241" t="s">
        <v>129</v>
      </c>
      <c r="F121" s="242" t="s">
        <v>130</v>
      </c>
      <c r="G121" s="243" t="s">
        <v>122</v>
      </c>
      <c r="H121" s="244">
        <v>70</v>
      </c>
      <c r="I121" s="245"/>
      <c r="J121" s="246">
        <f>ROUND(I121*H121,2)</f>
        <v>0</v>
      </c>
      <c r="K121" s="247"/>
      <c r="L121" s="248"/>
      <c r="M121" s="249" t="s">
        <v>1</v>
      </c>
      <c r="N121" s="250" t="s">
        <v>38</v>
      </c>
      <c r="O121" s="88"/>
      <c r="P121" s="236">
        <f>O121*H121</f>
        <v>0</v>
      </c>
      <c r="Q121" s="236">
        <v>0.00021</v>
      </c>
      <c r="R121" s="236">
        <f>Q121*H121</f>
        <v>0.014700000000000001</v>
      </c>
      <c r="S121" s="236">
        <v>0</v>
      </c>
      <c r="T121" s="237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38" t="s">
        <v>117</v>
      </c>
      <c r="AT121" s="238" t="s">
        <v>113</v>
      </c>
      <c r="AU121" s="238" t="s">
        <v>80</v>
      </c>
      <c r="AY121" s="14" t="s">
        <v>104</v>
      </c>
      <c r="BE121" s="239">
        <f>IF(N121="základní",J121,0)</f>
        <v>0</v>
      </c>
      <c r="BF121" s="239">
        <f>IF(N121="snížená",J121,0)</f>
        <v>0</v>
      </c>
      <c r="BG121" s="239">
        <f>IF(N121="zákl. přenesená",J121,0)</f>
        <v>0</v>
      </c>
      <c r="BH121" s="239">
        <f>IF(N121="sníž. přenesená",J121,0)</f>
        <v>0</v>
      </c>
      <c r="BI121" s="239">
        <f>IF(N121="nulová",J121,0)</f>
        <v>0</v>
      </c>
      <c r="BJ121" s="14" t="s">
        <v>78</v>
      </c>
      <c r="BK121" s="239">
        <f>ROUND(I121*H121,2)</f>
        <v>0</v>
      </c>
      <c r="BL121" s="14" t="s">
        <v>111</v>
      </c>
      <c r="BM121" s="238" t="s">
        <v>131</v>
      </c>
    </row>
    <row r="122" spans="1:65" s="2" customFormat="1" ht="14.4" customHeight="1">
      <c r="A122" s="35"/>
      <c r="B122" s="36"/>
      <c r="C122" s="226" t="s">
        <v>132</v>
      </c>
      <c r="D122" s="226" t="s">
        <v>107</v>
      </c>
      <c r="E122" s="227" t="s">
        <v>133</v>
      </c>
      <c r="F122" s="228" t="s">
        <v>134</v>
      </c>
      <c r="G122" s="229" t="s">
        <v>122</v>
      </c>
      <c r="H122" s="230">
        <v>30</v>
      </c>
      <c r="I122" s="231"/>
      <c r="J122" s="232">
        <f>ROUND(I122*H122,2)</f>
        <v>0</v>
      </c>
      <c r="K122" s="233"/>
      <c r="L122" s="41"/>
      <c r="M122" s="234" t="s">
        <v>1</v>
      </c>
      <c r="N122" s="235" t="s">
        <v>38</v>
      </c>
      <c r="O122" s="88"/>
      <c r="P122" s="236">
        <f>O122*H122</f>
        <v>0</v>
      </c>
      <c r="Q122" s="236">
        <v>0</v>
      </c>
      <c r="R122" s="236">
        <f>Q122*H122</f>
        <v>0</v>
      </c>
      <c r="S122" s="236">
        <v>0</v>
      </c>
      <c r="T122" s="237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38" t="s">
        <v>111</v>
      </c>
      <c r="AT122" s="238" t="s">
        <v>107</v>
      </c>
      <c r="AU122" s="238" t="s">
        <v>80</v>
      </c>
      <c r="AY122" s="14" t="s">
        <v>104</v>
      </c>
      <c r="BE122" s="239">
        <f>IF(N122="základní",J122,0)</f>
        <v>0</v>
      </c>
      <c r="BF122" s="239">
        <f>IF(N122="snížená",J122,0)</f>
        <v>0</v>
      </c>
      <c r="BG122" s="239">
        <f>IF(N122="zákl. přenesená",J122,0)</f>
        <v>0</v>
      </c>
      <c r="BH122" s="239">
        <f>IF(N122="sníž. přenesená",J122,0)</f>
        <v>0</v>
      </c>
      <c r="BI122" s="239">
        <f>IF(N122="nulová",J122,0)</f>
        <v>0</v>
      </c>
      <c r="BJ122" s="14" t="s">
        <v>78</v>
      </c>
      <c r="BK122" s="239">
        <f>ROUND(I122*H122,2)</f>
        <v>0</v>
      </c>
      <c r="BL122" s="14" t="s">
        <v>111</v>
      </c>
      <c r="BM122" s="238" t="s">
        <v>135</v>
      </c>
    </row>
    <row r="123" spans="1:65" s="2" customFormat="1" ht="14.4" customHeight="1">
      <c r="A123" s="35"/>
      <c r="B123" s="36"/>
      <c r="C123" s="240" t="s">
        <v>136</v>
      </c>
      <c r="D123" s="240" t="s">
        <v>113</v>
      </c>
      <c r="E123" s="241" t="s">
        <v>137</v>
      </c>
      <c r="F123" s="242" t="s">
        <v>138</v>
      </c>
      <c r="G123" s="243" t="s">
        <v>122</v>
      </c>
      <c r="H123" s="244">
        <v>20</v>
      </c>
      <c r="I123" s="245"/>
      <c r="J123" s="246">
        <f>ROUND(I123*H123,2)</f>
        <v>0</v>
      </c>
      <c r="K123" s="247"/>
      <c r="L123" s="248"/>
      <c r="M123" s="249" t="s">
        <v>1</v>
      </c>
      <c r="N123" s="250" t="s">
        <v>38</v>
      </c>
      <c r="O123" s="88"/>
      <c r="P123" s="236">
        <f>O123*H123</f>
        <v>0</v>
      </c>
      <c r="Q123" s="236">
        <v>0.00013</v>
      </c>
      <c r="R123" s="236">
        <f>Q123*H123</f>
        <v>0.0026</v>
      </c>
      <c r="S123" s="236">
        <v>0</v>
      </c>
      <c r="T123" s="237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38" t="s">
        <v>117</v>
      </c>
      <c r="AT123" s="238" t="s">
        <v>113</v>
      </c>
      <c r="AU123" s="238" t="s">
        <v>80</v>
      </c>
      <c r="AY123" s="14" t="s">
        <v>104</v>
      </c>
      <c r="BE123" s="239">
        <f>IF(N123="základní",J123,0)</f>
        <v>0</v>
      </c>
      <c r="BF123" s="239">
        <f>IF(N123="snížená",J123,0)</f>
        <v>0</v>
      </c>
      <c r="BG123" s="239">
        <f>IF(N123="zákl. přenesená",J123,0)</f>
        <v>0</v>
      </c>
      <c r="BH123" s="239">
        <f>IF(N123="sníž. přenesená",J123,0)</f>
        <v>0</v>
      </c>
      <c r="BI123" s="239">
        <f>IF(N123="nulová",J123,0)</f>
        <v>0</v>
      </c>
      <c r="BJ123" s="14" t="s">
        <v>78</v>
      </c>
      <c r="BK123" s="239">
        <f>ROUND(I123*H123,2)</f>
        <v>0</v>
      </c>
      <c r="BL123" s="14" t="s">
        <v>111</v>
      </c>
      <c r="BM123" s="238" t="s">
        <v>139</v>
      </c>
    </row>
    <row r="124" spans="1:65" s="2" customFormat="1" ht="14.4" customHeight="1">
      <c r="A124" s="35"/>
      <c r="B124" s="36"/>
      <c r="C124" s="240" t="s">
        <v>140</v>
      </c>
      <c r="D124" s="240" t="s">
        <v>113</v>
      </c>
      <c r="E124" s="241" t="s">
        <v>141</v>
      </c>
      <c r="F124" s="242" t="s">
        <v>142</v>
      </c>
      <c r="G124" s="243" t="s">
        <v>122</v>
      </c>
      <c r="H124" s="244">
        <v>10</v>
      </c>
      <c r="I124" s="245"/>
      <c r="J124" s="246">
        <f>ROUND(I124*H124,2)</f>
        <v>0</v>
      </c>
      <c r="K124" s="247"/>
      <c r="L124" s="248"/>
      <c r="M124" s="249" t="s">
        <v>1</v>
      </c>
      <c r="N124" s="250" t="s">
        <v>38</v>
      </c>
      <c r="O124" s="88"/>
      <c r="P124" s="236">
        <f>O124*H124</f>
        <v>0</v>
      </c>
      <c r="Q124" s="236">
        <v>0.0002</v>
      </c>
      <c r="R124" s="236">
        <f>Q124*H124</f>
        <v>0.002</v>
      </c>
      <c r="S124" s="236">
        <v>0</v>
      </c>
      <c r="T124" s="23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38" t="s">
        <v>117</v>
      </c>
      <c r="AT124" s="238" t="s">
        <v>113</v>
      </c>
      <c r="AU124" s="238" t="s">
        <v>80</v>
      </c>
      <c r="AY124" s="14" t="s">
        <v>104</v>
      </c>
      <c r="BE124" s="239">
        <f>IF(N124="základní",J124,0)</f>
        <v>0</v>
      </c>
      <c r="BF124" s="239">
        <f>IF(N124="snížená",J124,0)</f>
        <v>0</v>
      </c>
      <c r="BG124" s="239">
        <f>IF(N124="zákl. přenesená",J124,0)</f>
        <v>0</v>
      </c>
      <c r="BH124" s="239">
        <f>IF(N124="sníž. přenesená",J124,0)</f>
        <v>0</v>
      </c>
      <c r="BI124" s="239">
        <f>IF(N124="nulová",J124,0)</f>
        <v>0</v>
      </c>
      <c r="BJ124" s="14" t="s">
        <v>78</v>
      </c>
      <c r="BK124" s="239">
        <f>ROUND(I124*H124,2)</f>
        <v>0</v>
      </c>
      <c r="BL124" s="14" t="s">
        <v>111</v>
      </c>
      <c r="BM124" s="238" t="s">
        <v>143</v>
      </c>
    </row>
    <row r="125" spans="1:65" s="2" customFormat="1" ht="19.8" customHeight="1">
      <c r="A125" s="35"/>
      <c r="B125" s="36"/>
      <c r="C125" s="226" t="s">
        <v>144</v>
      </c>
      <c r="D125" s="226" t="s">
        <v>107</v>
      </c>
      <c r="E125" s="227" t="s">
        <v>145</v>
      </c>
      <c r="F125" s="228" t="s">
        <v>146</v>
      </c>
      <c r="G125" s="229" t="s">
        <v>122</v>
      </c>
      <c r="H125" s="230">
        <v>8</v>
      </c>
      <c r="I125" s="231"/>
      <c r="J125" s="232">
        <f>ROUND(I125*H125,2)</f>
        <v>0</v>
      </c>
      <c r="K125" s="233"/>
      <c r="L125" s="41"/>
      <c r="M125" s="234" t="s">
        <v>1</v>
      </c>
      <c r="N125" s="235" t="s">
        <v>38</v>
      </c>
      <c r="O125" s="88"/>
      <c r="P125" s="236">
        <f>O125*H125</f>
        <v>0</v>
      </c>
      <c r="Q125" s="236">
        <v>0</v>
      </c>
      <c r="R125" s="236">
        <f>Q125*H125</f>
        <v>0</v>
      </c>
      <c r="S125" s="236">
        <v>0</v>
      </c>
      <c r="T125" s="23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38" t="s">
        <v>111</v>
      </c>
      <c r="AT125" s="238" t="s">
        <v>107</v>
      </c>
      <c r="AU125" s="238" t="s">
        <v>80</v>
      </c>
      <c r="AY125" s="14" t="s">
        <v>104</v>
      </c>
      <c r="BE125" s="239">
        <f>IF(N125="základní",J125,0)</f>
        <v>0</v>
      </c>
      <c r="BF125" s="239">
        <f>IF(N125="snížená",J125,0)</f>
        <v>0</v>
      </c>
      <c r="BG125" s="239">
        <f>IF(N125="zákl. přenesená",J125,0)</f>
        <v>0</v>
      </c>
      <c r="BH125" s="239">
        <f>IF(N125="sníž. přenesená",J125,0)</f>
        <v>0</v>
      </c>
      <c r="BI125" s="239">
        <f>IF(N125="nulová",J125,0)</f>
        <v>0</v>
      </c>
      <c r="BJ125" s="14" t="s">
        <v>78</v>
      </c>
      <c r="BK125" s="239">
        <f>ROUND(I125*H125,2)</f>
        <v>0</v>
      </c>
      <c r="BL125" s="14" t="s">
        <v>111</v>
      </c>
      <c r="BM125" s="238" t="s">
        <v>147</v>
      </c>
    </row>
    <row r="126" spans="1:65" s="2" customFormat="1" ht="19.8" customHeight="1">
      <c r="A126" s="35"/>
      <c r="B126" s="36"/>
      <c r="C126" s="240" t="s">
        <v>148</v>
      </c>
      <c r="D126" s="240" t="s">
        <v>113</v>
      </c>
      <c r="E126" s="241" t="s">
        <v>149</v>
      </c>
      <c r="F126" s="242" t="s">
        <v>150</v>
      </c>
      <c r="G126" s="243" t="s">
        <v>122</v>
      </c>
      <c r="H126" s="244">
        <v>8</v>
      </c>
      <c r="I126" s="245"/>
      <c r="J126" s="246">
        <f>ROUND(I126*H126,2)</f>
        <v>0</v>
      </c>
      <c r="K126" s="247"/>
      <c r="L126" s="248"/>
      <c r="M126" s="249" t="s">
        <v>1</v>
      </c>
      <c r="N126" s="250" t="s">
        <v>38</v>
      </c>
      <c r="O126" s="88"/>
      <c r="P126" s="236">
        <f>O126*H126</f>
        <v>0</v>
      </c>
      <c r="Q126" s="236">
        <v>0.0042</v>
      </c>
      <c r="R126" s="236">
        <f>Q126*H126</f>
        <v>0.0336</v>
      </c>
      <c r="S126" s="236">
        <v>0</v>
      </c>
      <c r="T126" s="23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38" t="s">
        <v>117</v>
      </c>
      <c r="AT126" s="238" t="s">
        <v>113</v>
      </c>
      <c r="AU126" s="238" t="s">
        <v>80</v>
      </c>
      <c r="AY126" s="14" t="s">
        <v>104</v>
      </c>
      <c r="BE126" s="239">
        <f>IF(N126="základní",J126,0)</f>
        <v>0</v>
      </c>
      <c r="BF126" s="239">
        <f>IF(N126="snížená",J126,0)</f>
        <v>0</v>
      </c>
      <c r="BG126" s="239">
        <f>IF(N126="zákl. přenesená",J126,0)</f>
        <v>0</v>
      </c>
      <c r="BH126" s="239">
        <f>IF(N126="sníž. přenesená",J126,0)</f>
        <v>0</v>
      </c>
      <c r="BI126" s="239">
        <f>IF(N126="nulová",J126,0)</f>
        <v>0</v>
      </c>
      <c r="BJ126" s="14" t="s">
        <v>78</v>
      </c>
      <c r="BK126" s="239">
        <f>ROUND(I126*H126,2)</f>
        <v>0</v>
      </c>
      <c r="BL126" s="14" t="s">
        <v>111</v>
      </c>
      <c r="BM126" s="238" t="s">
        <v>151</v>
      </c>
    </row>
    <row r="127" spans="1:65" s="2" customFormat="1" ht="19.8" customHeight="1">
      <c r="A127" s="35"/>
      <c r="B127" s="36"/>
      <c r="C127" s="226" t="s">
        <v>152</v>
      </c>
      <c r="D127" s="226" t="s">
        <v>107</v>
      </c>
      <c r="E127" s="227" t="s">
        <v>153</v>
      </c>
      <c r="F127" s="228" t="s">
        <v>154</v>
      </c>
      <c r="G127" s="229" t="s">
        <v>122</v>
      </c>
      <c r="H127" s="230">
        <v>8</v>
      </c>
      <c r="I127" s="231"/>
      <c r="J127" s="232">
        <f>ROUND(I127*H127,2)</f>
        <v>0</v>
      </c>
      <c r="K127" s="233"/>
      <c r="L127" s="41"/>
      <c r="M127" s="234" t="s">
        <v>1</v>
      </c>
      <c r="N127" s="235" t="s">
        <v>38</v>
      </c>
      <c r="O127" s="88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8" t="s">
        <v>111</v>
      </c>
      <c r="AT127" s="238" t="s">
        <v>107</v>
      </c>
      <c r="AU127" s="238" t="s">
        <v>80</v>
      </c>
      <c r="AY127" s="14" t="s">
        <v>104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4" t="s">
        <v>78</v>
      </c>
      <c r="BK127" s="239">
        <f>ROUND(I127*H127,2)</f>
        <v>0</v>
      </c>
      <c r="BL127" s="14" t="s">
        <v>111</v>
      </c>
      <c r="BM127" s="238" t="s">
        <v>155</v>
      </c>
    </row>
    <row r="128" spans="1:65" s="2" customFormat="1" ht="19.8" customHeight="1">
      <c r="A128" s="35"/>
      <c r="B128" s="36"/>
      <c r="C128" s="226" t="s">
        <v>156</v>
      </c>
      <c r="D128" s="226" t="s">
        <v>107</v>
      </c>
      <c r="E128" s="227" t="s">
        <v>157</v>
      </c>
      <c r="F128" s="228" t="s">
        <v>158</v>
      </c>
      <c r="G128" s="229" t="s">
        <v>110</v>
      </c>
      <c r="H128" s="230">
        <v>85</v>
      </c>
      <c r="I128" s="231"/>
      <c r="J128" s="232">
        <f>ROUND(I128*H128,2)</f>
        <v>0</v>
      </c>
      <c r="K128" s="233"/>
      <c r="L128" s="41"/>
      <c r="M128" s="234" t="s">
        <v>1</v>
      </c>
      <c r="N128" s="235" t="s">
        <v>38</v>
      </c>
      <c r="O128" s="88"/>
      <c r="P128" s="236">
        <f>O128*H128</f>
        <v>0</v>
      </c>
      <c r="Q128" s="236">
        <v>0</v>
      </c>
      <c r="R128" s="236">
        <f>Q128*H128</f>
        <v>0</v>
      </c>
      <c r="S128" s="236">
        <v>0.0004</v>
      </c>
      <c r="T128" s="237">
        <f>S128*H128</f>
        <v>0.034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8" t="s">
        <v>111</v>
      </c>
      <c r="AT128" s="238" t="s">
        <v>107</v>
      </c>
      <c r="AU128" s="238" t="s">
        <v>80</v>
      </c>
      <c r="AY128" s="14" t="s">
        <v>104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4" t="s">
        <v>78</v>
      </c>
      <c r="BK128" s="239">
        <f>ROUND(I128*H128,2)</f>
        <v>0</v>
      </c>
      <c r="BL128" s="14" t="s">
        <v>111</v>
      </c>
      <c r="BM128" s="238" t="s">
        <v>159</v>
      </c>
    </row>
    <row r="129" spans="1:65" s="2" customFormat="1" ht="19.8" customHeight="1">
      <c r="A129" s="35"/>
      <c r="B129" s="36"/>
      <c r="C129" s="226" t="s">
        <v>160</v>
      </c>
      <c r="D129" s="226" t="s">
        <v>107</v>
      </c>
      <c r="E129" s="227" t="s">
        <v>161</v>
      </c>
      <c r="F129" s="228" t="s">
        <v>162</v>
      </c>
      <c r="G129" s="229" t="s">
        <v>110</v>
      </c>
      <c r="H129" s="230">
        <v>95</v>
      </c>
      <c r="I129" s="231"/>
      <c r="J129" s="232">
        <f>ROUND(I129*H129,2)</f>
        <v>0</v>
      </c>
      <c r="K129" s="233"/>
      <c r="L129" s="41"/>
      <c r="M129" s="234" t="s">
        <v>1</v>
      </c>
      <c r="N129" s="235" t="s">
        <v>38</v>
      </c>
      <c r="O129" s="88"/>
      <c r="P129" s="236">
        <f>O129*H129</f>
        <v>0</v>
      </c>
      <c r="Q129" s="236">
        <v>0</v>
      </c>
      <c r="R129" s="236">
        <f>Q129*H129</f>
        <v>0</v>
      </c>
      <c r="S129" s="236">
        <v>0.0004</v>
      </c>
      <c r="T129" s="237">
        <f>S129*H129</f>
        <v>0.038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8" t="s">
        <v>111</v>
      </c>
      <c r="AT129" s="238" t="s">
        <v>107</v>
      </c>
      <c r="AU129" s="238" t="s">
        <v>80</v>
      </c>
      <c r="AY129" s="14" t="s">
        <v>104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4" t="s">
        <v>78</v>
      </c>
      <c r="BK129" s="239">
        <f>ROUND(I129*H129,2)</f>
        <v>0</v>
      </c>
      <c r="BL129" s="14" t="s">
        <v>111</v>
      </c>
      <c r="BM129" s="238" t="s">
        <v>163</v>
      </c>
    </row>
    <row r="130" spans="1:65" s="2" customFormat="1" ht="19.8" customHeight="1">
      <c r="A130" s="35"/>
      <c r="B130" s="36"/>
      <c r="C130" s="226" t="s">
        <v>164</v>
      </c>
      <c r="D130" s="226" t="s">
        <v>107</v>
      </c>
      <c r="E130" s="227" t="s">
        <v>165</v>
      </c>
      <c r="F130" s="228" t="s">
        <v>166</v>
      </c>
      <c r="G130" s="229" t="s">
        <v>122</v>
      </c>
      <c r="H130" s="230">
        <v>30</v>
      </c>
      <c r="I130" s="231"/>
      <c r="J130" s="232">
        <f>ROUND(I130*H130,2)</f>
        <v>0</v>
      </c>
      <c r="K130" s="233"/>
      <c r="L130" s="41"/>
      <c r="M130" s="234" t="s">
        <v>1</v>
      </c>
      <c r="N130" s="235" t="s">
        <v>38</v>
      </c>
      <c r="O130" s="88"/>
      <c r="P130" s="236">
        <f>O130*H130</f>
        <v>0</v>
      </c>
      <c r="Q130" s="236">
        <v>0</v>
      </c>
      <c r="R130" s="236">
        <f>Q130*H130</f>
        <v>0</v>
      </c>
      <c r="S130" s="236">
        <v>0.00045</v>
      </c>
      <c r="T130" s="237">
        <f>S130*H130</f>
        <v>0.0135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8" t="s">
        <v>111</v>
      </c>
      <c r="AT130" s="238" t="s">
        <v>107</v>
      </c>
      <c r="AU130" s="238" t="s">
        <v>80</v>
      </c>
      <c r="AY130" s="14" t="s">
        <v>104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4" t="s">
        <v>78</v>
      </c>
      <c r="BK130" s="239">
        <f>ROUND(I130*H130,2)</f>
        <v>0</v>
      </c>
      <c r="BL130" s="14" t="s">
        <v>111</v>
      </c>
      <c r="BM130" s="238" t="s">
        <v>167</v>
      </c>
    </row>
    <row r="131" spans="1:65" s="2" customFormat="1" ht="19.8" customHeight="1">
      <c r="A131" s="35"/>
      <c r="B131" s="36"/>
      <c r="C131" s="226" t="s">
        <v>8</v>
      </c>
      <c r="D131" s="226" t="s">
        <v>107</v>
      </c>
      <c r="E131" s="227" t="s">
        <v>168</v>
      </c>
      <c r="F131" s="228" t="s">
        <v>169</v>
      </c>
      <c r="G131" s="229" t="s">
        <v>122</v>
      </c>
      <c r="H131" s="230">
        <v>70</v>
      </c>
      <c r="I131" s="231"/>
      <c r="J131" s="232">
        <f>ROUND(I131*H131,2)</f>
        <v>0</v>
      </c>
      <c r="K131" s="233"/>
      <c r="L131" s="41"/>
      <c r="M131" s="234" t="s">
        <v>1</v>
      </c>
      <c r="N131" s="235" t="s">
        <v>38</v>
      </c>
      <c r="O131" s="88"/>
      <c r="P131" s="236">
        <f>O131*H131</f>
        <v>0</v>
      </c>
      <c r="Q131" s="236">
        <v>0</v>
      </c>
      <c r="R131" s="236">
        <f>Q131*H131</f>
        <v>0</v>
      </c>
      <c r="S131" s="236">
        <v>0.00055</v>
      </c>
      <c r="T131" s="237">
        <f>S131*H131</f>
        <v>0.0385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8" t="s">
        <v>111</v>
      </c>
      <c r="AT131" s="238" t="s">
        <v>107</v>
      </c>
      <c r="AU131" s="238" t="s">
        <v>80</v>
      </c>
      <c r="AY131" s="14" t="s">
        <v>104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4" t="s">
        <v>78</v>
      </c>
      <c r="BK131" s="239">
        <f>ROUND(I131*H131,2)</f>
        <v>0</v>
      </c>
      <c r="BL131" s="14" t="s">
        <v>111</v>
      </c>
      <c r="BM131" s="238" t="s">
        <v>170</v>
      </c>
    </row>
    <row r="132" spans="1:65" s="2" customFormat="1" ht="19.8" customHeight="1">
      <c r="A132" s="35"/>
      <c r="B132" s="36"/>
      <c r="C132" s="226" t="s">
        <v>111</v>
      </c>
      <c r="D132" s="226" t="s">
        <v>107</v>
      </c>
      <c r="E132" s="227" t="s">
        <v>171</v>
      </c>
      <c r="F132" s="228" t="s">
        <v>172</v>
      </c>
      <c r="G132" s="229" t="s">
        <v>122</v>
      </c>
      <c r="H132" s="230">
        <v>80</v>
      </c>
      <c r="I132" s="231"/>
      <c r="J132" s="232">
        <f>ROUND(I132*H132,2)</f>
        <v>0</v>
      </c>
      <c r="K132" s="233"/>
      <c r="L132" s="41"/>
      <c r="M132" s="234" t="s">
        <v>1</v>
      </c>
      <c r="N132" s="235" t="s">
        <v>38</v>
      </c>
      <c r="O132" s="88"/>
      <c r="P132" s="236">
        <f>O132*H132</f>
        <v>0</v>
      </c>
      <c r="Q132" s="236">
        <v>0</v>
      </c>
      <c r="R132" s="236">
        <f>Q132*H132</f>
        <v>0</v>
      </c>
      <c r="S132" s="236">
        <v>0.00021</v>
      </c>
      <c r="T132" s="237">
        <f>S132*H132</f>
        <v>0.016800000000000002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8" t="s">
        <v>111</v>
      </c>
      <c r="AT132" s="238" t="s">
        <v>107</v>
      </c>
      <c r="AU132" s="238" t="s">
        <v>80</v>
      </c>
      <c r="AY132" s="14" t="s">
        <v>104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4" t="s">
        <v>78</v>
      </c>
      <c r="BK132" s="239">
        <f>ROUND(I132*H132,2)</f>
        <v>0</v>
      </c>
      <c r="BL132" s="14" t="s">
        <v>111</v>
      </c>
      <c r="BM132" s="238" t="s">
        <v>173</v>
      </c>
    </row>
    <row r="133" spans="1:65" s="2" customFormat="1" ht="19.8" customHeight="1">
      <c r="A133" s="35"/>
      <c r="B133" s="36"/>
      <c r="C133" s="226" t="s">
        <v>174</v>
      </c>
      <c r="D133" s="226" t="s">
        <v>107</v>
      </c>
      <c r="E133" s="227" t="s">
        <v>175</v>
      </c>
      <c r="F133" s="228" t="s">
        <v>176</v>
      </c>
      <c r="G133" s="229" t="s">
        <v>122</v>
      </c>
      <c r="H133" s="230">
        <v>8</v>
      </c>
      <c r="I133" s="231"/>
      <c r="J133" s="232">
        <f>ROUND(I133*H133,2)</f>
        <v>0</v>
      </c>
      <c r="K133" s="233"/>
      <c r="L133" s="41"/>
      <c r="M133" s="234" t="s">
        <v>1</v>
      </c>
      <c r="N133" s="235" t="s">
        <v>38</v>
      </c>
      <c r="O133" s="88"/>
      <c r="P133" s="236">
        <f>O133*H133</f>
        <v>0</v>
      </c>
      <c r="Q133" s="236">
        <v>0</v>
      </c>
      <c r="R133" s="236">
        <f>Q133*H133</f>
        <v>0</v>
      </c>
      <c r="S133" s="236">
        <v>0.0026</v>
      </c>
      <c r="T133" s="237">
        <f>S133*H133</f>
        <v>0.0208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111</v>
      </c>
      <c r="AT133" s="238" t="s">
        <v>107</v>
      </c>
      <c r="AU133" s="238" t="s">
        <v>80</v>
      </c>
      <c r="AY133" s="14" t="s">
        <v>104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4" t="s">
        <v>78</v>
      </c>
      <c r="BK133" s="239">
        <f>ROUND(I133*H133,2)</f>
        <v>0</v>
      </c>
      <c r="BL133" s="14" t="s">
        <v>111</v>
      </c>
      <c r="BM133" s="238" t="s">
        <v>177</v>
      </c>
    </row>
    <row r="134" spans="1:65" s="2" customFormat="1" ht="19.8" customHeight="1">
      <c r="A134" s="35"/>
      <c r="B134" s="36"/>
      <c r="C134" s="226" t="s">
        <v>178</v>
      </c>
      <c r="D134" s="226" t="s">
        <v>107</v>
      </c>
      <c r="E134" s="227" t="s">
        <v>179</v>
      </c>
      <c r="F134" s="228" t="s">
        <v>180</v>
      </c>
      <c r="G134" s="229" t="s">
        <v>122</v>
      </c>
      <c r="H134" s="230">
        <v>20</v>
      </c>
      <c r="I134" s="231"/>
      <c r="J134" s="232">
        <f>ROUND(I134*H134,2)</f>
        <v>0</v>
      </c>
      <c r="K134" s="233"/>
      <c r="L134" s="41"/>
      <c r="M134" s="234" t="s">
        <v>1</v>
      </c>
      <c r="N134" s="235" t="s">
        <v>38</v>
      </c>
      <c r="O134" s="88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111</v>
      </c>
      <c r="AT134" s="238" t="s">
        <v>107</v>
      </c>
      <c r="AU134" s="238" t="s">
        <v>80</v>
      </c>
      <c r="AY134" s="14" t="s">
        <v>104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4" t="s">
        <v>78</v>
      </c>
      <c r="BK134" s="239">
        <f>ROUND(I134*H134,2)</f>
        <v>0</v>
      </c>
      <c r="BL134" s="14" t="s">
        <v>111</v>
      </c>
      <c r="BM134" s="238" t="s">
        <v>181</v>
      </c>
    </row>
    <row r="135" spans="1:65" s="2" customFormat="1" ht="14.4" customHeight="1">
      <c r="A135" s="35"/>
      <c r="B135" s="36"/>
      <c r="C135" s="240" t="s">
        <v>182</v>
      </c>
      <c r="D135" s="240" t="s">
        <v>113</v>
      </c>
      <c r="E135" s="241" t="s">
        <v>183</v>
      </c>
      <c r="F135" s="242" t="s">
        <v>184</v>
      </c>
      <c r="G135" s="243" t="s">
        <v>122</v>
      </c>
      <c r="H135" s="244">
        <v>14</v>
      </c>
      <c r="I135" s="245"/>
      <c r="J135" s="246">
        <f>ROUND(I135*H135,2)</f>
        <v>0</v>
      </c>
      <c r="K135" s="247"/>
      <c r="L135" s="248"/>
      <c r="M135" s="249" t="s">
        <v>1</v>
      </c>
      <c r="N135" s="250" t="s">
        <v>38</v>
      </c>
      <c r="O135" s="88"/>
      <c r="P135" s="236">
        <f>O135*H135</f>
        <v>0</v>
      </c>
      <c r="Q135" s="236">
        <v>0.002</v>
      </c>
      <c r="R135" s="236">
        <f>Q135*H135</f>
        <v>0.028</v>
      </c>
      <c r="S135" s="236">
        <v>0</v>
      </c>
      <c r="T135" s="23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117</v>
      </c>
      <c r="AT135" s="238" t="s">
        <v>113</v>
      </c>
      <c r="AU135" s="238" t="s">
        <v>80</v>
      </c>
      <c r="AY135" s="14" t="s">
        <v>104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4" t="s">
        <v>78</v>
      </c>
      <c r="BK135" s="239">
        <f>ROUND(I135*H135,2)</f>
        <v>0</v>
      </c>
      <c r="BL135" s="14" t="s">
        <v>111</v>
      </c>
      <c r="BM135" s="238" t="s">
        <v>185</v>
      </c>
    </row>
    <row r="136" spans="1:65" s="2" customFormat="1" ht="19.8" customHeight="1">
      <c r="A136" s="35"/>
      <c r="B136" s="36"/>
      <c r="C136" s="240" t="s">
        <v>186</v>
      </c>
      <c r="D136" s="240" t="s">
        <v>113</v>
      </c>
      <c r="E136" s="241" t="s">
        <v>187</v>
      </c>
      <c r="F136" s="242" t="s">
        <v>188</v>
      </c>
      <c r="G136" s="243" t="s">
        <v>122</v>
      </c>
      <c r="H136" s="244">
        <v>14</v>
      </c>
      <c r="I136" s="245"/>
      <c r="J136" s="246">
        <f>ROUND(I136*H136,2)</f>
        <v>0</v>
      </c>
      <c r="K136" s="247"/>
      <c r="L136" s="248"/>
      <c r="M136" s="249" t="s">
        <v>1</v>
      </c>
      <c r="N136" s="250" t="s">
        <v>38</v>
      </c>
      <c r="O136" s="88"/>
      <c r="P136" s="236">
        <f>O136*H136</f>
        <v>0</v>
      </c>
      <c r="Q136" s="236">
        <v>0.00026</v>
      </c>
      <c r="R136" s="236">
        <f>Q136*H136</f>
        <v>0.0036399999999999996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117</v>
      </c>
      <c r="AT136" s="238" t="s">
        <v>113</v>
      </c>
      <c r="AU136" s="238" t="s">
        <v>80</v>
      </c>
      <c r="AY136" s="14" t="s">
        <v>104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4" t="s">
        <v>78</v>
      </c>
      <c r="BK136" s="239">
        <f>ROUND(I136*H136,2)</f>
        <v>0</v>
      </c>
      <c r="BL136" s="14" t="s">
        <v>111</v>
      </c>
      <c r="BM136" s="238" t="s">
        <v>189</v>
      </c>
    </row>
    <row r="137" spans="1:65" s="2" customFormat="1" ht="14.4" customHeight="1">
      <c r="A137" s="35"/>
      <c r="B137" s="36"/>
      <c r="C137" s="240" t="s">
        <v>7</v>
      </c>
      <c r="D137" s="240" t="s">
        <v>113</v>
      </c>
      <c r="E137" s="241" t="s">
        <v>190</v>
      </c>
      <c r="F137" s="242" t="s">
        <v>191</v>
      </c>
      <c r="G137" s="243" t="s">
        <v>122</v>
      </c>
      <c r="H137" s="244">
        <v>6</v>
      </c>
      <c r="I137" s="245"/>
      <c r="J137" s="246">
        <f>ROUND(I137*H137,2)</f>
        <v>0</v>
      </c>
      <c r="K137" s="247"/>
      <c r="L137" s="248"/>
      <c r="M137" s="249" t="s">
        <v>1</v>
      </c>
      <c r="N137" s="250" t="s">
        <v>38</v>
      </c>
      <c r="O137" s="88"/>
      <c r="P137" s="236">
        <f>O137*H137</f>
        <v>0</v>
      </c>
      <c r="Q137" s="236">
        <v>0.00019</v>
      </c>
      <c r="R137" s="236">
        <f>Q137*H137</f>
        <v>0.00114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117</v>
      </c>
      <c r="AT137" s="238" t="s">
        <v>113</v>
      </c>
      <c r="AU137" s="238" t="s">
        <v>80</v>
      </c>
      <c r="AY137" s="14" t="s">
        <v>104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4" t="s">
        <v>78</v>
      </c>
      <c r="BK137" s="239">
        <f>ROUND(I137*H137,2)</f>
        <v>0</v>
      </c>
      <c r="BL137" s="14" t="s">
        <v>111</v>
      </c>
      <c r="BM137" s="238" t="s">
        <v>192</v>
      </c>
    </row>
    <row r="138" spans="1:65" s="2" customFormat="1" ht="14.4" customHeight="1">
      <c r="A138" s="35"/>
      <c r="B138" s="36"/>
      <c r="C138" s="240" t="s">
        <v>193</v>
      </c>
      <c r="D138" s="240" t="s">
        <v>113</v>
      </c>
      <c r="E138" s="241" t="s">
        <v>194</v>
      </c>
      <c r="F138" s="242" t="s">
        <v>195</v>
      </c>
      <c r="G138" s="243" t="s">
        <v>122</v>
      </c>
      <c r="H138" s="244">
        <v>6</v>
      </c>
      <c r="I138" s="245"/>
      <c r="J138" s="246">
        <f>ROUND(I138*H138,2)</f>
        <v>0</v>
      </c>
      <c r="K138" s="247"/>
      <c r="L138" s="248"/>
      <c r="M138" s="251" t="s">
        <v>1</v>
      </c>
      <c r="N138" s="252" t="s">
        <v>38</v>
      </c>
      <c r="O138" s="253"/>
      <c r="P138" s="254">
        <f>O138*H138</f>
        <v>0</v>
      </c>
      <c r="Q138" s="254">
        <v>0.003</v>
      </c>
      <c r="R138" s="254">
        <f>Q138*H138</f>
        <v>0.018000000000000002</v>
      </c>
      <c r="S138" s="254">
        <v>0</v>
      </c>
      <c r="T138" s="25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117</v>
      </c>
      <c r="AT138" s="238" t="s">
        <v>113</v>
      </c>
      <c r="AU138" s="238" t="s">
        <v>80</v>
      </c>
      <c r="AY138" s="14" t="s">
        <v>104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4" t="s">
        <v>78</v>
      </c>
      <c r="BK138" s="239">
        <f>ROUND(I138*H138,2)</f>
        <v>0</v>
      </c>
      <c r="BL138" s="14" t="s">
        <v>111</v>
      </c>
      <c r="BM138" s="238" t="s">
        <v>196</v>
      </c>
    </row>
    <row r="139" spans="1:31" s="2" customFormat="1" ht="6.95" customHeight="1">
      <c r="A139" s="35"/>
      <c r="B139" s="63"/>
      <c r="C139" s="64"/>
      <c r="D139" s="64"/>
      <c r="E139" s="64"/>
      <c r="F139" s="64"/>
      <c r="G139" s="64"/>
      <c r="H139" s="64"/>
      <c r="I139" s="174"/>
      <c r="J139" s="64"/>
      <c r="K139" s="64"/>
      <c r="L139" s="41"/>
      <c r="M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</sheetData>
  <sheetProtection password="CC35" sheet="1" objects="1" scenarios="1" formatColumns="0" formatRows="0" autoFilter="0"/>
  <autoFilter ref="C113:K138"/>
  <mergeCells count="6">
    <mergeCell ref="E7:H7"/>
    <mergeCell ref="E16:H16"/>
    <mergeCell ref="E25:H25"/>
    <mergeCell ref="E85:H85"/>
    <mergeCell ref="E106:H10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Tomáš-NTB\Tomáš</dc:creator>
  <cp:keywords/>
  <dc:description/>
  <cp:lastModifiedBy>Tomáš-NTB\Tomáš</cp:lastModifiedBy>
  <dcterms:created xsi:type="dcterms:W3CDTF">2020-02-13T15:20:49Z</dcterms:created>
  <dcterms:modified xsi:type="dcterms:W3CDTF">2020-02-13T15:20:52Z</dcterms:modified>
  <cp:category/>
  <cp:version/>
  <cp:contentType/>
  <cp:contentStatus/>
</cp:coreProperties>
</file>