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610" activeTab="1"/>
  </bookViews>
  <sheets>
    <sheet name="Rekapitulace stavby" sheetId="1" r:id="rId1"/>
    <sheet name="D.1.1_3.etapa - Architekt..." sheetId="2" r:id="rId2"/>
    <sheet name="VON_3 - Vedlejší a ostatn..." sheetId="3" r:id="rId3"/>
  </sheets>
  <definedNames>
    <definedName name="_xlnm._FilterDatabase" localSheetId="1" hidden="1">'D.1.1_3.etapa - Architekt...'!$C$95:$K$523</definedName>
    <definedName name="_xlnm._FilterDatabase" localSheetId="2" hidden="1">'VON_3 - Vedlejší a ostatn...'!$C$89:$K$147</definedName>
    <definedName name="_xlnm.Print_Area" localSheetId="1">'D.1.1_3.etapa - Architekt...'!$C$4:$J$39,'D.1.1_3.etapa - Architekt...'!$C$45:$J$77,'D.1.1_3.etapa - Architekt...'!$C$83:$K$523</definedName>
    <definedName name="_xlnm.Print_Area" localSheetId="0">'Rekapitulace stavby'!$D$4:$AO$36,'Rekapitulace stavby'!$C$42:$AQ$58</definedName>
    <definedName name="_xlnm.Print_Area" localSheetId="2">'VON_3 - Vedlejší a ostatn...'!$C$4:$J$41,'VON_3 - Vedlejší a ostatn...'!$C$47:$J$69,'VON_3 - Vedlejší a ostatn...'!$C$75:$K$147</definedName>
    <definedName name="_xlnm.Print_Titles" localSheetId="0">'Rekapitulace stavby'!$52:$52</definedName>
    <definedName name="_xlnm.Print_Titles" localSheetId="1">'D.1.1_3.etapa - Architekt...'!$95:$95</definedName>
    <definedName name="_xlnm.Print_Titles" localSheetId="2">'VON_3 - Vedlejší a ostatn...'!$89:$89</definedName>
  </definedNames>
  <calcPr calcId="162913"/>
</workbook>
</file>

<file path=xl/sharedStrings.xml><?xml version="1.0" encoding="utf-8"?>
<sst xmlns="http://schemas.openxmlformats.org/spreadsheetml/2006/main" count="5283" uniqueCount="706">
  <si>
    <t>Export Komplet</t>
  </si>
  <si>
    <t/>
  </si>
  <si>
    <t>2.0</t>
  </si>
  <si>
    <t>ZAMOK</t>
  </si>
  <si>
    <t>False</t>
  </si>
  <si>
    <t>{e46bf888-352e-4caf-90f5-72a67ab4b42f}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</si>
  <si>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</si>
  <si>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</si>
  <si>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</si>
  <si>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</si>
  <si>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</si>
  <si>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</si>
  <si>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</si>
  <si>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</si>
  <si>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RZP202018_D1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</si>
  <si>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</si>
  <si>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</si>
  <si>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E.Beneše - oprava střešního pláště</t>
  </si>
  <si>
    <t>KSO:</t>
  </si>
  <si>
    <t>CC-CZ:</t>
  </si>
  <si>
    <t>Místo:</t>
  </si>
  <si>
    <t xml:space="preserve"> </t>
  </si>
  <si>
    <t>Datum:</t>
  </si>
  <si>
    <t>23. 1. 2019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</si>
  <si>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</si>
  <si>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</si>
  <si>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</si>
  <si>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</si>
  <si>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</si>
  <si>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</si>
  <si>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</si>
  <si>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</si>
  <si>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</si>
  <si>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</si>
  <si>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</si>
  <si>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</si>
  <si>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</si>
  <si>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</si>
  <si>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</si>
  <si>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</si>
  <si>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</si>
  <si>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</si>
  <si>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</si>
  <si>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</si>
  <si>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</si>
  <si>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</si>
  <si>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</si>
  <si>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</si>
  <si>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</si>
  <si>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</si>
  <si>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</si>
  <si>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</si>
  <si>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</si>
  <si>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</si>
  <si>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</si>
  <si>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</si>
  <si>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</si>
  <si>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</si>
  <si>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</si>
  <si>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</si>
  <si>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</si>
  <si>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</si>
  <si>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</si>
  <si>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</si>
  <si>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</si>
  <si>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</si>
  <si>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</si>
  <si>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</si>
  <si>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</si>
  <si>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</si>
  <si>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</si>
  <si>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D.1.1_3.etapa</t>
  </si>
  <si>
    <t>Architektonicko stavební řešení</t>
  </si>
  <si>
    <t>STA</t>
  </si>
  <si>
    <t>1</t>
  </si>
  <si>
    <t>{83771d48-28d1-4ba1-b07e-94b922d64ae6}</t>
  </si>
  <si>
    <t>2</t>
  </si>
  <si>
    <t>/</t>
  </si>
  <si>
    <t>Soupis</t>
  </si>
  <si>
    <t>###NOINSERT###</t>
  </si>
  <si>
    <t>VON_3</t>
  </si>
  <si>
    <t>Vedlejší a ostatní níáklady</t>
  </si>
  <si>
    <t>{129aca11-8c8d-4918-9842-e946ca433bbf}</t>
  </si>
  <si>
    <t>KRYCÍ LIST SOUPISU PRACÍ</t>
  </si>
  <si>
    <t>Objekt:</t>
  </si>
  <si>
    <t>D.1.1_3.etapa - Architektonicko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</si>
  <si>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</si>
  <si>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</si>
  <si>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</si>
  <si>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</si>
  <si>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</si>
  <si>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</si>
  <si>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</si>
  <si>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</si>
  <si>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</si>
  <si>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</si>
  <si>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</si>
  <si>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</si>
  <si>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</si>
  <si>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</si>
  <si>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</si>
  <si>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</si>
  <si>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</si>
  <si>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</si>
  <si>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</si>
  <si>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</si>
  <si>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</si>
  <si>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</si>
  <si>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</si>
  <si>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</si>
  <si>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</si>
  <si>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</si>
  <si>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</si>
  <si>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</si>
  <si>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</si>
  <si>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</si>
  <si>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</si>
  <si>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</si>
  <si>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</si>
  <si>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</si>
  <si>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</si>
  <si>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</si>
  <si>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</si>
  <si>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</si>
  <si>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</si>
  <si>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</si>
  <si>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</si>
  <si>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622000000.RT</t>
  </si>
  <si>
    <t>Tmelení butylenovým trvale plastikcým tmelem u prvku K9 dle popisu detailu provedení u komínového zdiva</t>
  </si>
  <si>
    <t>m</t>
  </si>
  <si>
    <t>4</t>
  </si>
  <si>
    <t>1766856338</t>
  </si>
  <si>
    <t>VV</t>
  </si>
  <si>
    <t>5</t>
  </si>
  <si>
    <t>Mezisoučet</t>
  </si>
  <si>
    <t>3</t>
  </si>
  <si>
    <t>622211001</t>
  </si>
  <si>
    <t>Montáž kontaktního zateplení vnějších stěn z polystyrénových desek tl do 40 mm ( upevnění desek, přestěrkování, perlinka - mimo dodávku izolantu)</t>
  </si>
  <si>
    <t>m2</t>
  </si>
  <si>
    <t>CS ÚRS 2018 01</t>
  </si>
  <si>
    <t>988676144</t>
  </si>
  <si>
    <t>"komínové zdivo dle POZ.2 a detailů"5</t>
  </si>
  <si>
    <t>M</t>
  </si>
  <si>
    <t>8591057230028</t>
  </si>
  <si>
    <t xml:space="preserve"> EPS 70F - 20mm, λD = 0,039 (W·m-1·K-1),1000 x 500 x 20 mm, fasádní desky pro kontaktní zateplovací systémy ETICS a další konstrukce s běžnými požadavky na zatížení. Trvalá zatížitelnost v tlaku max. 1200 kg/m2 při def. &lt; 2%.</t>
  </si>
  <si>
    <t>8</t>
  </si>
  <si>
    <t>-1261533518</t>
  </si>
  <si>
    <t>5*1,02 'Přepočtené koeficientem množství</t>
  </si>
  <si>
    <t>93</t>
  </si>
  <si>
    <t>622531011</t>
  </si>
  <si>
    <t>Tenkovrstvá silikonová zrnitá omítka tl. 1,5 mm včetně penetrace vnějších stěn</t>
  </si>
  <si>
    <t>-578542472</t>
  </si>
  <si>
    <t>9</t>
  </si>
  <si>
    <t>Ostatní konstrukce a práce, bourání</t>
  </si>
  <si>
    <t>94</t>
  </si>
  <si>
    <t>Lešení a stavební výtahy</t>
  </si>
  <si>
    <t>941111132</t>
  </si>
  <si>
    <t>Montáž lešení řadového trubkového lehkého s podlahami zatížení do 200 kg/m2 š do 1,5 m v do 25 m</t>
  </si>
  <si>
    <t>757671319</t>
  </si>
  <si>
    <t>(19+12+29)*17</t>
  </si>
  <si>
    <t>(7+13+7)*17</t>
  </si>
  <si>
    <t>941111232</t>
  </si>
  <si>
    <t>Příplatek k lešení řadovému trubkovému lehkému s podlahami š 1,5 m v 25 m za první a ZKD den použití</t>
  </si>
  <si>
    <t>715799967</t>
  </si>
  <si>
    <t>1020*90</t>
  </si>
  <si>
    <t>941111832</t>
  </si>
  <si>
    <t>Demontáž lešení řadového trubkového lehkého s podlahami zatížení do 200 kg/m2 š do 1,5 m v do 25 m</t>
  </si>
  <si>
    <t>232650504</t>
  </si>
  <si>
    <t>1020</t>
  </si>
  <si>
    <t>7</t>
  </si>
  <si>
    <t>945421112</t>
  </si>
  <si>
    <t>Hydraulická zvedací plošina na automobilovém podvozku výška zdvihu do 34 m včetně obsluhy</t>
  </si>
  <si>
    <t>hod</t>
  </si>
  <si>
    <t>-844867735</t>
  </si>
  <si>
    <t>"pro místa nedosažitelná z lešení"15</t>
  </si>
  <si>
    <t>946111112</t>
  </si>
  <si>
    <t>Montáž pojízdných věží trubkových/dílcových š do 0,9 m dl do 3,2 m v do 2,5 m</t>
  </si>
  <si>
    <t>kus</t>
  </si>
  <si>
    <t>-872631228</t>
  </si>
  <si>
    <t>"na půdě pro výměnu částí krovu"1</t>
  </si>
  <si>
    <t>946111212</t>
  </si>
  <si>
    <t>Příplatek k pojízdným věžím š do 0,9 m dl do 3,2 m v do 2,5 m za první a ZKD den použití</t>
  </si>
  <si>
    <t>640936520</t>
  </si>
  <si>
    <t>1*90</t>
  </si>
  <si>
    <t>10</t>
  </si>
  <si>
    <t>946111812</t>
  </si>
  <si>
    <t>Demontáž pojízdných věží trubkových/dílcových š do 0,9 m dl do 3,2 m v do 2,5 m</t>
  </si>
  <si>
    <t>-1132573072</t>
  </si>
  <si>
    <t>95</t>
  </si>
  <si>
    <t>Různé dokončovací konstrukce a práce pozemních staveb</t>
  </si>
  <si>
    <t>11</t>
  </si>
  <si>
    <t>952901111</t>
  </si>
  <si>
    <t>Vyčištění budov bytové a občanské výstavby při výšce podlaží do 4 m</t>
  </si>
  <si>
    <t>220755036</t>
  </si>
  <si>
    <t>"půda"</t>
  </si>
  <si>
    <t>(6,6*11,25)</t>
  </si>
  <si>
    <t>(10,4*28,6)</t>
  </si>
  <si>
    <t>97</t>
  </si>
  <si>
    <t>Prorážení otvorů a ostatní bourací práce</t>
  </si>
  <si>
    <t>978015391</t>
  </si>
  <si>
    <t>Otlučení (osekání) vnější vápenné nebo vápenocementové omítky stupně členitosti 1 a 2 do 100%</t>
  </si>
  <si>
    <t>-393925192</t>
  </si>
  <si>
    <t>997</t>
  </si>
  <si>
    <t>Přesun sutě</t>
  </si>
  <si>
    <t>12</t>
  </si>
  <si>
    <t>997006512</t>
  </si>
  <si>
    <t>Vodorovné doprava suti s naložením a složením na skládku do 1 km</t>
  </si>
  <si>
    <t>t</t>
  </si>
  <si>
    <t>1501312698</t>
  </si>
  <si>
    <t>13</t>
  </si>
  <si>
    <t>997006519</t>
  </si>
  <si>
    <t>Příplatek k vodorovnému přemístění suti na skládku ZKD 1 km přes 1 km</t>
  </si>
  <si>
    <t>-1099475919</t>
  </si>
  <si>
    <t>21,493*10</t>
  </si>
  <si>
    <t>14</t>
  </si>
  <si>
    <t>997013217</t>
  </si>
  <si>
    <t>Vnitrostaveništní doprava suti a vybouraných hmot pro budovy v do 24 m ručně</t>
  </si>
  <si>
    <t>279740669</t>
  </si>
  <si>
    <t>997013811</t>
  </si>
  <si>
    <t>Poplatek za uložení na skládce (skládkovné) stavebního odpadu dřevěného kód odpadu 170 201</t>
  </si>
  <si>
    <t>-1519678465</t>
  </si>
  <si>
    <t>16</t>
  </si>
  <si>
    <t>997013814</t>
  </si>
  <si>
    <t>Poplatek za uložení na skládce (skládkovné) stavebního odpadu izolací kód odpadu 170 604</t>
  </si>
  <si>
    <t>-1253342277</t>
  </si>
  <si>
    <t>3,5</t>
  </si>
  <si>
    <t>17</t>
  </si>
  <si>
    <t>997013831</t>
  </si>
  <si>
    <t>Poplatek za uložení stavebního směsného odpadu na skládce (skládkovné)</t>
  </si>
  <si>
    <t>687297450</t>
  </si>
  <si>
    <t>21,493-15,5</t>
  </si>
  <si>
    <t>998</t>
  </si>
  <si>
    <t>Přesun hmot</t>
  </si>
  <si>
    <t>18</t>
  </si>
  <si>
    <t>998011003</t>
  </si>
  <si>
    <t>Přesun hmot pro budovy zděné v do 24 m</t>
  </si>
  <si>
    <t>-100150835</t>
  </si>
  <si>
    <t>PSV</t>
  </si>
  <si>
    <t>Práce a dodávky PSV</t>
  </si>
  <si>
    <t>712</t>
  </si>
  <si>
    <t>Povlakové krytiny</t>
  </si>
  <si>
    <t>19</t>
  </si>
  <si>
    <t>712600831</t>
  </si>
  <si>
    <t>Odstranění povlakové krytiny střech přes 30° jednovrstvé</t>
  </si>
  <si>
    <t>-1650279666</t>
  </si>
  <si>
    <t>"vyšší část"</t>
  </si>
  <si>
    <t>"ST1-3.etapa"425</t>
  </si>
  <si>
    <t>"nižší část"103+25</t>
  </si>
  <si>
    <t>Součet</t>
  </si>
  <si>
    <t>553*1,15 'Přepočtené koeficientem množství</t>
  </si>
  <si>
    <t>721</t>
  </si>
  <si>
    <t>Zdravotechnika - vnitřní kanalizace</t>
  </si>
  <si>
    <t>721241103</t>
  </si>
  <si>
    <t>Lapač střešních splavenin z litiny DN 150</t>
  </si>
  <si>
    <t>-190687951</t>
  </si>
  <si>
    <t>"K1"3</t>
  </si>
  <si>
    <t>762</t>
  </si>
  <si>
    <t>Konstrukce tesařské</t>
  </si>
  <si>
    <t>22</t>
  </si>
  <si>
    <t>762331812</t>
  </si>
  <si>
    <t>Demontáž vázaných kcí krovů z hranolů průřezové plochy do 224 cm2</t>
  </si>
  <si>
    <t>-1265719271</t>
  </si>
  <si>
    <t>"výměna 30% prvků krovu vyšší část střechy"</t>
  </si>
  <si>
    <t>"kleština 2x 80/140 -3.etapa" ((1,7*2)*2)*7</t>
  </si>
  <si>
    <t>"hambálek 2x 80/140 - 3.etapa"(5,3*2)*7</t>
  </si>
  <si>
    <t>121,8*0,3 'Přepočtené koeficientem množství</t>
  </si>
  <si>
    <t>23</t>
  </si>
  <si>
    <t>762331813</t>
  </si>
  <si>
    <t>Demontáž vázaných kcí krovů z hranolů průřezové plochy do 288 cm2</t>
  </si>
  <si>
    <t>587832966</t>
  </si>
  <si>
    <t>"výměna 30% prvků krovu vyšší část střechy "</t>
  </si>
  <si>
    <t>"krokve 110/140 - 3.etapa"((7,5*2)*30)</t>
  </si>
  <si>
    <t>"sloupek 150/150 - 3.etapa " (2,8*2)*7</t>
  </si>
  <si>
    <t>"vzpěra 150/180 - 3.etapa"(4*2)*7</t>
  </si>
  <si>
    <t>"vzpěra 150/150 - 3.etapa"((1,5*4)*7)</t>
  </si>
  <si>
    <t>"vaznice 160/180 - 3.etapa"(31*2)</t>
  </si>
  <si>
    <t>"nižší část 150/150,110/140,160/180"70</t>
  </si>
  <si>
    <t>719,2*0,3 'Přepočtené koeficientem množství</t>
  </si>
  <si>
    <t>24</t>
  </si>
  <si>
    <t>762331814</t>
  </si>
  <si>
    <t>Demontáž vázaných kcí krovů z hranolů průřezové plochy do 450 cm2</t>
  </si>
  <si>
    <t>-403660664</t>
  </si>
  <si>
    <t>"výměna 30% - vyšší část střechy "</t>
  </si>
  <si>
    <t>"pozednice 140/240 - 3.etapa"(31*2)</t>
  </si>
  <si>
    <t>"vazný trám 140/240 - 3.etapa"(10,4*7)</t>
  </si>
  <si>
    <t>134,8*0,3 'Přepočtené koeficientem množství</t>
  </si>
  <si>
    <t>25</t>
  </si>
  <si>
    <t>762332132</t>
  </si>
  <si>
    <t>Montáž vázaných kcí krovů pravidelných z hraněného řeziva průřezové plochy do 224 cm2</t>
  </si>
  <si>
    <t>601384011</t>
  </si>
  <si>
    <t>26</t>
  </si>
  <si>
    <t>762332133</t>
  </si>
  <si>
    <t>Montáž vázaných kcí krovů pravidelných z hraněného řeziva průřezové plochy do 288 cm2</t>
  </si>
  <si>
    <t>1695617896</t>
  </si>
  <si>
    <t>27</t>
  </si>
  <si>
    <t>762332134</t>
  </si>
  <si>
    <t>Montáž vázaných kcí krovů pravidelných z hraněného řeziva průřezové plochy do 450 cm2</t>
  </si>
  <si>
    <t>-1083730204</t>
  </si>
  <si>
    <t>28</t>
  </si>
  <si>
    <t>60512011</t>
  </si>
  <si>
    <t>řezivo jehličnaté hranol jakost I nad 120cm2</t>
  </si>
  <si>
    <t>m3</t>
  </si>
  <si>
    <t>32</t>
  </si>
  <si>
    <t>-908277290</t>
  </si>
  <si>
    <t>(36,540*0,08*0,14)</t>
  </si>
  <si>
    <t>"do 288 cm2 zprůměrováno na profil 150x150, výměna bude provedena dle skutečných profilů prvků krovu"(215,760*0,15*0,15)</t>
  </si>
  <si>
    <t>(40,440*0,14*0,24)</t>
  </si>
  <si>
    <t>6,623*1,1 'Přepočtené koeficientem množství</t>
  </si>
  <si>
    <t>29</t>
  </si>
  <si>
    <t>762341811</t>
  </si>
  <si>
    <t>Demontáž bednění střech z prken</t>
  </si>
  <si>
    <t>-790122886</t>
  </si>
  <si>
    <t>"nižší část"103</t>
  </si>
  <si>
    <t>"nižší část-polovalby"25</t>
  </si>
  <si>
    <t>128*1,15 'Přepočtené koeficientem množství</t>
  </si>
  <si>
    <t>762342314</t>
  </si>
  <si>
    <t>Montáž laťování na střechách složitých sklonu do 60° osové vzdálenosti do 360 mm</t>
  </si>
  <si>
    <t>-2080785694</t>
  </si>
  <si>
    <t>31</t>
  </si>
  <si>
    <t>60514114</t>
  </si>
  <si>
    <t>řezivo jehličnaté latě střešní impregnované dl 4 m</t>
  </si>
  <si>
    <t>604330478</t>
  </si>
  <si>
    <t>"rozpon latování 240 mm"(4,16*635,950)*0,04*0,06</t>
  </si>
  <si>
    <t>"zesílení u okapu v rozponu 120 mm - jedna řada"(68*0,04*0,06)</t>
  </si>
  <si>
    <t>6,512*1,1 'Přepočtené koeficientem množství</t>
  </si>
  <si>
    <t>762342441</t>
  </si>
  <si>
    <t>Montáž kontralatí na střechách sklonu do 60°</t>
  </si>
  <si>
    <t>-510376132</t>
  </si>
  <si>
    <t>"nižší část"50</t>
  </si>
  <si>
    <t>33</t>
  </si>
  <si>
    <t>672178708</t>
  </si>
  <si>
    <t>500*0,04*0,06</t>
  </si>
  <si>
    <t>1,2*1,15 'Přepočtené koeficientem množství</t>
  </si>
  <si>
    <t>34</t>
  </si>
  <si>
    <t>762342811</t>
  </si>
  <si>
    <t>Demontáž laťování střech z latí osové vzdálenosti do 0,22 m</t>
  </si>
  <si>
    <t>105127842</t>
  </si>
  <si>
    <t>425*1,15 'Přepočtené koeficientem množství</t>
  </si>
  <si>
    <t>35</t>
  </si>
  <si>
    <t>762395000</t>
  </si>
  <si>
    <t>Spojovací prostředky pro montáž krovu, bednění, laťování, světlíky, klíny</t>
  </si>
  <si>
    <t>-1485247330</t>
  </si>
  <si>
    <t>"krov"7,285</t>
  </si>
  <si>
    <t>"latě+kontralatě"1,85+1,3</t>
  </si>
  <si>
    <t>36</t>
  </si>
  <si>
    <t>998762103</t>
  </si>
  <si>
    <t>Přesun hmot tonážní pro kce tesařské v objektech v do 24 m</t>
  </si>
  <si>
    <t>591579037</t>
  </si>
  <si>
    <t>37</t>
  </si>
  <si>
    <t>998762181</t>
  </si>
  <si>
    <t>Příplatek k přesunu hmot tonážní 762 prováděný bez použití mechanizace</t>
  </si>
  <si>
    <t>-729608621</t>
  </si>
  <si>
    <t>764</t>
  </si>
  <si>
    <t>Konstrukce klempířské</t>
  </si>
  <si>
    <t>38</t>
  </si>
  <si>
    <t>764001801</t>
  </si>
  <si>
    <t>Demontáž podkladního plechu do suti</t>
  </si>
  <si>
    <t>-1007336687</t>
  </si>
  <si>
    <t>"K2"68</t>
  </si>
  <si>
    <t>39</t>
  </si>
  <si>
    <t>764001821</t>
  </si>
  <si>
    <t>Demontáž krytiny ze svitků nebo tabulí do suti</t>
  </si>
  <si>
    <t>-861321060</t>
  </si>
  <si>
    <t>40</t>
  </si>
  <si>
    <t>764001881</t>
  </si>
  <si>
    <t>Demontáž nároží z hřebenáčů do suti</t>
  </si>
  <si>
    <t>1375076886</t>
  </si>
  <si>
    <t>"K15"34</t>
  </si>
  <si>
    <t>41</t>
  </si>
  <si>
    <t>764001891</t>
  </si>
  <si>
    <t>Demontáž úžlabí do suti</t>
  </si>
  <si>
    <t>-1936505283</t>
  </si>
  <si>
    <t>"K13"7</t>
  </si>
  <si>
    <t>42</t>
  </si>
  <si>
    <t>764002801</t>
  </si>
  <si>
    <t>Demontáž závětrné lišty do suti</t>
  </si>
  <si>
    <t>1215563628</t>
  </si>
  <si>
    <t>"K14"14</t>
  </si>
  <si>
    <t>43</t>
  </si>
  <si>
    <t>764002821</t>
  </si>
  <si>
    <t>Demontáž střešního výlezu do suti</t>
  </si>
  <si>
    <t>-1827159340</t>
  </si>
  <si>
    <t>"SO1"6</t>
  </si>
  <si>
    <t>44</t>
  </si>
  <si>
    <t>764002831</t>
  </si>
  <si>
    <t>Demontáž sněhového zachytávače do suti</t>
  </si>
  <si>
    <t>988068844</t>
  </si>
  <si>
    <t>"SZ"64</t>
  </si>
  <si>
    <t>45</t>
  </si>
  <si>
    <t>764002841</t>
  </si>
  <si>
    <t>Demontáž oplechování horních ploch zdí a nadezdívek do suti</t>
  </si>
  <si>
    <t>-611436359</t>
  </si>
  <si>
    <t>"K7"17</t>
  </si>
  <si>
    <t>"K8"17*1</t>
  </si>
  <si>
    <t>"K9"5</t>
  </si>
  <si>
    <t>"K11"17</t>
  </si>
  <si>
    <t>"K16"28</t>
  </si>
  <si>
    <t>"K17"11</t>
  </si>
  <si>
    <t>47</t>
  </si>
  <si>
    <t>764003801</t>
  </si>
  <si>
    <t>Demontáž lemování trub, konzol, držáků, ventilačních nástavců a jiných kusových prvků do suti</t>
  </si>
  <si>
    <t>-737102915</t>
  </si>
  <si>
    <t>"K12"4</t>
  </si>
  <si>
    <t>"střešní výlezy"6</t>
  </si>
  <si>
    <t>"lávky, průchodky"2</t>
  </si>
  <si>
    <t>48</t>
  </si>
  <si>
    <t>764004801</t>
  </si>
  <si>
    <t>Demontáž podokapního žlabu do suti</t>
  </si>
  <si>
    <t>1726588601</t>
  </si>
  <si>
    <t>49</t>
  </si>
  <si>
    <t>764004861</t>
  </si>
  <si>
    <t>Demontáž svodu do suti</t>
  </si>
  <si>
    <t>515033892</t>
  </si>
  <si>
    <t>"K1"14*3+4*2</t>
  </si>
  <si>
    <t>50</t>
  </si>
  <si>
    <t>764111433</t>
  </si>
  <si>
    <t>Krytina ze svitků nebo tabulí z pozinkovaného plechu s úpravou u okapů, prostupů a výčnělků střechy rovné drážkováním z tabulí, velikosti 1000 x 2000 mm, sklon střechy přes 30 do 60°</t>
  </si>
  <si>
    <t>430110208</t>
  </si>
  <si>
    <t>51</t>
  </si>
  <si>
    <t>764203152</t>
  </si>
  <si>
    <t>Montáž střešního výlezu pro krytinu skládanou nebo plechovou</t>
  </si>
  <si>
    <t>-134144429</t>
  </si>
  <si>
    <t>52</t>
  </si>
  <si>
    <t>61140606</t>
  </si>
  <si>
    <t>výlez střešní pro sklon střechy 20-65°, 46 x 61 cm</t>
  </si>
  <si>
    <t>1399352025</t>
  </si>
  <si>
    <t>53</t>
  </si>
  <si>
    <t>764211407</t>
  </si>
  <si>
    <t>Oplechování větraného hřebene s větrací mřížkou z Pz plechu rš 670 mm</t>
  </si>
  <si>
    <t>-719875777</t>
  </si>
  <si>
    <t>54</t>
  </si>
  <si>
    <t>764211437</t>
  </si>
  <si>
    <t>Oplechování větraného nároží s větrací mřížkou z Pz plechu rš 670 mm</t>
  </si>
  <si>
    <t>1572138933</t>
  </si>
  <si>
    <t>55</t>
  </si>
  <si>
    <t>764211467</t>
  </si>
  <si>
    <t>Oplechování úžlabí z Pz plechu rš 670 mm</t>
  </si>
  <si>
    <t>1363606607</t>
  </si>
  <si>
    <t>56</t>
  </si>
  <si>
    <t>764212434</t>
  </si>
  <si>
    <t>Oplechování rovné okapové hrany z Pz plechu rš 330 mm</t>
  </si>
  <si>
    <t>-1766328100</t>
  </si>
  <si>
    <t>57</t>
  </si>
  <si>
    <t>764214408</t>
  </si>
  <si>
    <t>Oplechování horních ploch a nadezdívek (atik) bez rohů z Pz plechu mechanicky kotvené rš 750 mm</t>
  </si>
  <si>
    <t>322019821</t>
  </si>
  <si>
    <t>89</t>
  </si>
  <si>
    <t>764304112</t>
  </si>
  <si>
    <t>Montáž lemování střešních prostupů s krytinou skládanou nebo plechovou bez lišty</t>
  </si>
  <si>
    <t>622977419</t>
  </si>
  <si>
    <t>"SO1 výlez"(0,2*0,6)*6</t>
  </si>
  <si>
    <t>91</t>
  </si>
  <si>
    <t>13814189</t>
  </si>
  <si>
    <t>plech hladký Pz  tl 0,8mm tabule</t>
  </si>
  <si>
    <t>830521309</t>
  </si>
  <si>
    <t>0,72*0,006</t>
  </si>
  <si>
    <t>0,004*1,2 'Přepočtené koeficientem množství</t>
  </si>
  <si>
    <t>60</t>
  </si>
  <si>
    <t>764312417</t>
  </si>
  <si>
    <t>Spodní lemování rovných zdí střech s krytinou skládanou z Pz plechu rš 670 mm</t>
  </si>
  <si>
    <t>2098614088</t>
  </si>
  <si>
    <t>45*1,15 'Přepočtené koeficientem množství</t>
  </si>
  <si>
    <t>61</t>
  </si>
  <si>
    <t>764314412</t>
  </si>
  <si>
    <t>Lemování prostupů střech s krytinou skládanou nebo plechovou bez lišty z Pz plechu</t>
  </si>
  <si>
    <t>-1143692158</t>
  </si>
  <si>
    <t>"dle výpisu klemp.prvků - kolem lávek, kabel.průch.,stožár atd. "2</t>
  </si>
  <si>
    <t>62</t>
  </si>
  <si>
    <t>764511404</t>
  </si>
  <si>
    <t>Žlab podokapní půlkruhový z Pz plechu rš 330 mm</t>
  </si>
  <si>
    <t>-1543820799</t>
  </si>
  <si>
    <t>68*1,15 'Přepočtené koeficientem množství</t>
  </si>
  <si>
    <t>63</t>
  </si>
  <si>
    <t>764511424</t>
  </si>
  <si>
    <t>Roh nebo kout půlkruhového podokapního žlabu z Pz plechu rš 330 mm</t>
  </si>
  <si>
    <t>-126830233</t>
  </si>
  <si>
    <t>64</t>
  </si>
  <si>
    <t>764511444</t>
  </si>
  <si>
    <t>Kotlík oválný (trychtýřový) pro podokapní žlaby z Pz plechu 330/100 mm</t>
  </si>
  <si>
    <t>-353340573</t>
  </si>
  <si>
    <t>"K1"4</t>
  </si>
  <si>
    <t>65</t>
  </si>
  <si>
    <t>764511446</t>
  </si>
  <si>
    <t>Kotlík oválný (trychtýřový) pro podokapní žlaby z Pz plechu 400/150 mm</t>
  </si>
  <si>
    <t>477676791</t>
  </si>
  <si>
    <t>66</t>
  </si>
  <si>
    <t>764518422</t>
  </si>
  <si>
    <t>Svody kruhové včetně objímek, kolen, odskoků z Pz plechu průměru 100 mm</t>
  </si>
  <si>
    <t>2097016953</t>
  </si>
  <si>
    <t>"K1"8</t>
  </si>
  <si>
    <t>67</t>
  </si>
  <si>
    <t>764518424</t>
  </si>
  <si>
    <t>Svody kruhové včetně objímek, kolen, odskoků z Pz plechu průměru 150 mm</t>
  </si>
  <si>
    <t>1358758198</t>
  </si>
  <si>
    <t>"K1"14*3</t>
  </si>
  <si>
    <t>68</t>
  </si>
  <si>
    <t>764000000.RK12</t>
  </si>
  <si>
    <t>Odvětrávací komínek - kompletní dodávka+montáž dle specifikace položky výpisu K11</t>
  </si>
  <si>
    <t>ks</t>
  </si>
  <si>
    <t>1201767101</t>
  </si>
  <si>
    <t>69</t>
  </si>
  <si>
    <t>998764103</t>
  </si>
  <si>
    <t>Přesun hmot tonážní pro konstrukce klempířské v objektech v do 24 m</t>
  </si>
  <si>
    <t>-1839342186</t>
  </si>
  <si>
    <t>765</t>
  </si>
  <si>
    <t>Krytina skládaná</t>
  </si>
  <si>
    <t>70</t>
  </si>
  <si>
    <t>765000000.RSS</t>
  </si>
  <si>
    <t>Střešní nášlapy s s roštem - kompletní dodávka+montáž dle specifikace položky SS</t>
  </si>
  <si>
    <t>1293938804</t>
  </si>
  <si>
    <t>"SS"6</t>
  </si>
  <si>
    <t>71</t>
  </si>
  <si>
    <t>765000000.RSZ</t>
  </si>
  <si>
    <t>Střešní zábrana dvoutrubková - kompletní dodávka+montáž dle specifikace položky SS</t>
  </si>
  <si>
    <t>-910190537</t>
  </si>
  <si>
    <t>72</t>
  </si>
  <si>
    <t>765111201</t>
  </si>
  <si>
    <t>Montáž krytiny - okapní větrací pás</t>
  </si>
  <si>
    <t>-792751159</t>
  </si>
  <si>
    <t>"OS"68</t>
  </si>
  <si>
    <t>73</t>
  </si>
  <si>
    <t>596602320</t>
  </si>
  <si>
    <t>pás ochranný větrací okapní plastový 500/10 cm (v barvě)</t>
  </si>
  <si>
    <t>CS ÚRS 2017 01</t>
  </si>
  <si>
    <t>-326455604</t>
  </si>
  <si>
    <t>74</t>
  </si>
  <si>
    <t>765135023.RSP</t>
  </si>
  <si>
    <t>Stoupací plošina systémová - kompletní dodávka+montáž dle specifikace v položce výpisu SP( lávky, spojky, vzpěry atd.)</t>
  </si>
  <si>
    <t>1477961951</t>
  </si>
  <si>
    <t>"SP"1</t>
  </si>
  <si>
    <t>75</t>
  </si>
  <si>
    <t>765135023.RK2.1</t>
  </si>
  <si>
    <t xml:space="preserve">Zábradlí systémové ke stoupací plošině - kompletní dodávka+montáž </t>
  </si>
  <si>
    <t>1272776319</t>
  </si>
  <si>
    <t>76</t>
  </si>
  <si>
    <t>765191021</t>
  </si>
  <si>
    <t>Montáž pojistné hydroizolační fólie kladené ve sklonu přes 20° s lepenými spoji na krokve</t>
  </si>
  <si>
    <t>-662340200</t>
  </si>
  <si>
    <t>528*1,15 'Přepočtené koeficientem množství</t>
  </si>
  <si>
    <t>77</t>
  </si>
  <si>
    <t>28329223</t>
  </si>
  <si>
    <t>fólie strukturovaná pod plechovou krytinu š 1,5m</t>
  </si>
  <si>
    <t>1819088637</t>
  </si>
  <si>
    <t>607,2</t>
  </si>
  <si>
    <t>607,2*1,1 'Přepočtené koeficientem množství</t>
  </si>
  <si>
    <t>78</t>
  </si>
  <si>
    <t>998765103</t>
  </si>
  <si>
    <t>Přesun hmot tonážní pro krytiny skládané v objektech v do 24 m</t>
  </si>
  <si>
    <t>1177667087</t>
  </si>
  <si>
    <t>783</t>
  </si>
  <si>
    <t>Dokončovací práce - nátěry</t>
  </si>
  <si>
    <t>79</t>
  </si>
  <si>
    <t>783213021</t>
  </si>
  <si>
    <t>Napouštěcí dvojnásobný syntetický biodní nátěr tesařských prvků nezabudovaných do konstrukce</t>
  </si>
  <si>
    <t>1557871011</t>
  </si>
  <si>
    <t>(121,8*0,08)*2+(121,8*0,14)*2</t>
  </si>
  <si>
    <t>"různé profily, zprůměrováno na 150x150 mm" (719,2*0,15)*4*1,02</t>
  </si>
  <si>
    <t>(134,8*0,14)*2+(134,8*0,24)*2</t>
  </si>
  <si>
    <t>596,19*0,3 'Přepočtené koeficientem množství</t>
  </si>
  <si>
    <t>80</t>
  </si>
  <si>
    <t>783213121</t>
  </si>
  <si>
    <t>Napouštěcí dvojnásobný syntetický biocidní nátěr tesařských konstrukcí zabudovaných do konstrukce</t>
  </si>
  <si>
    <t>-833245554</t>
  </si>
  <si>
    <t>596,19*0,7 'Přepočtené koeficientem množství</t>
  </si>
  <si>
    <t>81</t>
  </si>
  <si>
    <t>783401311</t>
  </si>
  <si>
    <t>Odmaštění klempířských konstrukcí vodou ředitelným odmašťovačem před provedením nátěru</t>
  </si>
  <si>
    <t>805182612</t>
  </si>
  <si>
    <t>"střešná krytina"635,950</t>
  </si>
  <si>
    <t>"K1-150"(2*PI*0,075*0,075+2*PI*0,075*42)</t>
  </si>
  <si>
    <t>"K1-100"(2*PI*0,05*0,05+2*PI*0,05*8)</t>
  </si>
  <si>
    <t>"K2"(0,3*68)</t>
  </si>
  <si>
    <t>"K2"(2*PI*0,165*0,165+2*PI*0,165*68)</t>
  </si>
  <si>
    <t>"K7"(0,6*17)</t>
  </si>
  <si>
    <t>"K8"(0,6*17)*1</t>
  </si>
  <si>
    <t>"K9"(0,6*5)</t>
  </si>
  <si>
    <t>"K11"(0,6*17)</t>
  </si>
  <si>
    <t>"K12"1</t>
  </si>
  <si>
    <t>"K13"(0,6*7)</t>
  </si>
  <si>
    <t>"K14"(0,6*14)</t>
  </si>
  <si>
    <t>"K15"(0,6*34)</t>
  </si>
  <si>
    <t>"K16"(0,6*28)</t>
  </si>
  <si>
    <t>"K17"(0,6*11)</t>
  </si>
  <si>
    <t>82</t>
  </si>
  <si>
    <t>783414201</t>
  </si>
  <si>
    <t>Základní antikorozní jednonásobný syntetický nátěr klempířských konstrukcí</t>
  </si>
  <si>
    <t>-828383689</t>
  </si>
  <si>
    <t>83</t>
  </si>
  <si>
    <t>783417101</t>
  </si>
  <si>
    <t>Krycí jednonásobný syntetický nátěr klempířských konstrukcí</t>
  </si>
  <si>
    <t>1169299806</t>
  </si>
  <si>
    <t>HZS</t>
  </si>
  <si>
    <t>Hodinové zúčtovací sazby</t>
  </si>
  <si>
    <t>84</t>
  </si>
  <si>
    <t>HZS2492</t>
  </si>
  <si>
    <t>Hodinová zúčtovací sazba pomocný dělník PSV</t>
  </si>
  <si>
    <t>512</t>
  </si>
  <si>
    <t>1148193771</t>
  </si>
  <si>
    <t>"vyklizení půdy od nábytku"(7,5*2)*4</t>
  </si>
  <si>
    <t>OST</t>
  </si>
  <si>
    <t>Ostatní</t>
  </si>
  <si>
    <t>85</t>
  </si>
  <si>
    <t>ANTENA.R</t>
  </si>
  <si>
    <t>Demontáž+zpětná montáž antény vč.stožáru a příslušenství</t>
  </si>
  <si>
    <t>kpl</t>
  </si>
  <si>
    <t>262144</t>
  </si>
  <si>
    <t>-1657645188</t>
  </si>
  <si>
    <t>86</t>
  </si>
  <si>
    <t>HROMOSVOD.R</t>
  </si>
  <si>
    <t>Hromosvod-demontáž + výměna poškozené nadzemní části při opravě vč.revize</t>
  </si>
  <si>
    <t>2034032843</t>
  </si>
  <si>
    <t>88</t>
  </si>
  <si>
    <t>KOMINHLAVA.R</t>
  </si>
  <si>
    <t>Kompletní dodávka+montáž nové betonové desky na komínech tl.50 mm</t>
  </si>
  <si>
    <t>-1091467808</t>
  </si>
  <si>
    <t>87</t>
  </si>
  <si>
    <t>LAPAČDOP.R</t>
  </si>
  <si>
    <t>Demontáž stávajících lapačů střešních splavenin vč.dopojení nového lapače na deštovou kanalizaci (Mimo dodávku + montáž nového lapače viz Díl 721)</t>
  </si>
  <si>
    <t>-1622912279</t>
  </si>
  <si>
    <t>92</t>
  </si>
  <si>
    <t>HOLUBI.R</t>
  </si>
  <si>
    <t>Demontáž střešního budlíku pro holuby</t>
  </si>
  <si>
    <t>-2066992031</t>
  </si>
  <si>
    <t>Soupis:</t>
  </si>
  <si>
    <t>VON_3 - Vedlejší a ostatní níáklady</t>
  </si>
  <si>
    <t>VRN - Vedlejší rozpočtové náklady</t>
  </si>
  <si>
    <t xml:space="preserve">    VRN1 - Průzkumné, geodetické a projektové práce</t>
  </si>
  <si>
    <t xml:space="preserve">    VRN4 - Inženýrská činnost</t>
  </si>
  <si>
    <t>VRN3 - Zařízení staveniště</t>
  </si>
  <si>
    <t>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</si>
  <si>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</si>
  <si>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</si>
  <si>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</si>
  <si>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</si>
  <si>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</si>
  <si>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</si>
  <si>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</si>
  <si>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1683839417</t>
  </si>
  <si>
    <t>VRN4</t>
  </si>
  <si>
    <t>Inženýrská činnost</t>
  </si>
  <si>
    <t>040001000</t>
  </si>
  <si>
    <t xml:space="preserve">Inženýrská činnost zhotovitele stavby </t>
  </si>
  <si>
    <t>1386171215</t>
  </si>
  <si>
    <t>"zajištění kolaudačního souhlasu"</t>
  </si>
  <si>
    <t xml:space="preserve">"povolení zkušebního provozu vč.zajištění příslušných podkladů- viz níže" </t>
  </si>
  <si>
    <t>"revizní zprávy"</t>
  </si>
  <si>
    <t>"stanoviska dotčených orgánů státní správy"</t>
  </si>
  <si>
    <t>"stanoviska vlastníků (provozovatelů) veřejné a technické infrastruktury o provedení kontroly způsobu napojení stavby (pokud byla předen vyžadována)"</t>
  </si>
  <si>
    <t>"správní poplatky"</t>
  </si>
  <si>
    <t>VRN3</t>
  </si>
  <si>
    <t>Zařízení staveniště</t>
  </si>
  <si>
    <t>032002000.RS</t>
  </si>
  <si>
    <t>Vybavení staveniště- mobilní sklad (pronájem po dobu realizace,doprava vč.složení a naložení jeřábem)</t>
  </si>
  <si>
    <t>kus/měsíc</t>
  </si>
  <si>
    <t>597210897</t>
  </si>
  <si>
    <t>"mobilní sklad" 1*4</t>
  </si>
  <si>
    <t>032002000.RWC</t>
  </si>
  <si>
    <t>Vybavení staveniště- mobilní sanitární koupelna (WC,pisoár,sprcha,umývadlo) - (pronájem po dobu realizace,doprava vč.složení a naložení jeřábem)</t>
  </si>
  <si>
    <t>-2056870821</t>
  </si>
  <si>
    <t>"mobilní sanitární koupelna" 1*4</t>
  </si>
  <si>
    <t>032203000</t>
  </si>
  <si>
    <t>Pronájem ploch staveniště od  obce atd.</t>
  </si>
  <si>
    <t>-1560759402</t>
  </si>
  <si>
    <t>032303000</t>
  </si>
  <si>
    <t>Zřízení počítačové sítě, WIFI apod.</t>
  </si>
  <si>
    <t>-1218738978</t>
  </si>
  <si>
    <t>032503000</t>
  </si>
  <si>
    <t>Skládky na staveništi</t>
  </si>
  <si>
    <t>-640772165</t>
  </si>
  <si>
    <t>032903000</t>
  </si>
  <si>
    <t>Náklady na provoz a údržbu vybavení staveniště</t>
  </si>
  <si>
    <t>1190927735</t>
  </si>
  <si>
    <t>033002000</t>
  </si>
  <si>
    <t>Připojení staveniště na inženýrské sítě</t>
  </si>
  <si>
    <t>655422794</t>
  </si>
  <si>
    <t>034002000.1</t>
  </si>
  <si>
    <t>Zabezpečení staveniště - mobilní oplocení (pronájem po dobu realizace,montáž, dmtž, doprava vč.složení a naložení)+  ohraničení bezpečnostní páskou</t>
  </si>
  <si>
    <t>m/den</t>
  </si>
  <si>
    <t>-1910603528</t>
  </si>
  <si>
    <t>"kalkulováno 100m x 120 dní"100*120</t>
  </si>
  <si>
    <t>034002000.RBR</t>
  </si>
  <si>
    <t>Zabezpečení staveniště - branka (pronájem po dobu realizace,montáž, dmtž, doprava vč.složení a naložení)</t>
  </si>
  <si>
    <t>kus/den</t>
  </si>
  <si>
    <t>1434951407</t>
  </si>
  <si>
    <t>"2 kusy po dobu 120dní"120*2</t>
  </si>
  <si>
    <t>034103000</t>
  </si>
  <si>
    <t>Energie pro zařízení staveniště</t>
  </si>
  <si>
    <t>1506544345</t>
  </si>
  <si>
    <t>034403000</t>
  </si>
  <si>
    <t>Dopravní značení na staveništi (pronájem dopravní značky vč.podstavce,doprava,montáž+demontaž)</t>
  </si>
  <si>
    <t>značka/den</t>
  </si>
  <si>
    <t>1070744523</t>
  </si>
  <si>
    <t>"provizorní dopravní značení po dobu výstavby - 3 dopravní značky po dobu 120dní" (3*120)</t>
  </si>
  <si>
    <t>034503000</t>
  </si>
  <si>
    <t>Informační tabule na staveništi</t>
  </si>
  <si>
    <t>137869151</t>
  </si>
  <si>
    <t>034703000</t>
  </si>
  <si>
    <t>Osvětlení staveniště</t>
  </si>
  <si>
    <t>1578124700</t>
  </si>
  <si>
    <t>VRN7</t>
  </si>
  <si>
    <t>Provozní vlivy</t>
  </si>
  <si>
    <t>071002000</t>
  </si>
  <si>
    <t>Provoz investora, třetích osob- zabezpečení nepřerušení provozu</t>
  </si>
  <si>
    <t>Kč</t>
  </si>
  <si>
    <t>-121513092</t>
  </si>
  <si>
    <t>"1% "1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</si>
</sst>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2"/>
      <c r="AQ5" s="22"/>
      <c r="AR5" s="20"/>
      <c r="BE5" s="257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2"/>
      <c r="AQ6" s="22"/>
      <c r="AR6" s="20"/>
      <c r="BE6" s="258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8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8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8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8"/>
      <c r="BS10" s="17" t="s">
        <v>6</v>
      </c>
    </row>
    <row r="11" spans="2:7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58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8"/>
      <c r="BS12" s="17" t="s">
        <v>6</v>
      </c>
    </row>
    <row r="13" spans="2:7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58"/>
      <c r="BS13" s="17" t="s">
        <v>6</v>
      </c>
    </row>
    <row r="14" spans="2:71" ht="11.25">
      <c r="B14" s="21"/>
      <c r="C14" s="22"/>
      <c r="D14" s="22"/>
      <c r="E14" s="280" t="s">
        <v>28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58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8"/>
      <c r="BS15" s="17" t="s">
        <v>4</v>
      </c>
    </row>
    <row r="16" spans="2:7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8"/>
      <c r="BS16" s="17" t="s">
        <v>4</v>
      </c>
    </row>
    <row r="17" spans="2:7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58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8"/>
      <c r="BS18" s="17" t="s">
        <v>6</v>
      </c>
    </row>
    <row r="19" spans="2:7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8"/>
      <c r="BS19" s="17" t="s">
        <v>6</v>
      </c>
    </row>
    <row r="20" spans="2:7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58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8"/>
    </row>
    <row r="22" spans="2:57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8"/>
    </row>
    <row r="23" spans="2:57" ht="16.5" customHeight="1">
      <c r="B23" s="21"/>
      <c r="C23" s="22"/>
      <c r="D23" s="22"/>
      <c r="E23" s="282" t="s">
        <v>1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2"/>
      <c r="AP23" s="22"/>
      <c r="AQ23" s="22"/>
      <c r="AR23" s="20"/>
      <c r="BE23" s="258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8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8"/>
    </row>
    <row r="26" spans="2:57" s="1" customFormat="1" ht="25.9" customHeight="1"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9">
        <f>ROUND(AG54,2)</f>
        <v>60000</v>
      </c>
      <c r="AL26" s="260"/>
      <c r="AM26" s="260"/>
      <c r="AN26" s="260"/>
      <c r="AO26" s="260"/>
      <c r="AP26" s="35"/>
      <c r="AQ26" s="35"/>
      <c r="AR26" s="38"/>
      <c r="BE26" s="258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8"/>
    </row>
    <row r="28" spans="2:57" s="1" customFormat="1" ht="11.2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3" t="s">
        <v>34</v>
      </c>
      <c r="M28" s="283"/>
      <c r="N28" s="283"/>
      <c r="O28" s="283"/>
      <c r="P28" s="283"/>
      <c r="Q28" s="35"/>
      <c r="R28" s="35"/>
      <c r="S28" s="35"/>
      <c r="T28" s="35"/>
      <c r="U28" s="35"/>
      <c r="V28" s="35"/>
      <c r="W28" s="283" t="s">
        <v>35</v>
      </c>
      <c r="X28" s="283"/>
      <c r="Y28" s="283"/>
      <c r="Z28" s="283"/>
      <c r="AA28" s="283"/>
      <c r="AB28" s="283"/>
      <c r="AC28" s="283"/>
      <c r="AD28" s="283"/>
      <c r="AE28" s="283"/>
      <c r="AF28" s="35"/>
      <c r="AG28" s="35"/>
      <c r="AH28" s="35"/>
      <c r="AI28" s="35"/>
      <c r="AJ28" s="35"/>
      <c r="AK28" s="283" t="s">
        <v>36</v>
      </c>
      <c r="AL28" s="283"/>
      <c r="AM28" s="283"/>
      <c r="AN28" s="283"/>
      <c r="AO28" s="283"/>
      <c r="AP28" s="35"/>
      <c r="AQ28" s="35"/>
      <c r="AR28" s="38"/>
      <c r="BE28" s="258"/>
    </row>
    <row r="29" spans="2:57" s="2" customFormat="1" ht="14.45" customHeight="1">
      <c r="B29" s="39"/>
      <c r="C29" s="40"/>
      <c r="D29" s="29" t="s">
        <v>37</v>
      </c>
      <c r="E29" s="40"/>
      <c r="F29" s="29" t="s">
        <v>38</v>
      </c>
      <c r="G29" s="40"/>
      <c r="H29" s="40"/>
      <c r="I29" s="40"/>
      <c r="J29" s="40"/>
      <c r="K29" s="40"/>
      <c r="L29" s="284">
        <v>0.21</v>
      </c>
      <c r="M29" s="256"/>
      <c r="N29" s="256"/>
      <c r="O29" s="256"/>
      <c r="P29" s="256"/>
      <c r="Q29" s="40"/>
      <c r="R29" s="40"/>
      <c r="S29" s="40"/>
      <c r="T29" s="40"/>
      <c r="U29" s="40"/>
      <c r="V29" s="40"/>
      <c r="W29" s="255">
        <f>ROUND(AZ54,2)</f>
        <v>60000</v>
      </c>
      <c r="X29" s="256"/>
      <c r="Y29" s="256"/>
      <c r="Z29" s="256"/>
      <c r="AA29" s="256"/>
      <c r="AB29" s="256"/>
      <c r="AC29" s="256"/>
      <c r="AD29" s="256"/>
      <c r="AE29" s="256"/>
      <c r="AF29" s="40"/>
      <c r="AG29" s="40"/>
      <c r="AH29" s="40"/>
      <c r="AI29" s="40"/>
      <c r="AJ29" s="40"/>
      <c r="AK29" s="255">
        <f>ROUND(AV54,2)</f>
        <v>12600</v>
      </c>
      <c r="AL29" s="256"/>
      <c r="AM29" s="256"/>
      <c r="AN29" s="256"/>
      <c r="AO29" s="256"/>
      <c r="AP29" s="40"/>
      <c r="AQ29" s="40"/>
      <c r="AR29" s="41"/>
      <c r="BE29" s="258"/>
    </row>
    <row r="30" spans="2:57" s="2" customFormat="1" ht="14.45" customHeight="1">
      <c r="B30" s="39"/>
      <c r="C30" s="40"/>
      <c r="D30" s="40"/>
      <c r="E30" s="40"/>
      <c r="F30" s="29" t="s">
        <v>39</v>
      </c>
      <c r="G30" s="40"/>
      <c r="H30" s="40"/>
      <c r="I30" s="40"/>
      <c r="J30" s="40"/>
      <c r="K30" s="40"/>
      <c r="L30" s="284">
        <v>0.15</v>
      </c>
      <c r="M30" s="256"/>
      <c r="N30" s="256"/>
      <c r="O30" s="256"/>
      <c r="P30" s="256"/>
      <c r="Q30" s="40"/>
      <c r="R30" s="40"/>
      <c r="S30" s="40"/>
      <c r="T30" s="40"/>
      <c r="U30" s="40"/>
      <c r="V30" s="40"/>
      <c r="W30" s="255">
        <f>ROUND(BA54,2)</f>
        <v>0</v>
      </c>
      <c r="X30" s="256"/>
      <c r="Y30" s="256"/>
      <c r="Z30" s="256"/>
      <c r="AA30" s="256"/>
      <c r="AB30" s="256"/>
      <c r="AC30" s="256"/>
      <c r="AD30" s="256"/>
      <c r="AE30" s="256"/>
      <c r="AF30" s="40"/>
      <c r="AG30" s="40"/>
      <c r="AH30" s="40"/>
      <c r="AI30" s="40"/>
      <c r="AJ30" s="40"/>
      <c r="AK30" s="255">
        <f>ROUND(AW54,2)</f>
        <v>0</v>
      </c>
      <c r="AL30" s="256"/>
      <c r="AM30" s="256"/>
      <c r="AN30" s="256"/>
      <c r="AO30" s="256"/>
      <c r="AP30" s="40"/>
      <c r="AQ30" s="40"/>
      <c r="AR30" s="41"/>
      <c r="BE30" s="258"/>
    </row>
    <row r="31" spans="2:57" s="2" customFormat="1" ht="14.45" customHeight="1" hidden="1">
      <c r="B31" s="39"/>
      <c r="C31" s="40"/>
      <c r="D31" s="40"/>
      <c r="E31" s="40"/>
      <c r="F31" s="29" t="s">
        <v>40</v>
      </c>
      <c r="G31" s="40"/>
      <c r="H31" s="40"/>
      <c r="I31" s="40"/>
      <c r="J31" s="40"/>
      <c r="K31" s="40"/>
      <c r="L31" s="284">
        <v>0.21</v>
      </c>
      <c r="M31" s="256"/>
      <c r="N31" s="256"/>
      <c r="O31" s="256"/>
      <c r="P31" s="256"/>
      <c r="Q31" s="40"/>
      <c r="R31" s="40"/>
      <c r="S31" s="40"/>
      <c r="T31" s="40"/>
      <c r="U31" s="40"/>
      <c r="V31" s="40"/>
      <c r="W31" s="255">
        <f>ROUND(BB54,2)</f>
        <v>0</v>
      </c>
      <c r="X31" s="256"/>
      <c r="Y31" s="256"/>
      <c r="Z31" s="256"/>
      <c r="AA31" s="256"/>
      <c r="AB31" s="256"/>
      <c r="AC31" s="256"/>
      <c r="AD31" s="256"/>
      <c r="AE31" s="256"/>
      <c r="AF31" s="40"/>
      <c r="AG31" s="40"/>
      <c r="AH31" s="40"/>
      <c r="AI31" s="40"/>
      <c r="AJ31" s="40"/>
      <c r="AK31" s="255">
        <v>0</v>
      </c>
      <c r="AL31" s="256"/>
      <c r="AM31" s="256"/>
      <c r="AN31" s="256"/>
      <c r="AO31" s="256"/>
      <c r="AP31" s="40"/>
      <c r="AQ31" s="40"/>
      <c r="AR31" s="41"/>
      <c r="BE31" s="258"/>
    </row>
    <row r="32" spans="2:57" s="2" customFormat="1" ht="14.45" customHeight="1" hidden="1">
      <c r="B32" s="39"/>
      <c r="C32" s="40"/>
      <c r="D32" s="40"/>
      <c r="E32" s="40"/>
      <c r="F32" s="29" t="s">
        <v>41</v>
      </c>
      <c r="G32" s="40"/>
      <c r="H32" s="40"/>
      <c r="I32" s="40"/>
      <c r="J32" s="40"/>
      <c r="K32" s="40"/>
      <c r="L32" s="284">
        <v>0.15</v>
      </c>
      <c r="M32" s="256"/>
      <c r="N32" s="256"/>
      <c r="O32" s="256"/>
      <c r="P32" s="256"/>
      <c r="Q32" s="40"/>
      <c r="R32" s="40"/>
      <c r="S32" s="40"/>
      <c r="T32" s="40"/>
      <c r="U32" s="40"/>
      <c r="V32" s="40"/>
      <c r="W32" s="255">
        <f>ROUND(BC54,2)</f>
        <v>0</v>
      </c>
      <c r="X32" s="256"/>
      <c r="Y32" s="256"/>
      <c r="Z32" s="256"/>
      <c r="AA32" s="256"/>
      <c r="AB32" s="256"/>
      <c r="AC32" s="256"/>
      <c r="AD32" s="256"/>
      <c r="AE32" s="256"/>
      <c r="AF32" s="40"/>
      <c r="AG32" s="40"/>
      <c r="AH32" s="40"/>
      <c r="AI32" s="40"/>
      <c r="AJ32" s="40"/>
      <c r="AK32" s="255">
        <v>0</v>
      </c>
      <c r="AL32" s="256"/>
      <c r="AM32" s="256"/>
      <c r="AN32" s="256"/>
      <c r="AO32" s="256"/>
      <c r="AP32" s="40"/>
      <c r="AQ32" s="40"/>
      <c r="AR32" s="41"/>
      <c r="BE32" s="258"/>
    </row>
    <row r="33" spans="2:57" s="2" customFormat="1" ht="14.45" customHeight="1" hidden="1">
      <c r="B33" s="39"/>
      <c r="C33" s="40"/>
      <c r="D33" s="40"/>
      <c r="E33" s="40"/>
      <c r="F33" s="29" t="s">
        <v>42</v>
      </c>
      <c r="G33" s="40"/>
      <c r="H33" s="40"/>
      <c r="I33" s="40"/>
      <c r="J33" s="40"/>
      <c r="K33" s="40"/>
      <c r="L33" s="284">
        <v>0</v>
      </c>
      <c r="M33" s="256"/>
      <c r="N33" s="256"/>
      <c r="O33" s="256"/>
      <c r="P33" s="256"/>
      <c r="Q33" s="40"/>
      <c r="R33" s="40"/>
      <c r="S33" s="40"/>
      <c r="T33" s="40"/>
      <c r="U33" s="40"/>
      <c r="V33" s="40"/>
      <c r="W33" s="255">
        <f>ROUND(BD54,2)</f>
        <v>0</v>
      </c>
      <c r="X33" s="256"/>
      <c r="Y33" s="256"/>
      <c r="Z33" s="256"/>
      <c r="AA33" s="256"/>
      <c r="AB33" s="256"/>
      <c r="AC33" s="256"/>
      <c r="AD33" s="256"/>
      <c r="AE33" s="256"/>
      <c r="AF33" s="40"/>
      <c r="AG33" s="40"/>
      <c r="AH33" s="40"/>
      <c r="AI33" s="40"/>
      <c r="AJ33" s="40"/>
      <c r="AK33" s="255">
        <v>0</v>
      </c>
      <c r="AL33" s="256"/>
      <c r="AM33" s="256"/>
      <c r="AN33" s="256"/>
      <c r="AO33" s="256"/>
      <c r="AP33" s="40"/>
      <c r="AQ33" s="40"/>
      <c r="AR33" s="41"/>
      <c r="BE33" s="258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8"/>
    </row>
    <row r="35" spans="2:44" s="1" customFormat="1" ht="25.9" customHeight="1"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61" t="s">
        <v>45</v>
      </c>
      <c r="Y35" s="262"/>
      <c r="Z35" s="262"/>
      <c r="AA35" s="262"/>
      <c r="AB35" s="262"/>
      <c r="AC35" s="44"/>
      <c r="AD35" s="44"/>
      <c r="AE35" s="44"/>
      <c r="AF35" s="44"/>
      <c r="AG35" s="44"/>
      <c r="AH35" s="44"/>
      <c r="AI35" s="44"/>
      <c r="AJ35" s="44"/>
      <c r="AK35" s="263">
        <f>SUM(AK26:AK33)</f>
        <v>72600</v>
      </c>
      <c r="AL35" s="262"/>
      <c r="AM35" s="262"/>
      <c r="AN35" s="262"/>
      <c r="AO35" s="264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5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5" customHeight="1">
      <c r="B42" s="34"/>
      <c r="C42" s="23" t="s">
        <v>46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1" customFormat="1" ht="12" customHeight="1">
      <c r="B44" s="34"/>
      <c r="C44" s="29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RZP202018_D1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2:44" s="3" customFormat="1" ht="36.95" customHeight="1">
      <c r="B45" s="50"/>
      <c r="C45" s="51" t="s">
        <v>16</v>
      </c>
      <c r="D45" s="52"/>
      <c r="E45" s="52"/>
      <c r="F45" s="52"/>
      <c r="G45" s="52"/>
      <c r="H45" s="52"/>
      <c r="I45" s="52"/>
      <c r="J45" s="52"/>
      <c r="K45" s="52"/>
      <c r="L45" s="274" t="str">
        <f>K6</f>
        <v>ZŠ E.Beneše - oprava střešního pláště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52"/>
      <c r="AQ45" s="52"/>
      <c r="AR45" s="53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>
      <c r="B47" s="34"/>
      <c r="C47" s="29" t="s">
        <v>20</v>
      </c>
      <c r="D47" s="35"/>
      <c r="E47" s="35"/>
      <c r="F47" s="35"/>
      <c r="G47" s="35"/>
      <c r="H47" s="35"/>
      <c r="I47" s="35"/>
      <c r="J47" s="35"/>
      <c r="K47" s="35"/>
      <c r="L47" s="54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22</v>
      </c>
      <c r="AJ47" s="35"/>
      <c r="AK47" s="35"/>
      <c r="AL47" s="35"/>
      <c r="AM47" s="276" t="str">
        <f>IF(AN8="","",AN8)</f>
        <v>23. 1. 2019</v>
      </c>
      <c r="AN47" s="276"/>
      <c r="AO47" s="35"/>
      <c r="AP47" s="35"/>
      <c r="AQ47" s="35"/>
      <c r="AR47" s="38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2:56" s="1" customFormat="1" ht="13.7" customHeight="1">
      <c r="B49" s="34"/>
      <c r="C49" s="29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29</v>
      </c>
      <c r="AJ49" s="35"/>
      <c r="AK49" s="35"/>
      <c r="AL49" s="35"/>
      <c r="AM49" s="272" t="str">
        <f>IF(E17="","",E17)</f>
        <v xml:space="preserve"> </v>
      </c>
      <c r="AN49" s="273"/>
      <c r="AO49" s="273"/>
      <c r="AP49" s="273"/>
      <c r="AQ49" s="35"/>
      <c r="AR49" s="38"/>
      <c r="AS49" s="266" t="s">
        <v>47</v>
      </c>
      <c r="AT49" s="267"/>
      <c r="AU49" s="56"/>
      <c r="AV49" s="56"/>
      <c r="AW49" s="56"/>
      <c r="AX49" s="56"/>
      <c r="AY49" s="56"/>
      <c r="AZ49" s="56"/>
      <c r="BA49" s="56"/>
      <c r="BB49" s="56"/>
      <c r="BC49" s="56"/>
      <c r="BD49" s="57"/>
    </row>
    <row r="50" spans="2:56" s="1" customFormat="1" ht="13.7" customHeight="1">
      <c r="B50" s="34"/>
      <c r="C50" s="29" t="s">
        <v>27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31</v>
      </c>
      <c r="AJ50" s="35"/>
      <c r="AK50" s="35"/>
      <c r="AL50" s="35"/>
      <c r="AM50" s="272" t="str">
        <f>IF(E20="","",E20)</f>
        <v xml:space="preserve"> </v>
      </c>
      <c r="AN50" s="273"/>
      <c r="AO50" s="273"/>
      <c r="AP50" s="273"/>
      <c r="AQ50" s="35"/>
      <c r="AR50" s="38"/>
      <c r="AS50" s="268"/>
      <c r="AT50" s="269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56" s="1" customFormat="1" ht="10.9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270"/>
      <c r="AT51" s="271"/>
      <c r="AU51" s="60"/>
      <c r="AV51" s="60"/>
      <c r="AW51" s="60"/>
      <c r="AX51" s="60"/>
      <c r="AY51" s="60"/>
      <c r="AZ51" s="60"/>
      <c r="BA51" s="60"/>
      <c r="BB51" s="60"/>
      <c r="BC51" s="60"/>
      <c r="BD51" s="61"/>
    </row>
    <row r="52" spans="2:56" s="1" customFormat="1" ht="29.25" customHeight="1">
      <c r="B52" s="34"/>
      <c r="C52" s="296" t="s">
        <v>48</v>
      </c>
      <c r="D52" s="286"/>
      <c r="E52" s="286"/>
      <c r="F52" s="286"/>
      <c r="G52" s="286"/>
      <c r="H52" s="62"/>
      <c r="I52" s="285" t="s">
        <v>49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8" t="s">
        <v>50</v>
      </c>
      <c r="AH52" s="286"/>
      <c r="AI52" s="286"/>
      <c r="AJ52" s="286"/>
      <c r="AK52" s="286"/>
      <c r="AL52" s="286"/>
      <c r="AM52" s="286"/>
      <c r="AN52" s="285" t="s">
        <v>51</v>
      </c>
      <c r="AO52" s="286"/>
      <c r="AP52" s="287"/>
      <c r="AQ52" s="63" t="s">
        <v>52</v>
      </c>
      <c r="AR52" s="38"/>
      <c r="AS52" s="64" t="s">
        <v>53</v>
      </c>
      <c r="AT52" s="65" t="s">
        <v>54</v>
      </c>
      <c r="AU52" s="65" t="s">
        <v>55</v>
      </c>
      <c r="AV52" s="65" t="s">
        <v>56</v>
      </c>
      <c r="AW52" s="65" t="s">
        <v>57</v>
      </c>
      <c r="AX52" s="65" t="s">
        <v>58</v>
      </c>
      <c r="AY52" s="65" t="s">
        <v>59</v>
      </c>
      <c r="AZ52" s="65" t="s">
        <v>60</v>
      </c>
      <c r="BA52" s="65" t="s">
        <v>61</v>
      </c>
      <c r="BB52" s="65" t="s">
        <v>62</v>
      </c>
      <c r="BC52" s="65" t="s">
        <v>63</v>
      </c>
      <c r="BD52" s="66" t="s">
        <v>64</v>
      </c>
    </row>
    <row r="53" spans="2:56" s="1" customFormat="1" ht="10.9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2:90" s="4" customFormat="1" ht="32.45" customHeight="1">
      <c r="B54" s="70"/>
      <c r="C54" s="71" t="s">
        <v>65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294">
        <f>ROUND(AG55,2)</f>
        <v>60000</v>
      </c>
      <c r="AH54" s="294"/>
      <c r="AI54" s="294"/>
      <c r="AJ54" s="294"/>
      <c r="AK54" s="294"/>
      <c r="AL54" s="294"/>
      <c r="AM54" s="294"/>
      <c r="AN54" s="295">
        <f>SUM(AG54,AT54)</f>
        <v>72600</v>
      </c>
      <c r="AO54" s="295"/>
      <c r="AP54" s="295"/>
      <c r="AQ54" s="74" t="s">
        <v>1</v>
      </c>
      <c r="AR54" s="75"/>
      <c r="AS54" s="76">
        <f>ROUND(AS55,2)</f>
        <v>0</v>
      </c>
      <c r="AT54" s="77">
        <f>ROUND(SUM(AV54:AW54),2)</f>
        <v>12600</v>
      </c>
      <c r="AU54" s="78">
        <f>ROUND(AU55,5)</f>
        <v>0</v>
      </c>
      <c r="AV54" s="77">
        <f>ROUND(AZ54*L29,2)</f>
        <v>12600</v>
      </c>
      <c r="AW54" s="77">
        <f>ROUND(BA54*L30,2)</f>
        <v>0</v>
      </c>
      <c r="AX54" s="77">
        <f>ROUND(BB54*L29,2)</f>
        <v>0</v>
      </c>
      <c r="AY54" s="77">
        <f>ROUND(BC54*L30,2)</f>
        <v>0</v>
      </c>
      <c r="AZ54" s="77">
        <f>ROUND(AZ55,2)</f>
        <v>60000</v>
      </c>
      <c r="BA54" s="77">
        <f>ROUND(BA55,2)</f>
        <v>0</v>
      </c>
      <c r="BB54" s="77">
        <f>ROUND(BB55,2)</f>
        <v>0</v>
      </c>
      <c r="BC54" s="77">
        <f>ROUND(BC55,2)</f>
        <v>0</v>
      </c>
      <c r="BD54" s="79">
        <f>ROUND(BD55,2)</f>
        <v>0</v>
      </c>
      <c r="BS54" s="80" t="s">
        <v>66</v>
      </c>
      <c r="BT54" s="80" t="s">
        <v>67</v>
      </c>
      <c r="BU54" s="81" t="s">
        <v>68</v>
      </c>
      <c r="BV54" s="80" t="s">
        <v>69</v>
      </c>
      <c r="BW54" s="80" t="s">
        <v>5</v>
      </c>
      <c r="BX54" s="80" t="s">
        <v>70</v>
      </c>
      <c r="CL54" s="80" t="s">
        <v>1</v>
      </c>
    </row>
    <row r="55" spans="2:91" s="5" customFormat="1" ht="27" customHeight="1">
      <c r="B55" s="82"/>
      <c r="C55" s="83"/>
      <c r="D55" s="297" t="s">
        <v>71</v>
      </c>
      <c r="E55" s="297"/>
      <c r="F55" s="297"/>
      <c r="G55" s="297"/>
      <c r="H55" s="297"/>
      <c r="I55" s="84"/>
      <c r="J55" s="297" t="s">
        <v>72</v>
      </c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1">
        <f>ROUND(SUM(AG56:AG57),2)</f>
        <v>60000</v>
      </c>
      <c r="AH55" s="290"/>
      <c r="AI55" s="290"/>
      <c r="AJ55" s="290"/>
      <c r="AK55" s="290"/>
      <c r="AL55" s="290"/>
      <c r="AM55" s="290"/>
      <c r="AN55" s="289">
        <f>SUM(AG55,AT55)</f>
        <v>72600</v>
      </c>
      <c r="AO55" s="290"/>
      <c r="AP55" s="290"/>
      <c r="AQ55" s="85" t="s">
        <v>73</v>
      </c>
      <c r="AR55" s="86"/>
      <c r="AS55" s="87">
        <f>ROUND(SUM(AS56:AS57),2)</f>
        <v>0</v>
      </c>
      <c r="AT55" s="88">
        <f>ROUND(SUM(AV55:AW55),2)</f>
        <v>12600</v>
      </c>
      <c r="AU55" s="89">
        <f>ROUND(SUM(AU56:AU57),5)</f>
        <v>0</v>
      </c>
      <c r="AV55" s="88">
        <f>ROUND(AZ55*L29,2)</f>
        <v>12600</v>
      </c>
      <c r="AW55" s="88">
        <f>ROUND(BA55*L30,2)</f>
        <v>0</v>
      </c>
      <c r="AX55" s="88">
        <f>ROUND(BB55*L29,2)</f>
        <v>0</v>
      </c>
      <c r="AY55" s="88">
        <f>ROUND(BC55*L30,2)</f>
        <v>0</v>
      </c>
      <c r="AZ55" s="88">
        <f>ROUND(SUM(AZ56:AZ57),2)</f>
        <v>60000</v>
      </c>
      <c r="BA55" s="88">
        <f>ROUND(SUM(BA56:BA57),2)</f>
        <v>0</v>
      </c>
      <c r="BB55" s="88">
        <f>ROUND(SUM(BB56:BB57),2)</f>
        <v>0</v>
      </c>
      <c r="BC55" s="88">
        <f>ROUND(SUM(BC56:BC57),2)</f>
        <v>0</v>
      </c>
      <c r="BD55" s="90">
        <f>ROUND(SUM(BD56:BD57),2)</f>
        <v>0</v>
      </c>
      <c r="BS55" s="91" t="s">
        <v>66</v>
      </c>
      <c r="BT55" s="91" t="s">
        <v>74</v>
      </c>
      <c r="BV55" s="91" t="s">
        <v>69</v>
      </c>
      <c r="BW55" s="91" t="s">
        <v>75</v>
      </c>
      <c r="BX55" s="91" t="s">
        <v>5</v>
      </c>
      <c r="CL55" s="91" t="s">
        <v>1</v>
      </c>
      <c r="CM55" s="91" t="s">
        <v>76</v>
      </c>
    </row>
    <row r="56" spans="1:91" s="6" customFormat="1" ht="25.5" customHeight="1">
      <c r="A56" s="92" t="s">
        <v>77</v>
      </c>
      <c r="B56" s="93"/>
      <c r="C56" s="94"/>
      <c r="D56" s="94"/>
      <c r="E56" s="298" t="s">
        <v>71</v>
      </c>
      <c r="F56" s="298"/>
      <c r="G56" s="298"/>
      <c r="H56" s="298"/>
      <c r="I56" s="298"/>
      <c r="J56" s="94"/>
      <c r="K56" s="298" t="s">
        <v>72</v>
      </c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2">
        <f>'D.1.1_3.etapa - Architekt...'!J30</f>
        <v>60000</v>
      </c>
      <c r="AH56" s="293"/>
      <c r="AI56" s="293"/>
      <c r="AJ56" s="293"/>
      <c r="AK56" s="293"/>
      <c r="AL56" s="293"/>
      <c r="AM56" s="293"/>
      <c r="AN56" s="292">
        <f>SUM(AG56,AT56)</f>
        <v>72600</v>
      </c>
      <c r="AO56" s="293"/>
      <c r="AP56" s="293"/>
      <c r="AQ56" s="95" t="s">
        <v>78</v>
      </c>
      <c r="AR56" s="96"/>
      <c r="AS56" s="97">
        <v>0</v>
      </c>
      <c r="AT56" s="98">
        <f>ROUND(SUM(AV56:AW56),2)</f>
        <v>12600</v>
      </c>
      <c r="AU56" s="99">
        <f>'D.1.1_3.etapa - Architekt...'!P96</f>
        <v>0</v>
      </c>
      <c r="AV56" s="98">
        <f>'D.1.1_3.etapa - Architekt...'!J33</f>
        <v>12600</v>
      </c>
      <c r="AW56" s="98">
        <f>'D.1.1_3.etapa - Architekt...'!J34</f>
        <v>0</v>
      </c>
      <c r="AX56" s="98">
        <f>'D.1.1_3.etapa - Architekt...'!J35</f>
        <v>0</v>
      </c>
      <c r="AY56" s="98">
        <f>'D.1.1_3.etapa - Architekt...'!J36</f>
        <v>0</v>
      </c>
      <c r="AZ56" s="98">
        <f>'D.1.1_3.etapa - Architekt...'!F33</f>
        <v>60000</v>
      </c>
      <c r="BA56" s="98">
        <f>'D.1.1_3.etapa - Architekt...'!F34</f>
        <v>0</v>
      </c>
      <c r="BB56" s="98">
        <f>'D.1.1_3.etapa - Architekt...'!F35</f>
        <v>0</v>
      </c>
      <c r="BC56" s="98">
        <f>'D.1.1_3.etapa - Architekt...'!F36</f>
        <v>0</v>
      </c>
      <c r="BD56" s="100">
        <f>'D.1.1_3.etapa - Architekt...'!F37</f>
        <v>0</v>
      </c>
      <c r="BT56" s="101" t="s">
        <v>76</v>
      </c>
      <c r="BU56" s="101" t="s">
        <v>79</v>
      </c>
      <c r="BV56" s="101" t="s">
        <v>69</v>
      </c>
      <c r="BW56" s="101" t="s">
        <v>75</v>
      </c>
      <c r="BX56" s="101" t="s">
        <v>5</v>
      </c>
      <c r="CL56" s="101" t="s">
        <v>1</v>
      </c>
      <c r="CM56" s="101" t="s">
        <v>76</v>
      </c>
    </row>
    <row r="57" spans="1:90" s="6" customFormat="1" ht="16.5" customHeight="1">
      <c r="A57" s="92" t="s">
        <v>77</v>
      </c>
      <c r="B57" s="93"/>
      <c r="C57" s="94"/>
      <c r="D57" s="94"/>
      <c r="E57" s="298" t="s">
        <v>80</v>
      </c>
      <c r="F57" s="298"/>
      <c r="G57" s="298"/>
      <c r="H57" s="298"/>
      <c r="I57" s="298"/>
      <c r="J57" s="94"/>
      <c r="K57" s="298" t="s">
        <v>81</v>
      </c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2">
        <f>'VON_3 - Vedlejší a ostatn...'!J32</f>
        <v>0</v>
      </c>
      <c r="AH57" s="293"/>
      <c r="AI57" s="293"/>
      <c r="AJ57" s="293"/>
      <c r="AK57" s="293"/>
      <c r="AL57" s="293"/>
      <c r="AM57" s="293"/>
      <c r="AN57" s="292">
        <f>SUM(AG57,AT57)</f>
        <v>0</v>
      </c>
      <c r="AO57" s="293"/>
      <c r="AP57" s="293"/>
      <c r="AQ57" s="95" t="s">
        <v>78</v>
      </c>
      <c r="AR57" s="96"/>
      <c r="AS57" s="102">
        <v>0</v>
      </c>
      <c r="AT57" s="103">
        <f>ROUND(SUM(AV57:AW57),2)</f>
        <v>0</v>
      </c>
      <c r="AU57" s="104">
        <f>'VON_3 - Vedlejší a ostatn...'!P90</f>
        <v>0</v>
      </c>
      <c r="AV57" s="103">
        <f>'VON_3 - Vedlejší a ostatn...'!J35</f>
        <v>0</v>
      </c>
      <c r="AW57" s="103">
        <f>'VON_3 - Vedlejší a ostatn...'!J36</f>
        <v>0</v>
      </c>
      <c r="AX57" s="103">
        <f>'VON_3 - Vedlejší a ostatn...'!J37</f>
        <v>0</v>
      </c>
      <c r="AY57" s="103">
        <f>'VON_3 - Vedlejší a ostatn...'!J38</f>
        <v>0</v>
      </c>
      <c r="AZ57" s="103">
        <f>'VON_3 - Vedlejší a ostatn...'!F35</f>
        <v>0</v>
      </c>
      <c r="BA57" s="103">
        <f>'VON_3 - Vedlejší a ostatn...'!F36</f>
        <v>0</v>
      </c>
      <c r="BB57" s="103">
        <f>'VON_3 - Vedlejší a ostatn...'!F37</f>
        <v>0</v>
      </c>
      <c r="BC57" s="103">
        <f>'VON_3 - Vedlejší a ostatn...'!F38</f>
        <v>0</v>
      </c>
      <c r="BD57" s="105">
        <f>'VON_3 - Vedlejší a ostatn...'!F39</f>
        <v>0</v>
      </c>
      <c r="BT57" s="101" t="s">
        <v>76</v>
      </c>
      <c r="BV57" s="101" t="s">
        <v>69</v>
      </c>
      <c r="BW57" s="101" t="s">
        <v>82</v>
      </c>
      <c r="BX57" s="101" t="s">
        <v>75</v>
      </c>
      <c r="CL57" s="101" t="s">
        <v>1</v>
      </c>
    </row>
    <row r="58" spans="2:44" s="1" customFormat="1" ht="30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8"/>
    </row>
    <row r="59" spans="2:44" s="1" customFormat="1" ht="6.95" customHeight="1"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38"/>
    </row>
  </sheetData>
  <sheetProtection algorithmName="SHA-512" hashValue="BWYFBvidhioucsCGKixrlUr8hbkUfxwOUISdOTzS02UGRMG2VdvTzK4SD9QDlIFqnD5pu2lYWdEBuOmssbhHzw==" saltValue="nGo9IjGwpkL4bO8/MTKPBzHxgB8ydRYxeDk4yKLxFiySGz9kdVzukgm3NTPH+GjZuxXFJrE0EIJk8e7x9XygDA==" spinCount="100000" sheet="1" objects="1" scenarios="1" formatColumns="0" formatRows="0"/>
  <mergeCells count="50">
    <mergeCell ref="E56:I56"/>
    <mergeCell ref="K56:AF56"/>
    <mergeCell ref="E57:I57"/>
    <mergeCell ref="K57:AF57"/>
    <mergeCell ref="AG54:AM54"/>
    <mergeCell ref="AN54:AP54"/>
    <mergeCell ref="C52:G52"/>
    <mergeCell ref="I52:AF52"/>
    <mergeCell ref="D55:H55"/>
    <mergeCell ref="J55:AF55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6" location="'D.1.1_3.etapa - Architekt...'!C2" display="/"/>
    <hyperlink ref="A57" location="'VON_3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24"/>
  <sheetViews>
    <sheetView showGridLines="0" tabSelected="1" workbookViewId="0" topLeftCell="A1">
      <selection activeCell="I526" sqref="I52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7" t="s">
        <v>75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76</v>
      </c>
    </row>
    <row r="4" spans="2:46" ht="24.95" customHeight="1">
      <c r="B4" s="20"/>
      <c r="D4" s="110" t="s">
        <v>83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299" t="str">
        <f>'Rekapitulace stavby'!K6</f>
        <v>ZŠ E.Beneše - oprava střešního pláště</v>
      </c>
      <c r="F7" s="300"/>
      <c r="G7" s="300"/>
      <c r="H7" s="300"/>
      <c r="L7" s="20"/>
    </row>
    <row r="8" spans="2:12" s="1" customFormat="1" ht="12" customHeight="1">
      <c r="B8" s="38"/>
      <c r="D8" s="111" t="s">
        <v>84</v>
      </c>
      <c r="I8" s="112"/>
      <c r="L8" s="38"/>
    </row>
    <row r="9" spans="2:12" s="1" customFormat="1" ht="36.95" customHeight="1">
      <c r="B9" s="38"/>
      <c r="E9" s="301" t="s">
        <v>85</v>
      </c>
      <c r="F9" s="302"/>
      <c r="G9" s="302"/>
      <c r="H9" s="302"/>
      <c r="I9" s="112"/>
      <c r="L9" s="38"/>
    </row>
    <row r="10" spans="2:12" s="1" customFormat="1" ht="11.25">
      <c r="B10" s="38"/>
      <c r="I10" s="112"/>
      <c r="L10" s="38"/>
    </row>
    <row r="11" spans="2:12" s="1" customFormat="1" ht="12" customHeight="1">
      <c r="B11" s="38"/>
      <c r="D11" s="111" t="s">
        <v>18</v>
      </c>
      <c r="F11" s="17" t="s">
        <v>1</v>
      </c>
      <c r="I11" s="113" t="s">
        <v>19</v>
      </c>
      <c r="J11" s="17" t="s">
        <v>1</v>
      </c>
      <c r="L11" s="38"/>
    </row>
    <row r="12" spans="2:12" s="1" customFormat="1" ht="12" customHeight="1">
      <c r="B12" s="38"/>
      <c r="D12" s="111" t="s">
        <v>20</v>
      </c>
      <c r="F12" s="17" t="s">
        <v>21</v>
      </c>
      <c r="I12" s="113" t="s">
        <v>22</v>
      </c>
      <c r="J12" s="114" t="str">
        <f>'Rekapitulace stavby'!AN8</f>
        <v>23. 1. 2019</v>
      </c>
      <c r="L12" s="38"/>
    </row>
    <row r="13" spans="2:12" s="1" customFormat="1" ht="10.9" customHeight="1">
      <c r="B13" s="38"/>
      <c r="I13" s="112"/>
      <c r="L13" s="38"/>
    </row>
    <row r="14" spans="2:12" s="1" customFormat="1" ht="12" customHeight="1">
      <c r="B14" s="38"/>
      <c r="D14" s="111" t="s">
        <v>24</v>
      </c>
      <c r="I14" s="113" t="s">
        <v>25</v>
      </c>
      <c r="J14" s="17" t="str">
        <f>IF('Rekapitulace stavby'!AN10="","",'Rekapitulace stavby'!AN10)</f>
        <v/>
      </c>
      <c r="L14" s="38"/>
    </row>
    <row r="15" spans="2:12" s="1" customFormat="1" ht="18" customHeight="1">
      <c r="B15" s="38"/>
      <c r="E15" s="17" t="str">
        <f>IF('Rekapitulace stavby'!E11="","",'Rekapitulace stavby'!E11)</f>
        <v xml:space="preserve"> </v>
      </c>
      <c r="I15" s="113" t="s">
        <v>26</v>
      </c>
      <c r="J15" s="17" t="str">
        <f>IF('Rekapitulace stavby'!AN11="","",'Rekapitulace stavby'!AN11)</f>
        <v/>
      </c>
      <c r="L15" s="38"/>
    </row>
    <row r="16" spans="2:12" s="1" customFormat="1" ht="6.95" customHeight="1">
      <c r="B16" s="38"/>
      <c r="I16" s="112"/>
      <c r="L16" s="38"/>
    </row>
    <row r="17" spans="2:12" s="1" customFormat="1" ht="12" customHeight="1">
      <c r="B17" s="38"/>
      <c r="D17" s="111" t="s">
        <v>27</v>
      </c>
      <c r="I17" s="113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03" t="str">
        <f>'Rekapitulace stavby'!E14</f>
        <v>Vyplň údaj</v>
      </c>
      <c r="F18" s="304"/>
      <c r="G18" s="304"/>
      <c r="H18" s="304"/>
      <c r="I18" s="113" t="s">
        <v>26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2"/>
      <c r="L19" s="38"/>
    </row>
    <row r="20" spans="2:12" s="1" customFormat="1" ht="12" customHeight="1">
      <c r="B20" s="38"/>
      <c r="D20" s="111" t="s">
        <v>29</v>
      </c>
      <c r="I20" s="113" t="s">
        <v>25</v>
      </c>
      <c r="J20" s="17" t="str">
        <f>IF('Rekapitulace stavby'!AN16="","",'Rekapitulace stavby'!AN16)</f>
        <v/>
      </c>
      <c r="L20" s="38"/>
    </row>
    <row r="21" spans="2:12" s="1" customFormat="1" ht="18" customHeight="1">
      <c r="B21" s="38"/>
      <c r="E21" s="17" t="str">
        <f>IF('Rekapitulace stavby'!E17="","",'Rekapitulace stavby'!E17)</f>
        <v xml:space="preserve"> </v>
      </c>
      <c r="I21" s="113" t="s">
        <v>26</v>
      </c>
      <c r="J21" s="17" t="str">
        <f>IF('Rekapitulace stavby'!AN17="","",'Rekapitulace stavby'!AN17)</f>
        <v/>
      </c>
      <c r="L21" s="38"/>
    </row>
    <row r="22" spans="2:12" s="1" customFormat="1" ht="6.95" customHeight="1">
      <c r="B22" s="38"/>
      <c r="I22" s="112"/>
      <c r="L22" s="38"/>
    </row>
    <row r="23" spans="2:12" s="1" customFormat="1" ht="12" customHeight="1">
      <c r="B23" s="38"/>
      <c r="D23" s="111" t="s">
        <v>31</v>
      </c>
      <c r="I23" s="113" t="s">
        <v>25</v>
      </c>
      <c r="J23" s="17" t="str">
        <f>IF('Rekapitulace stavby'!AN19="","",'Rekapitulace stavby'!AN19)</f>
        <v/>
      </c>
      <c r="L23" s="38"/>
    </row>
    <row r="24" spans="2:12" s="1" customFormat="1" ht="18" customHeight="1">
      <c r="B24" s="38"/>
      <c r="E24" s="17" t="str">
        <f>IF('Rekapitulace stavby'!E20="","",'Rekapitulace stavby'!E20)</f>
        <v xml:space="preserve"> </v>
      </c>
      <c r="I24" s="113" t="s">
        <v>26</v>
      </c>
      <c r="J24" s="17" t="str">
        <f>IF('Rekapitulace stavby'!AN20="","",'Rekapitulace stavby'!AN20)</f>
        <v/>
      </c>
      <c r="L24" s="38"/>
    </row>
    <row r="25" spans="2:12" s="1" customFormat="1" ht="6.95" customHeight="1">
      <c r="B25" s="38"/>
      <c r="I25" s="112"/>
      <c r="L25" s="38"/>
    </row>
    <row r="26" spans="2:12" s="1" customFormat="1" ht="12" customHeight="1">
      <c r="B26" s="38"/>
      <c r="D26" s="111" t="s">
        <v>32</v>
      </c>
      <c r="I26" s="112"/>
      <c r="L26" s="38"/>
    </row>
    <row r="27" spans="2:12" s="7" customFormat="1" ht="16.5" customHeight="1">
      <c r="B27" s="115"/>
      <c r="E27" s="305" t="s">
        <v>1</v>
      </c>
      <c r="F27" s="305"/>
      <c r="G27" s="305"/>
      <c r="H27" s="305"/>
      <c r="I27" s="116"/>
      <c r="L27" s="115"/>
    </row>
    <row r="28" spans="2:12" s="1" customFormat="1" ht="6.95" customHeight="1">
      <c r="B28" s="38"/>
      <c r="I28" s="112"/>
      <c r="L28" s="38"/>
    </row>
    <row r="29" spans="2:12" s="1" customFormat="1" ht="6.95" customHeight="1">
      <c r="B29" s="38"/>
      <c r="D29" s="56"/>
      <c r="E29" s="56"/>
      <c r="F29" s="56"/>
      <c r="G29" s="56"/>
      <c r="H29" s="56"/>
      <c r="I29" s="117"/>
      <c r="J29" s="56"/>
      <c r="K29" s="56"/>
      <c r="L29" s="38"/>
    </row>
    <row r="30" spans="2:12" s="1" customFormat="1" ht="25.35" customHeight="1">
      <c r="B30" s="38"/>
      <c r="D30" s="118" t="s">
        <v>33</v>
      </c>
      <c r="I30" s="112"/>
      <c r="J30" s="119">
        <f>ROUND(J96,2)</f>
        <v>60000</v>
      </c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14.45" customHeight="1">
      <c r="B32" s="38"/>
      <c r="F32" s="120" t="s">
        <v>35</v>
      </c>
      <c r="I32" s="121" t="s">
        <v>34</v>
      </c>
      <c r="J32" s="120" t="s">
        <v>36</v>
      </c>
      <c r="L32" s="38"/>
    </row>
    <row r="33" spans="2:12" s="1" customFormat="1" ht="14.45" customHeight="1">
      <c r="B33" s="38"/>
      <c r="D33" s="111" t="s">
        <v>37</v>
      </c>
      <c r="E33" s="111" t="s">
        <v>38</v>
      </c>
      <c r="F33" s="122">
        <f>ROUND((SUM(BE96:BE523)),2)</f>
        <v>60000</v>
      </c>
      <c r="I33" s="123">
        <v>0.21</v>
      </c>
      <c r="J33" s="122">
        <f>ROUND(((SUM(BE96:BE523))*I33),2)</f>
        <v>12600</v>
      </c>
      <c r="L33" s="38"/>
    </row>
    <row r="34" spans="2:12" s="1" customFormat="1" ht="14.45" customHeight="1">
      <c r="B34" s="38"/>
      <c r="E34" s="111" t="s">
        <v>39</v>
      </c>
      <c r="F34" s="122">
        <f>ROUND((SUM(BF96:BF523)),2)</f>
        <v>0</v>
      </c>
      <c r="I34" s="123">
        <v>0.15</v>
      </c>
      <c r="J34" s="122">
        <f>ROUND(((SUM(BF96:BF523))*I34),2)</f>
        <v>0</v>
      </c>
      <c r="L34" s="38"/>
    </row>
    <row r="35" spans="2:12" s="1" customFormat="1" ht="14.45" customHeight="1" hidden="1">
      <c r="B35" s="38"/>
      <c r="E35" s="111" t="s">
        <v>40</v>
      </c>
      <c r="F35" s="122">
        <f>ROUND((SUM(BG96:BG523)),2)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11" t="s">
        <v>41</v>
      </c>
      <c r="F36" s="122">
        <f>ROUND((SUM(BH96:BH523)),2)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11" t="s">
        <v>42</v>
      </c>
      <c r="F37" s="122">
        <f>ROUND((SUM(BI96:BI523)),2)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2"/>
      <c r="L38" s="38"/>
    </row>
    <row r="39" spans="2:12" s="1" customFormat="1" ht="25.35" customHeight="1"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9"/>
      <c r="J39" s="130">
        <f>SUM(J30:J37)</f>
        <v>72600</v>
      </c>
      <c r="K39" s="131"/>
      <c r="L39" s="38"/>
    </row>
    <row r="40" spans="2:12" s="1" customFormat="1" ht="14.45" customHeight="1">
      <c r="B40" s="132"/>
      <c r="C40" s="133"/>
      <c r="D40" s="133"/>
      <c r="E40" s="133"/>
      <c r="F40" s="133"/>
      <c r="G40" s="133"/>
      <c r="H40" s="133"/>
      <c r="I40" s="134"/>
      <c r="J40" s="133"/>
      <c r="K40" s="133"/>
      <c r="L40" s="38"/>
    </row>
    <row r="44" spans="2:12" s="1" customFormat="1" ht="6.95" customHeight="1">
      <c r="B44" s="135"/>
      <c r="C44" s="136"/>
      <c r="D44" s="136"/>
      <c r="E44" s="136"/>
      <c r="F44" s="136"/>
      <c r="G44" s="136"/>
      <c r="H44" s="136"/>
      <c r="I44" s="137"/>
      <c r="J44" s="136"/>
      <c r="K44" s="136"/>
      <c r="L44" s="38"/>
    </row>
    <row r="45" spans="2:12" s="1" customFormat="1" ht="24.95" customHeight="1">
      <c r="B45" s="34"/>
      <c r="C45" s="23" t="s">
        <v>86</v>
      </c>
      <c r="D45" s="35"/>
      <c r="E45" s="35"/>
      <c r="F45" s="35"/>
      <c r="G45" s="35"/>
      <c r="H45" s="35"/>
      <c r="I45" s="112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12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16.5" customHeight="1">
      <c r="B48" s="34"/>
      <c r="C48" s="35"/>
      <c r="D48" s="35"/>
      <c r="E48" s="306" t="str">
        <f>E7</f>
        <v>ZŠ E.Beneše - oprava střešního pláště</v>
      </c>
      <c r="F48" s="307"/>
      <c r="G48" s="307"/>
      <c r="H48" s="307"/>
      <c r="I48" s="112"/>
      <c r="J48" s="35"/>
      <c r="K48" s="35"/>
      <c r="L48" s="38"/>
    </row>
    <row r="49" spans="2:12" s="1" customFormat="1" ht="12" customHeight="1">
      <c r="B49" s="34"/>
      <c r="C49" s="29" t="s">
        <v>84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274" t="str">
        <f>E9</f>
        <v>D.1.1_3.etapa - Architektonicko stavební řešení</v>
      </c>
      <c r="F50" s="273"/>
      <c r="G50" s="273"/>
      <c r="H50" s="273"/>
      <c r="I50" s="112"/>
      <c r="J50" s="35"/>
      <c r="K50" s="35"/>
      <c r="L50" s="38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12"/>
      <c r="J51" s="35"/>
      <c r="K51" s="35"/>
      <c r="L51" s="38"/>
    </row>
    <row r="52" spans="2:12" s="1" customFormat="1" ht="12" customHeight="1">
      <c r="B52" s="34"/>
      <c r="C52" s="29" t="s">
        <v>20</v>
      </c>
      <c r="D52" s="35"/>
      <c r="E52" s="35"/>
      <c r="F52" s="27" t="str">
        <f>F12</f>
        <v xml:space="preserve"> </v>
      </c>
      <c r="G52" s="35"/>
      <c r="H52" s="35"/>
      <c r="I52" s="113" t="s">
        <v>22</v>
      </c>
      <c r="J52" s="55" t="str">
        <f>IF(J12="","",J12)</f>
        <v>23. 1. 2019</v>
      </c>
      <c r="K52" s="35"/>
      <c r="L52" s="38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3.7" customHeight="1">
      <c r="B54" s="34"/>
      <c r="C54" s="29" t="s">
        <v>24</v>
      </c>
      <c r="D54" s="35"/>
      <c r="E54" s="35"/>
      <c r="F54" s="27" t="str">
        <f>E15</f>
        <v xml:space="preserve"> </v>
      </c>
      <c r="G54" s="35"/>
      <c r="H54" s="35"/>
      <c r="I54" s="113" t="s">
        <v>29</v>
      </c>
      <c r="J54" s="32" t="str">
        <f>E21</f>
        <v xml:space="preserve"> </v>
      </c>
      <c r="K54" s="35"/>
      <c r="L54" s="38"/>
    </row>
    <row r="55" spans="2:12" s="1" customFormat="1" ht="13.7" customHeight="1">
      <c r="B55" s="34"/>
      <c r="C55" s="29" t="s">
        <v>27</v>
      </c>
      <c r="D55" s="35"/>
      <c r="E55" s="35"/>
      <c r="F55" s="27" t="str">
        <f>IF(E18="","",E18)</f>
        <v>Vyplň údaj</v>
      </c>
      <c r="G55" s="35"/>
      <c r="H55" s="35"/>
      <c r="I55" s="113" t="s">
        <v>31</v>
      </c>
      <c r="J55" s="32" t="str">
        <f>E24</f>
        <v xml:space="preserve"> 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12"/>
      <c r="J56" s="35"/>
      <c r="K56" s="35"/>
      <c r="L56" s="38"/>
    </row>
    <row r="57" spans="2:12" s="1" customFormat="1" ht="29.25" customHeight="1">
      <c r="B57" s="34"/>
      <c r="C57" s="138" t="s">
        <v>87</v>
      </c>
      <c r="D57" s="139"/>
      <c r="E57" s="139"/>
      <c r="F57" s="139"/>
      <c r="G57" s="139"/>
      <c r="H57" s="139"/>
      <c r="I57" s="140"/>
      <c r="J57" s="141" t="s">
        <v>88</v>
      </c>
      <c r="K57" s="139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12"/>
      <c r="J58" s="35"/>
      <c r="K58" s="35"/>
      <c r="L58" s="38"/>
    </row>
    <row r="59" spans="2:47" s="1" customFormat="1" ht="22.9" customHeight="1">
      <c r="B59" s="34"/>
      <c r="C59" s="142" t="s">
        <v>89</v>
      </c>
      <c r="D59" s="35"/>
      <c r="E59" s="35"/>
      <c r="F59" s="35"/>
      <c r="G59" s="35"/>
      <c r="H59" s="35"/>
      <c r="I59" s="112"/>
      <c r="J59" s="73">
        <f>J96</f>
        <v>60000</v>
      </c>
      <c r="K59" s="35"/>
      <c r="L59" s="38"/>
      <c r="AU59" s="17" t="s">
        <v>90</v>
      </c>
    </row>
    <row r="60" spans="2:12" s="8" customFormat="1" ht="24.95" customHeight="1">
      <c r="B60" s="143"/>
      <c r="C60" s="144"/>
      <c r="D60" s="145" t="s">
        <v>91</v>
      </c>
      <c r="E60" s="146"/>
      <c r="F60" s="146"/>
      <c r="G60" s="146"/>
      <c r="H60" s="146"/>
      <c r="I60" s="147"/>
      <c r="J60" s="148">
        <f>J97</f>
        <v>0</v>
      </c>
      <c r="K60" s="144"/>
      <c r="L60" s="149"/>
    </row>
    <row r="61" spans="2:12" s="9" customFormat="1" ht="19.9" customHeight="1">
      <c r="B61" s="150"/>
      <c r="C61" s="94"/>
      <c r="D61" s="151" t="s">
        <v>92</v>
      </c>
      <c r="E61" s="152"/>
      <c r="F61" s="152"/>
      <c r="G61" s="152"/>
      <c r="H61" s="152"/>
      <c r="I61" s="153"/>
      <c r="J61" s="154">
        <f>J98</f>
        <v>0</v>
      </c>
      <c r="K61" s="94"/>
      <c r="L61" s="155"/>
    </row>
    <row r="62" spans="2:12" s="9" customFormat="1" ht="19.9" customHeight="1">
      <c r="B62" s="150"/>
      <c r="C62" s="94"/>
      <c r="D62" s="151" t="s">
        <v>93</v>
      </c>
      <c r="E62" s="152"/>
      <c r="F62" s="152"/>
      <c r="G62" s="152"/>
      <c r="H62" s="152"/>
      <c r="I62" s="153"/>
      <c r="J62" s="154">
        <f>J110</f>
        <v>0</v>
      </c>
      <c r="K62" s="94"/>
      <c r="L62" s="155"/>
    </row>
    <row r="63" spans="2:12" s="9" customFormat="1" ht="14.85" customHeight="1">
      <c r="B63" s="150"/>
      <c r="C63" s="94"/>
      <c r="D63" s="151" t="s">
        <v>94</v>
      </c>
      <c r="E63" s="152"/>
      <c r="F63" s="152"/>
      <c r="G63" s="152"/>
      <c r="H63" s="152"/>
      <c r="I63" s="153"/>
      <c r="J63" s="154">
        <f>J111</f>
        <v>0</v>
      </c>
      <c r="K63" s="94"/>
      <c r="L63" s="155"/>
    </row>
    <row r="64" spans="2:12" s="9" customFormat="1" ht="14.85" customHeight="1">
      <c r="B64" s="150"/>
      <c r="C64" s="94"/>
      <c r="D64" s="151" t="s">
        <v>95</v>
      </c>
      <c r="E64" s="152"/>
      <c r="F64" s="152"/>
      <c r="G64" s="152"/>
      <c r="H64" s="152"/>
      <c r="I64" s="153"/>
      <c r="J64" s="154">
        <f>J134</f>
        <v>0</v>
      </c>
      <c r="K64" s="94"/>
      <c r="L64" s="155"/>
    </row>
    <row r="65" spans="2:12" s="9" customFormat="1" ht="14.85" customHeight="1">
      <c r="B65" s="150"/>
      <c r="C65" s="94"/>
      <c r="D65" s="151" t="s">
        <v>96</v>
      </c>
      <c r="E65" s="152"/>
      <c r="F65" s="152"/>
      <c r="G65" s="152"/>
      <c r="H65" s="152"/>
      <c r="I65" s="153"/>
      <c r="J65" s="154">
        <f>J140</f>
        <v>0</v>
      </c>
      <c r="K65" s="94"/>
      <c r="L65" s="155"/>
    </row>
    <row r="66" spans="2:12" s="9" customFormat="1" ht="19.9" customHeight="1">
      <c r="B66" s="150"/>
      <c r="C66" s="94"/>
      <c r="D66" s="151" t="s">
        <v>97</v>
      </c>
      <c r="E66" s="152"/>
      <c r="F66" s="152"/>
      <c r="G66" s="152"/>
      <c r="H66" s="152"/>
      <c r="I66" s="153"/>
      <c r="J66" s="154">
        <f>J144</f>
        <v>0</v>
      </c>
      <c r="K66" s="94"/>
      <c r="L66" s="155"/>
    </row>
    <row r="67" spans="2:12" s="9" customFormat="1" ht="19.9" customHeight="1">
      <c r="B67" s="150"/>
      <c r="C67" s="94"/>
      <c r="D67" s="151" t="s">
        <v>98</v>
      </c>
      <c r="E67" s="152"/>
      <c r="F67" s="152"/>
      <c r="G67" s="152"/>
      <c r="H67" s="152"/>
      <c r="I67" s="153"/>
      <c r="J67" s="154">
        <f>J159</f>
        <v>0</v>
      </c>
      <c r="K67" s="94"/>
      <c r="L67" s="155"/>
    </row>
    <row r="68" spans="2:12" s="8" customFormat="1" ht="24.95" customHeight="1">
      <c r="B68" s="143"/>
      <c r="C68" s="144"/>
      <c r="D68" s="145" t="s">
        <v>99</v>
      </c>
      <c r="E68" s="146"/>
      <c r="F68" s="146"/>
      <c r="G68" s="146"/>
      <c r="H68" s="146"/>
      <c r="I68" s="147"/>
      <c r="J68" s="148">
        <f>J161</f>
        <v>0</v>
      </c>
      <c r="K68" s="144"/>
      <c r="L68" s="149"/>
    </row>
    <row r="69" spans="2:12" s="9" customFormat="1" ht="19.9" customHeight="1">
      <c r="B69" s="150"/>
      <c r="C69" s="94"/>
      <c r="D69" s="151" t="s">
        <v>100</v>
      </c>
      <c r="E69" s="152"/>
      <c r="F69" s="152"/>
      <c r="G69" s="152"/>
      <c r="H69" s="152"/>
      <c r="I69" s="153"/>
      <c r="J69" s="154">
        <f>J162</f>
        <v>0</v>
      </c>
      <c r="K69" s="94"/>
      <c r="L69" s="155"/>
    </row>
    <row r="70" spans="2:12" s="9" customFormat="1" ht="19.9" customHeight="1">
      <c r="B70" s="150"/>
      <c r="C70" s="94"/>
      <c r="D70" s="151" t="s">
        <v>101</v>
      </c>
      <c r="E70" s="152"/>
      <c r="F70" s="152"/>
      <c r="G70" s="152"/>
      <c r="H70" s="152"/>
      <c r="I70" s="153"/>
      <c r="J70" s="154">
        <f>J171</f>
        <v>0</v>
      </c>
      <c r="K70" s="94"/>
      <c r="L70" s="155"/>
    </row>
    <row r="71" spans="2:12" s="9" customFormat="1" ht="19.9" customHeight="1">
      <c r="B71" s="150"/>
      <c r="C71" s="94"/>
      <c r="D71" s="151" t="s">
        <v>102</v>
      </c>
      <c r="E71" s="152"/>
      <c r="F71" s="152"/>
      <c r="G71" s="152"/>
      <c r="H71" s="152"/>
      <c r="I71" s="153"/>
      <c r="J71" s="154">
        <f>J175</f>
        <v>0</v>
      </c>
      <c r="K71" s="94"/>
      <c r="L71" s="155"/>
    </row>
    <row r="72" spans="2:12" s="9" customFormat="1" ht="19.9" customHeight="1">
      <c r="B72" s="150"/>
      <c r="C72" s="94"/>
      <c r="D72" s="151" t="s">
        <v>103</v>
      </c>
      <c r="E72" s="152"/>
      <c r="F72" s="152"/>
      <c r="G72" s="152"/>
      <c r="H72" s="152"/>
      <c r="I72" s="153"/>
      <c r="J72" s="154">
        <f>J290</f>
        <v>0</v>
      </c>
      <c r="K72" s="94"/>
      <c r="L72" s="155"/>
    </row>
    <row r="73" spans="2:12" s="9" customFormat="1" ht="19.9" customHeight="1">
      <c r="B73" s="150"/>
      <c r="C73" s="94"/>
      <c r="D73" s="151" t="s">
        <v>104</v>
      </c>
      <c r="E73" s="152"/>
      <c r="F73" s="152"/>
      <c r="G73" s="152"/>
      <c r="H73" s="152"/>
      <c r="I73" s="153"/>
      <c r="J73" s="154">
        <f>J406</f>
        <v>0</v>
      </c>
      <c r="K73" s="94"/>
      <c r="L73" s="155"/>
    </row>
    <row r="74" spans="2:12" s="9" customFormat="1" ht="19.9" customHeight="1">
      <c r="B74" s="150"/>
      <c r="C74" s="94"/>
      <c r="D74" s="151" t="s">
        <v>105</v>
      </c>
      <c r="E74" s="152"/>
      <c r="F74" s="152"/>
      <c r="G74" s="152"/>
      <c r="H74" s="152"/>
      <c r="I74" s="153"/>
      <c r="J74" s="154">
        <f>J438</f>
        <v>0</v>
      </c>
      <c r="K74" s="94"/>
      <c r="L74" s="155"/>
    </row>
    <row r="75" spans="2:12" s="8" customFormat="1" ht="24.95" customHeight="1">
      <c r="B75" s="143"/>
      <c r="C75" s="144"/>
      <c r="D75" s="145" t="s">
        <v>106</v>
      </c>
      <c r="E75" s="146"/>
      <c r="F75" s="146"/>
      <c r="G75" s="146"/>
      <c r="H75" s="146"/>
      <c r="I75" s="147"/>
      <c r="J75" s="148">
        <f>J505</f>
        <v>0</v>
      </c>
      <c r="K75" s="144"/>
      <c r="L75" s="149"/>
    </row>
    <row r="76" spans="2:12" s="8" customFormat="1" ht="24.95" customHeight="1">
      <c r="B76" s="143"/>
      <c r="C76" s="144"/>
      <c r="D76" s="145" t="s">
        <v>107</v>
      </c>
      <c r="E76" s="146"/>
      <c r="F76" s="146"/>
      <c r="G76" s="146"/>
      <c r="H76" s="146"/>
      <c r="I76" s="147"/>
      <c r="J76" s="148">
        <f>J509</f>
        <v>60000</v>
      </c>
      <c r="K76" s="144"/>
      <c r="L76" s="149"/>
    </row>
    <row r="77" spans="2:12" s="1" customFormat="1" ht="21.75" customHeight="1">
      <c r="B77" s="34"/>
      <c r="C77" s="35"/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6.95" customHeight="1">
      <c r="B78" s="46"/>
      <c r="C78" s="47"/>
      <c r="D78" s="47"/>
      <c r="E78" s="47"/>
      <c r="F78" s="47"/>
      <c r="G78" s="47"/>
      <c r="H78" s="47"/>
      <c r="I78" s="134"/>
      <c r="J78" s="47"/>
      <c r="K78" s="47"/>
      <c r="L78" s="38"/>
    </row>
    <row r="82" spans="2:12" s="1" customFormat="1" ht="6.95" customHeight="1">
      <c r="B82" s="48"/>
      <c r="C82" s="49"/>
      <c r="D82" s="49"/>
      <c r="E82" s="49"/>
      <c r="F82" s="49"/>
      <c r="G82" s="49"/>
      <c r="H82" s="49"/>
      <c r="I82" s="137"/>
      <c r="J82" s="49"/>
      <c r="K82" s="49"/>
      <c r="L82" s="38"/>
    </row>
    <row r="83" spans="2:12" s="1" customFormat="1" ht="24.95" customHeight="1">
      <c r="B83" s="34"/>
      <c r="C83" s="23" t="s">
        <v>108</v>
      </c>
      <c r="D83" s="35"/>
      <c r="E83" s="35"/>
      <c r="F83" s="35"/>
      <c r="G83" s="35"/>
      <c r="H83" s="35"/>
      <c r="I83" s="112"/>
      <c r="J83" s="35"/>
      <c r="K83" s="35"/>
      <c r="L83" s="38"/>
    </row>
    <row r="84" spans="2:12" s="1" customFormat="1" ht="6.95" customHeight="1">
      <c r="B84" s="34"/>
      <c r="C84" s="35"/>
      <c r="D84" s="35"/>
      <c r="E84" s="35"/>
      <c r="F84" s="35"/>
      <c r="G84" s="35"/>
      <c r="H84" s="35"/>
      <c r="I84" s="112"/>
      <c r="J84" s="35"/>
      <c r="K84" s="35"/>
      <c r="L84" s="38"/>
    </row>
    <row r="85" spans="2:12" s="1" customFormat="1" ht="12" customHeight="1">
      <c r="B85" s="34"/>
      <c r="C85" s="29" t="s">
        <v>16</v>
      </c>
      <c r="D85" s="35"/>
      <c r="E85" s="35"/>
      <c r="F85" s="35"/>
      <c r="G85" s="35"/>
      <c r="H85" s="35"/>
      <c r="I85" s="112"/>
      <c r="J85" s="35"/>
      <c r="K85" s="35"/>
      <c r="L85" s="38"/>
    </row>
    <row r="86" spans="2:12" s="1" customFormat="1" ht="16.5" customHeight="1">
      <c r="B86" s="34"/>
      <c r="C86" s="35"/>
      <c r="D86" s="35"/>
      <c r="E86" s="306" t="str">
        <f>E7</f>
        <v>ZŠ E.Beneše - oprava střešního pláště</v>
      </c>
      <c r="F86" s="307"/>
      <c r="G86" s="307"/>
      <c r="H86" s="307"/>
      <c r="I86" s="112"/>
      <c r="J86" s="35"/>
      <c r="K86" s="35"/>
      <c r="L86" s="38"/>
    </row>
    <row r="87" spans="2:12" s="1" customFormat="1" ht="12" customHeight="1">
      <c r="B87" s="34"/>
      <c r="C87" s="29" t="s">
        <v>84</v>
      </c>
      <c r="D87" s="35"/>
      <c r="E87" s="35"/>
      <c r="F87" s="35"/>
      <c r="G87" s="35"/>
      <c r="H87" s="35"/>
      <c r="I87" s="112"/>
      <c r="J87" s="35"/>
      <c r="K87" s="35"/>
      <c r="L87" s="38"/>
    </row>
    <row r="88" spans="2:12" s="1" customFormat="1" ht="16.5" customHeight="1">
      <c r="B88" s="34"/>
      <c r="C88" s="35"/>
      <c r="D88" s="35"/>
      <c r="E88" s="274" t="str">
        <f>E9</f>
        <v>D.1.1_3.etapa - Architektonicko stavební řešení</v>
      </c>
      <c r="F88" s="273"/>
      <c r="G88" s="273"/>
      <c r="H88" s="273"/>
      <c r="I88" s="112"/>
      <c r="J88" s="35"/>
      <c r="K88" s="35"/>
      <c r="L88" s="38"/>
    </row>
    <row r="89" spans="2:12" s="1" customFormat="1" ht="6.95" customHeight="1">
      <c r="B89" s="34"/>
      <c r="C89" s="35"/>
      <c r="D89" s="35"/>
      <c r="E89" s="35"/>
      <c r="F89" s="35"/>
      <c r="G89" s="35"/>
      <c r="H89" s="35"/>
      <c r="I89" s="112"/>
      <c r="J89" s="35"/>
      <c r="K89" s="35"/>
      <c r="L89" s="38"/>
    </row>
    <row r="90" spans="2:12" s="1" customFormat="1" ht="12" customHeight="1">
      <c r="B90" s="34"/>
      <c r="C90" s="29" t="s">
        <v>20</v>
      </c>
      <c r="D90" s="35"/>
      <c r="E90" s="35"/>
      <c r="F90" s="27" t="str">
        <f>F12</f>
        <v xml:space="preserve"> </v>
      </c>
      <c r="G90" s="35"/>
      <c r="H90" s="35"/>
      <c r="I90" s="113" t="s">
        <v>22</v>
      </c>
      <c r="J90" s="55" t="str">
        <f>IF(J12="","",J12)</f>
        <v>23. 1. 2019</v>
      </c>
      <c r="K90" s="35"/>
      <c r="L90" s="38"/>
    </row>
    <row r="91" spans="2:12" s="1" customFormat="1" ht="6.95" customHeight="1">
      <c r="B91" s="34"/>
      <c r="C91" s="35"/>
      <c r="D91" s="35"/>
      <c r="E91" s="35"/>
      <c r="F91" s="35"/>
      <c r="G91" s="35"/>
      <c r="H91" s="35"/>
      <c r="I91" s="112"/>
      <c r="J91" s="35"/>
      <c r="K91" s="35"/>
      <c r="L91" s="38"/>
    </row>
    <row r="92" spans="2:12" s="1" customFormat="1" ht="13.7" customHeight="1">
      <c r="B92" s="34"/>
      <c r="C92" s="29" t="s">
        <v>24</v>
      </c>
      <c r="D92" s="35"/>
      <c r="E92" s="35"/>
      <c r="F92" s="27" t="str">
        <f>E15</f>
        <v xml:space="preserve"> </v>
      </c>
      <c r="G92" s="35"/>
      <c r="H92" s="35"/>
      <c r="I92" s="113" t="s">
        <v>29</v>
      </c>
      <c r="J92" s="32" t="str">
        <f>E21</f>
        <v xml:space="preserve"> </v>
      </c>
      <c r="K92" s="35"/>
      <c r="L92" s="38"/>
    </row>
    <row r="93" spans="2:12" s="1" customFormat="1" ht="13.7" customHeight="1">
      <c r="B93" s="34"/>
      <c r="C93" s="29" t="s">
        <v>27</v>
      </c>
      <c r="D93" s="35"/>
      <c r="E93" s="35"/>
      <c r="F93" s="27" t="str">
        <f>IF(E18="","",E18)</f>
        <v>Vyplň údaj</v>
      </c>
      <c r="G93" s="35"/>
      <c r="H93" s="35"/>
      <c r="I93" s="113" t="s">
        <v>31</v>
      </c>
      <c r="J93" s="32" t="str">
        <f>E24</f>
        <v xml:space="preserve"> </v>
      </c>
      <c r="K93" s="35"/>
      <c r="L93" s="38"/>
    </row>
    <row r="94" spans="2:12" s="1" customFormat="1" ht="10.35" customHeight="1">
      <c r="B94" s="34"/>
      <c r="C94" s="35"/>
      <c r="D94" s="35"/>
      <c r="E94" s="35"/>
      <c r="F94" s="35"/>
      <c r="G94" s="35"/>
      <c r="H94" s="35"/>
      <c r="I94" s="112"/>
      <c r="J94" s="35"/>
      <c r="K94" s="35"/>
      <c r="L94" s="38"/>
    </row>
    <row r="95" spans="2:20" s="10" customFormat="1" ht="29.25" customHeight="1">
      <c r="B95" s="156"/>
      <c r="C95" s="157" t="s">
        <v>109</v>
      </c>
      <c r="D95" s="158" t="s">
        <v>52</v>
      </c>
      <c r="E95" s="158" t="s">
        <v>48</v>
      </c>
      <c r="F95" s="158" t="s">
        <v>49</v>
      </c>
      <c r="G95" s="158" t="s">
        <v>110</v>
      </c>
      <c r="H95" s="158" t="s">
        <v>111</v>
      </c>
      <c r="I95" s="159" t="s">
        <v>112</v>
      </c>
      <c r="J95" s="160" t="s">
        <v>88</v>
      </c>
      <c r="K95" s="161" t="s">
        <v>113</v>
      </c>
      <c r="L95" s="162"/>
      <c r="M95" s="64" t="s">
        <v>1</v>
      </c>
      <c r="N95" s="65" t="s">
        <v>37</v>
      </c>
      <c r="O95" s="65" t="s">
        <v>114</v>
      </c>
      <c r="P95" s="65" t="s">
        <v>115</v>
      </c>
      <c r="Q95" s="65" t="s">
        <v>116</v>
      </c>
      <c r="R95" s="65" t="s">
        <v>117</v>
      </c>
      <c r="S95" s="65" t="s">
        <v>118</v>
      </c>
      <c r="T95" s="66" t="s">
        <v>119</v>
      </c>
    </row>
    <row r="96" spans="2:63" s="1" customFormat="1" ht="22.9" customHeight="1">
      <c r="B96" s="34"/>
      <c r="C96" s="71" t="s">
        <v>120</v>
      </c>
      <c r="D96" s="35"/>
      <c r="E96" s="35"/>
      <c r="F96" s="35"/>
      <c r="G96" s="35"/>
      <c r="H96" s="35"/>
      <c r="I96" s="112"/>
      <c r="J96" s="163">
        <f>BK96</f>
        <v>60000</v>
      </c>
      <c r="K96" s="35"/>
      <c r="L96" s="38"/>
      <c r="M96" s="67"/>
      <c r="N96" s="68"/>
      <c r="O96" s="68"/>
      <c r="P96" s="164">
        <f>P97+P161+P505+P509</f>
        <v>0</v>
      </c>
      <c r="Q96" s="68"/>
      <c r="R96" s="164">
        <f>R97+R161+R505+R509</f>
        <v>14.793488850000005</v>
      </c>
      <c r="S96" s="68"/>
      <c r="T96" s="165">
        <f>T97+T161+T505+T509</f>
        <v>21.492963000000003</v>
      </c>
      <c r="AT96" s="17" t="s">
        <v>66</v>
      </c>
      <c r="AU96" s="17" t="s">
        <v>90</v>
      </c>
      <c r="BK96" s="166">
        <f>BK97+BK161+BK505+BK509</f>
        <v>60000</v>
      </c>
    </row>
    <row r="97" spans="2:63" s="11" customFormat="1" ht="25.9" customHeight="1">
      <c r="B97" s="167"/>
      <c r="C97" s="168"/>
      <c r="D97" s="169" t="s">
        <v>66</v>
      </c>
      <c r="E97" s="170" t="s">
        <v>121</v>
      </c>
      <c r="F97" s="170" t="s">
        <v>122</v>
      </c>
      <c r="G97" s="168"/>
      <c r="H97" s="168"/>
      <c r="I97" s="171"/>
      <c r="J97" s="172">
        <f>BK97</f>
        <v>0</v>
      </c>
      <c r="K97" s="168"/>
      <c r="L97" s="173"/>
      <c r="M97" s="174"/>
      <c r="N97" s="175"/>
      <c r="O97" s="175"/>
      <c r="P97" s="176">
        <f>P98+P110+P144+P159</f>
        <v>0</v>
      </c>
      <c r="Q97" s="175"/>
      <c r="R97" s="176">
        <f>R98+R110+R144+R159</f>
        <v>0.0708946</v>
      </c>
      <c r="S97" s="175"/>
      <c r="T97" s="177">
        <f>T98+T110+T144+T159</f>
        <v>0.295</v>
      </c>
      <c r="AR97" s="178" t="s">
        <v>74</v>
      </c>
      <c r="AT97" s="179" t="s">
        <v>66</v>
      </c>
      <c r="AU97" s="179" t="s">
        <v>67</v>
      </c>
      <c r="AY97" s="178" t="s">
        <v>123</v>
      </c>
      <c r="BK97" s="180">
        <f>BK98+BK110+BK144+BK159</f>
        <v>0</v>
      </c>
    </row>
    <row r="98" spans="2:63" s="11" customFormat="1" ht="22.9" customHeight="1">
      <c r="B98" s="167"/>
      <c r="C98" s="168"/>
      <c r="D98" s="169" t="s">
        <v>66</v>
      </c>
      <c r="E98" s="181" t="s">
        <v>124</v>
      </c>
      <c r="F98" s="181" t="s">
        <v>125</v>
      </c>
      <c r="G98" s="168"/>
      <c r="H98" s="168"/>
      <c r="I98" s="171"/>
      <c r="J98" s="182">
        <f>BK98</f>
        <v>0</v>
      </c>
      <c r="K98" s="168"/>
      <c r="L98" s="173"/>
      <c r="M98" s="174"/>
      <c r="N98" s="175"/>
      <c r="O98" s="175"/>
      <c r="P98" s="176">
        <f>SUM(P99:P109)</f>
        <v>0</v>
      </c>
      <c r="Q98" s="175"/>
      <c r="R98" s="176">
        <f>SUM(R99:R109)</f>
        <v>0.05602700000000001</v>
      </c>
      <c r="S98" s="175"/>
      <c r="T98" s="177">
        <f>SUM(T99:T109)</f>
        <v>0</v>
      </c>
      <c r="AR98" s="178" t="s">
        <v>74</v>
      </c>
      <c r="AT98" s="179" t="s">
        <v>66</v>
      </c>
      <c r="AU98" s="179" t="s">
        <v>74</v>
      </c>
      <c r="AY98" s="178" t="s">
        <v>123</v>
      </c>
      <c r="BK98" s="180">
        <f>SUM(BK99:BK109)</f>
        <v>0</v>
      </c>
    </row>
    <row r="99" spans="2:65" s="1" customFormat="1" ht="16.5" customHeight="1">
      <c r="B99" s="34"/>
      <c r="C99" s="183" t="s">
        <v>74</v>
      </c>
      <c r="D99" s="183" t="s">
        <v>126</v>
      </c>
      <c r="E99" s="184" t="s">
        <v>127</v>
      </c>
      <c r="F99" s="185" t="s">
        <v>128</v>
      </c>
      <c r="G99" s="186" t="s">
        <v>129</v>
      </c>
      <c r="H99" s="187">
        <v>5</v>
      </c>
      <c r="I99" s="188"/>
      <c r="J99" s="189">
        <f>ROUND(I99*H99,2)</f>
        <v>0</v>
      </c>
      <c r="K99" s="185" t="s">
        <v>1</v>
      </c>
      <c r="L99" s="38"/>
      <c r="M99" s="190" t="s">
        <v>1</v>
      </c>
      <c r="N99" s="191" t="s">
        <v>38</v>
      </c>
      <c r="O99" s="60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17" t="s">
        <v>130</v>
      </c>
      <c r="AT99" s="17" t="s">
        <v>126</v>
      </c>
      <c r="AU99" s="17" t="s">
        <v>76</v>
      </c>
      <c r="AY99" s="17" t="s">
        <v>123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7" t="s">
        <v>74</v>
      </c>
      <c r="BK99" s="194">
        <f>ROUND(I99*H99,2)</f>
        <v>0</v>
      </c>
      <c r="BL99" s="17" t="s">
        <v>130</v>
      </c>
      <c r="BM99" s="17" t="s">
        <v>131</v>
      </c>
    </row>
    <row r="100" spans="2:51" s="12" customFormat="1" ht="11.25">
      <c r="B100" s="195"/>
      <c r="C100" s="196"/>
      <c r="D100" s="197" t="s">
        <v>132</v>
      </c>
      <c r="E100" s="198" t="s">
        <v>1</v>
      </c>
      <c r="F100" s="199" t="s">
        <v>133</v>
      </c>
      <c r="G100" s="196"/>
      <c r="H100" s="200">
        <v>5</v>
      </c>
      <c r="I100" s="201"/>
      <c r="J100" s="196"/>
      <c r="K100" s="196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132</v>
      </c>
      <c r="AU100" s="206" t="s">
        <v>76</v>
      </c>
      <c r="AV100" s="12" t="s">
        <v>76</v>
      </c>
      <c r="AW100" s="12" t="s">
        <v>30</v>
      </c>
      <c r="AX100" s="12" t="s">
        <v>67</v>
      </c>
      <c r="AY100" s="206" t="s">
        <v>123</v>
      </c>
    </row>
    <row r="101" spans="2:51" s="13" customFormat="1" ht="11.25">
      <c r="B101" s="207"/>
      <c r="C101" s="208"/>
      <c r="D101" s="197" t="s">
        <v>132</v>
      </c>
      <c r="E101" s="209" t="s">
        <v>1</v>
      </c>
      <c r="F101" s="210" t="s">
        <v>134</v>
      </c>
      <c r="G101" s="208"/>
      <c r="H101" s="211">
        <v>5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132</v>
      </c>
      <c r="AU101" s="217" t="s">
        <v>76</v>
      </c>
      <c r="AV101" s="13" t="s">
        <v>135</v>
      </c>
      <c r="AW101" s="13" t="s">
        <v>30</v>
      </c>
      <c r="AX101" s="13" t="s">
        <v>74</v>
      </c>
      <c r="AY101" s="217" t="s">
        <v>123</v>
      </c>
    </row>
    <row r="102" spans="2:65" s="1" customFormat="1" ht="22.5" customHeight="1">
      <c r="B102" s="34"/>
      <c r="C102" s="183" t="s">
        <v>76</v>
      </c>
      <c r="D102" s="183" t="s">
        <v>126</v>
      </c>
      <c r="E102" s="184" t="s">
        <v>136</v>
      </c>
      <c r="F102" s="185" t="s">
        <v>137</v>
      </c>
      <c r="G102" s="186" t="s">
        <v>138</v>
      </c>
      <c r="H102" s="187">
        <v>5</v>
      </c>
      <c r="I102" s="188"/>
      <c r="J102" s="189">
        <f>ROUND(I102*H102,2)</f>
        <v>0</v>
      </c>
      <c r="K102" s="185" t="s">
        <v>139</v>
      </c>
      <c r="L102" s="38"/>
      <c r="M102" s="190" t="s">
        <v>1</v>
      </c>
      <c r="N102" s="191" t="s">
        <v>38</v>
      </c>
      <c r="O102" s="60"/>
      <c r="P102" s="192">
        <f>O102*H102</f>
        <v>0</v>
      </c>
      <c r="Q102" s="192">
        <v>0.00825</v>
      </c>
      <c r="R102" s="192">
        <f>Q102*H102</f>
        <v>0.04125</v>
      </c>
      <c r="S102" s="192">
        <v>0</v>
      </c>
      <c r="T102" s="193">
        <f>S102*H102</f>
        <v>0</v>
      </c>
      <c r="AR102" s="17" t="s">
        <v>130</v>
      </c>
      <c r="AT102" s="17" t="s">
        <v>126</v>
      </c>
      <c r="AU102" s="17" t="s">
        <v>76</v>
      </c>
      <c r="AY102" s="17" t="s">
        <v>123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7" t="s">
        <v>74</v>
      </c>
      <c r="BK102" s="194">
        <f>ROUND(I102*H102,2)</f>
        <v>0</v>
      </c>
      <c r="BL102" s="17" t="s">
        <v>130</v>
      </c>
      <c r="BM102" s="17" t="s">
        <v>140</v>
      </c>
    </row>
    <row r="103" spans="2:51" s="12" customFormat="1" ht="11.25">
      <c r="B103" s="195"/>
      <c r="C103" s="196"/>
      <c r="D103" s="197" t="s">
        <v>132</v>
      </c>
      <c r="E103" s="198" t="s">
        <v>1</v>
      </c>
      <c r="F103" s="199" t="s">
        <v>141</v>
      </c>
      <c r="G103" s="196"/>
      <c r="H103" s="200">
        <v>5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132</v>
      </c>
      <c r="AU103" s="206" t="s">
        <v>76</v>
      </c>
      <c r="AV103" s="12" t="s">
        <v>76</v>
      </c>
      <c r="AW103" s="12" t="s">
        <v>30</v>
      </c>
      <c r="AX103" s="12" t="s">
        <v>67</v>
      </c>
      <c r="AY103" s="206" t="s">
        <v>123</v>
      </c>
    </row>
    <row r="104" spans="2:51" s="13" customFormat="1" ht="11.25">
      <c r="B104" s="207"/>
      <c r="C104" s="208"/>
      <c r="D104" s="197" t="s">
        <v>132</v>
      </c>
      <c r="E104" s="209" t="s">
        <v>1</v>
      </c>
      <c r="F104" s="210" t="s">
        <v>134</v>
      </c>
      <c r="G104" s="208"/>
      <c r="H104" s="211">
        <v>5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132</v>
      </c>
      <c r="AU104" s="217" t="s">
        <v>76</v>
      </c>
      <c r="AV104" s="13" t="s">
        <v>135</v>
      </c>
      <c r="AW104" s="13" t="s">
        <v>30</v>
      </c>
      <c r="AX104" s="13" t="s">
        <v>74</v>
      </c>
      <c r="AY104" s="217" t="s">
        <v>123</v>
      </c>
    </row>
    <row r="105" spans="2:65" s="1" customFormat="1" ht="22.5" customHeight="1">
      <c r="B105" s="34"/>
      <c r="C105" s="218" t="s">
        <v>135</v>
      </c>
      <c r="D105" s="218" t="s">
        <v>142</v>
      </c>
      <c r="E105" s="219" t="s">
        <v>143</v>
      </c>
      <c r="F105" s="220" t="s">
        <v>144</v>
      </c>
      <c r="G105" s="221" t="s">
        <v>138</v>
      </c>
      <c r="H105" s="222">
        <v>5.1</v>
      </c>
      <c r="I105" s="223"/>
      <c r="J105" s="224">
        <f>ROUND(I105*H105,2)</f>
        <v>0</v>
      </c>
      <c r="K105" s="220" t="s">
        <v>1</v>
      </c>
      <c r="L105" s="225"/>
      <c r="M105" s="226" t="s">
        <v>1</v>
      </c>
      <c r="N105" s="227" t="s">
        <v>38</v>
      </c>
      <c r="O105" s="60"/>
      <c r="P105" s="192">
        <f>O105*H105</f>
        <v>0</v>
      </c>
      <c r="Q105" s="192">
        <v>0.00027</v>
      </c>
      <c r="R105" s="192">
        <f>Q105*H105</f>
        <v>0.001377</v>
      </c>
      <c r="S105" s="192">
        <v>0</v>
      </c>
      <c r="T105" s="193">
        <f>S105*H105</f>
        <v>0</v>
      </c>
      <c r="AR105" s="17" t="s">
        <v>145</v>
      </c>
      <c r="AT105" s="17" t="s">
        <v>142</v>
      </c>
      <c r="AU105" s="17" t="s">
        <v>76</v>
      </c>
      <c r="AY105" s="17" t="s">
        <v>123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7" t="s">
        <v>74</v>
      </c>
      <c r="BK105" s="194">
        <f>ROUND(I105*H105,2)</f>
        <v>0</v>
      </c>
      <c r="BL105" s="17" t="s">
        <v>130</v>
      </c>
      <c r="BM105" s="17" t="s">
        <v>146</v>
      </c>
    </row>
    <row r="106" spans="2:51" s="12" customFormat="1" ht="11.25">
      <c r="B106" s="195"/>
      <c r="C106" s="196"/>
      <c r="D106" s="197" t="s">
        <v>132</v>
      </c>
      <c r="E106" s="196"/>
      <c r="F106" s="199" t="s">
        <v>147</v>
      </c>
      <c r="G106" s="196"/>
      <c r="H106" s="200">
        <v>5.1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132</v>
      </c>
      <c r="AU106" s="206" t="s">
        <v>76</v>
      </c>
      <c r="AV106" s="12" t="s">
        <v>76</v>
      </c>
      <c r="AW106" s="12" t="s">
        <v>4</v>
      </c>
      <c r="AX106" s="12" t="s">
        <v>74</v>
      </c>
      <c r="AY106" s="206" t="s">
        <v>123</v>
      </c>
    </row>
    <row r="107" spans="2:65" s="1" customFormat="1" ht="16.5" customHeight="1">
      <c r="B107" s="34"/>
      <c r="C107" s="183" t="s">
        <v>148</v>
      </c>
      <c r="D107" s="183" t="s">
        <v>126</v>
      </c>
      <c r="E107" s="184" t="s">
        <v>149</v>
      </c>
      <c r="F107" s="185" t="s">
        <v>150</v>
      </c>
      <c r="G107" s="186" t="s">
        <v>138</v>
      </c>
      <c r="H107" s="187">
        <v>5</v>
      </c>
      <c r="I107" s="188"/>
      <c r="J107" s="189">
        <f>ROUND(I107*H107,2)</f>
        <v>0</v>
      </c>
      <c r="K107" s="185" t="s">
        <v>139</v>
      </c>
      <c r="L107" s="38"/>
      <c r="M107" s="190" t="s">
        <v>1</v>
      </c>
      <c r="N107" s="191" t="s">
        <v>38</v>
      </c>
      <c r="O107" s="60"/>
      <c r="P107" s="192">
        <f>O107*H107</f>
        <v>0</v>
      </c>
      <c r="Q107" s="192">
        <v>0.00268</v>
      </c>
      <c r="R107" s="192">
        <f>Q107*H107</f>
        <v>0.0134</v>
      </c>
      <c r="S107" s="192">
        <v>0</v>
      </c>
      <c r="T107" s="193">
        <f>S107*H107</f>
        <v>0</v>
      </c>
      <c r="AR107" s="17" t="s">
        <v>130</v>
      </c>
      <c r="AT107" s="17" t="s">
        <v>126</v>
      </c>
      <c r="AU107" s="17" t="s">
        <v>76</v>
      </c>
      <c r="AY107" s="17" t="s">
        <v>123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7" t="s">
        <v>74</v>
      </c>
      <c r="BK107" s="194">
        <f>ROUND(I107*H107,2)</f>
        <v>0</v>
      </c>
      <c r="BL107" s="17" t="s">
        <v>130</v>
      </c>
      <c r="BM107" s="17" t="s">
        <v>151</v>
      </c>
    </row>
    <row r="108" spans="2:51" s="12" customFormat="1" ht="11.25">
      <c r="B108" s="195"/>
      <c r="C108" s="196"/>
      <c r="D108" s="197" t="s">
        <v>132</v>
      </c>
      <c r="E108" s="198" t="s">
        <v>1</v>
      </c>
      <c r="F108" s="199" t="s">
        <v>141</v>
      </c>
      <c r="G108" s="196"/>
      <c r="H108" s="200">
        <v>5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132</v>
      </c>
      <c r="AU108" s="206" t="s">
        <v>76</v>
      </c>
      <c r="AV108" s="12" t="s">
        <v>76</v>
      </c>
      <c r="AW108" s="12" t="s">
        <v>30</v>
      </c>
      <c r="AX108" s="12" t="s">
        <v>67</v>
      </c>
      <c r="AY108" s="206" t="s">
        <v>123</v>
      </c>
    </row>
    <row r="109" spans="2:51" s="13" customFormat="1" ht="11.25">
      <c r="B109" s="207"/>
      <c r="C109" s="208"/>
      <c r="D109" s="197" t="s">
        <v>132</v>
      </c>
      <c r="E109" s="209" t="s">
        <v>1</v>
      </c>
      <c r="F109" s="210" t="s">
        <v>134</v>
      </c>
      <c r="G109" s="208"/>
      <c r="H109" s="211">
        <v>5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132</v>
      </c>
      <c r="AU109" s="217" t="s">
        <v>76</v>
      </c>
      <c r="AV109" s="13" t="s">
        <v>135</v>
      </c>
      <c r="AW109" s="13" t="s">
        <v>30</v>
      </c>
      <c r="AX109" s="13" t="s">
        <v>74</v>
      </c>
      <c r="AY109" s="217" t="s">
        <v>123</v>
      </c>
    </row>
    <row r="110" spans="2:63" s="11" customFormat="1" ht="22.9" customHeight="1">
      <c r="B110" s="167"/>
      <c r="C110" s="168"/>
      <c r="D110" s="169" t="s">
        <v>66</v>
      </c>
      <c r="E110" s="181" t="s">
        <v>152</v>
      </c>
      <c r="F110" s="181" t="s">
        <v>153</v>
      </c>
      <c r="G110" s="168"/>
      <c r="H110" s="168"/>
      <c r="I110" s="171"/>
      <c r="J110" s="182">
        <f>BK110</f>
        <v>0</v>
      </c>
      <c r="K110" s="168"/>
      <c r="L110" s="173"/>
      <c r="M110" s="174"/>
      <c r="N110" s="175"/>
      <c r="O110" s="175"/>
      <c r="P110" s="176">
        <f>P111+P134+P140</f>
        <v>0</v>
      </c>
      <c r="Q110" s="175"/>
      <c r="R110" s="176">
        <f>R111+R134+R140</f>
        <v>0.014867600000000002</v>
      </c>
      <c r="S110" s="175"/>
      <c r="T110" s="177">
        <f>T111+T134+T140</f>
        <v>0.295</v>
      </c>
      <c r="AR110" s="178" t="s">
        <v>74</v>
      </c>
      <c r="AT110" s="179" t="s">
        <v>66</v>
      </c>
      <c r="AU110" s="179" t="s">
        <v>74</v>
      </c>
      <c r="AY110" s="178" t="s">
        <v>123</v>
      </c>
      <c r="BK110" s="180">
        <f>BK111+BK134+BK140</f>
        <v>0</v>
      </c>
    </row>
    <row r="111" spans="2:63" s="11" customFormat="1" ht="20.85" customHeight="1">
      <c r="B111" s="167"/>
      <c r="C111" s="168"/>
      <c r="D111" s="169" t="s">
        <v>66</v>
      </c>
      <c r="E111" s="181" t="s">
        <v>154</v>
      </c>
      <c r="F111" s="181" t="s">
        <v>155</v>
      </c>
      <c r="G111" s="168"/>
      <c r="H111" s="168"/>
      <c r="I111" s="171"/>
      <c r="J111" s="182">
        <f>BK111</f>
        <v>0</v>
      </c>
      <c r="K111" s="168"/>
      <c r="L111" s="173"/>
      <c r="M111" s="174"/>
      <c r="N111" s="175"/>
      <c r="O111" s="175"/>
      <c r="P111" s="176">
        <f>SUM(P112:P133)</f>
        <v>0</v>
      </c>
      <c r="Q111" s="175"/>
      <c r="R111" s="176">
        <f>SUM(R112:R133)</f>
        <v>0</v>
      </c>
      <c r="S111" s="175"/>
      <c r="T111" s="177">
        <f>SUM(T112:T133)</f>
        <v>0</v>
      </c>
      <c r="AR111" s="178" t="s">
        <v>74</v>
      </c>
      <c r="AT111" s="179" t="s">
        <v>66</v>
      </c>
      <c r="AU111" s="179" t="s">
        <v>76</v>
      </c>
      <c r="AY111" s="178" t="s">
        <v>123</v>
      </c>
      <c r="BK111" s="180">
        <f>SUM(BK112:BK133)</f>
        <v>0</v>
      </c>
    </row>
    <row r="112" spans="2:65" s="1" customFormat="1" ht="16.5" customHeight="1">
      <c r="B112" s="34"/>
      <c r="C112" s="183" t="s">
        <v>130</v>
      </c>
      <c r="D112" s="183" t="s">
        <v>126</v>
      </c>
      <c r="E112" s="184" t="s">
        <v>156</v>
      </c>
      <c r="F112" s="185" t="s">
        <v>157</v>
      </c>
      <c r="G112" s="186" t="s">
        <v>138</v>
      </c>
      <c r="H112" s="187">
        <v>1479</v>
      </c>
      <c r="I112" s="188"/>
      <c r="J112" s="189">
        <f>ROUND(I112*H112,2)</f>
        <v>0</v>
      </c>
      <c r="K112" s="185" t="s">
        <v>139</v>
      </c>
      <c r="L112" s="38"/>
      <c r="M112" s="190" t="s">
        <v>1</v>
      </c>
      <c r="N112" s="191" t="s">
        <v>38</v>
      </c>
      <c r="O112" s="60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7" t="s">
        <v>130</v>
      </c>
      <c r="AT112" s="17" t="s">
        <v>126</v>
      </c>
      <c r="AU112" s="17" t="s">
        <v>135</v>
      </c>
      <c r="AY112" s="17" t="s">
        <v>123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7" t="s">
        <v>74</v>
      </c>
      <c r="BK112" s="194">
        <f>ROUND(I112*H112,2)</f>
        <v>0</v>
      </c>
      <c r="BL112" s="17" t="s">
        <v>130</v>
      </c>
      <c r="BM112" s="17" t="s">
        <v>158</v>
      </c>
    </row>
    <row r="113" spans="2:51" s="12" customFormat="1" ht="11.25">
      <c r="B113" s="195"/>
      <c r="C113" s="196"/>
      <c r="D113" s="197" t="s">
        <v>132</v>
      </c>
      <c r="E113" s="198" t="s">
        <v>1</v>
      </c>
      <c r="F113" s="199" t="s">
        <v>159</v>
      </c>
      <c r="G113" s="196"/>
      <c r="H113" s="200">
        <v>1020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132</v>
      </c>
      <c r="AU113" s="206" t="s">
        <v>135</v>
      </c>
      <c r="AV113" s="12" t="s">
        <v>76</v>
      </c>
      <c r="AW113" s="12" t="s">
        <v>30</v>
      </c>
      <c r="AX113" s="12" t="s">
        <v>67</v>
      </c>
      <c r="AY113" s="206" t="s">
        <v>123</v>
      </c>
    </row>
    <row r="114" spans="2:51" s="12" customFormat="1" ht="11.25">
      <c r="B114" s="195"/>
      <c r="C114" s="196"/>
      <c r="D114" s="197" t="s">
        <v>132</v>
      </c>
      <c r="E114" s="198" t="s">
        <v>1</v>
      </c>
      <c r="F114" s="199" t="s">
        <v>160</v>
      </c>
      <c r="G114" s="196"/>
      <c r="H114" s="200">
        <v>459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132</v>
      </c>
      <c r="AU114" s="206" t="s">
        <v>135</v>
      </c>
      <c r="AV114" s="12" t="s">
        <v>76</v>
      </c>
      <c r="AW114" s="12" t="s">
        <v>30</v>
      </c>
      <c r="AX114" s="12" t="s">
        <v>67</v>
      </c>
      <c r="AY114" s="206" t="s">
        <v>123</v>
      </c>
    </row>
    <row r="115" spans="2:51" s="13" customFormat="1" ht="11.25">
      <c r="B115" s="207"/>
      <c r="C115" s="208"/>
      <c r="D115" s="197" t="s">
        <v>132</v>
      </c>
      <c r="E115" s="209" t="s">
        <v>1</v>
      </c>
      <c r="F115" s="210" t="s">
        <v>134</v>
      </c>
      <c r="G115" s="208"/>
      <c r="H115" s="211">
        <v>1479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132</v>
      </c>
      <c r="AU115" s="217" t="s">
        <v>135</v>
      </c>
      <c r="AV115" s="13" t="s">
        <v>135</v>
      </c>
      <c r="AW115" s="13" t="s">
        <v>30</v>
      </c>
      <c r="AX115" s="13" t="s">
        <v>74</v>
      </c>
      <c r="AY115" s="217" t="s">
        <v>123</v>
      </c>
    </row>
    <row r="116" spans="2:65" s="1" customFormat="1" ht="16.5" customHeight="1">
      <c r="B116" s="34"/>
      <c r="C116" s="183" t="s">
        <v>133</v>
      </c>
      <c r="D116" s="183" t="s">
        <v>126</v>
      </c>
      <c r="E116" s="184" t="s">
        <v>161</v>
      </c>
      <c r="F116" s="185" t="s">
        <v>162</v>
      </c>
      <c r="G116" s="186" t="s">
        <v>138</v>
      </c>
      <c r="H116" s="187">
        <v>91800</v>
      </c>
      <c r="I116" s="188"/>
      <c r="J116" s="189">
        <f>ROUND(I116*H116,2)</f>
        <v>0</v>
      </c>
      <c r="K116" s="185" t="s">
        <v>139</v>
      </c>
      <c r="L116" s="38"/>
      <c r="M116" s="190" t="s">
        <v>1</v>
      </c>
      <c r="N116" s="191" t="s">
        <v>38</v>
      </c>
      <c r="O116" s="60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17" t="s">
        <v>130</v>
      </c>
      <c r="AT116" s="17" t="s">
        <v>126</v>
      </c>
      <c r="AU116" s="17" t="s">
        <v>135</v>
      </c>
      <c r="AY116" s="17" t="s">
        <v>123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7" t="s">
        <v>74</v>
      </c>
      <c r="BK116" s="194">
        <f>ROUND(I116*H116,2)</f>
        <v>0</v>
      </c>
      <c r="BL116" s="17" t="s">
        <v>130</v>
      </c>
      <c r="BM116" s="17" t="s">
        <v>163</v>
      </c>
    </row>
    <row r="117" spans="2:51" s="12" customFormat="1" ht="11.25">
      <c r="B117" s="195"/>
      <c r="C117" s="196"/>
      <c r="D117" s="197" t="s">
        <v>132</v>
      </c>
      <c r="E117" s="198" t="s">
        <v>1</v>
      </c>
      <c r="F117" s="199" t="s">
        <v>164</v>
      </c>
      <c r="G117" s="196"/>
      <c r="H117" s="200">
        <v>91800</v>
      </c>
      <c r="I117" s="201"/>
      <c r="J117" s="196"/>
      <c r="K117" s="196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132</v>
      </c>
      <c r="AU117" s="206" t="s">
        <v>135</v>
      </c>
      <c r="AV117" s="12" t="s">
        <v>76</v>
      </c>
      <c r="AW117" s="12" t="s">
        <v>30</v>
      </c>
      <c r="AX117" s="12" t="s">
        <v>67</v>
      </c>
      <c r="AY117" s="206" t="s">
        <v>123</v>
      </c>
    </row>
    <row r="118" spans="2:51" s="13" customFormat="1" ht="11.25">
      <c r="B118" s="207"/>
      <c r="C118" s="208"/>
      <c r="D118" s="197" t="s">
        <v>132</v>
      </c>
      <c r="E118" s="209" t="s">
        <v>1</v>
      </c>
      <c r="F118" s="210" t="s">
        <v>134</v>
      </c>
      <c r="G118" s="208"/>
      <c r="H118" s="211">
        <v>91800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132</v>
      </c>
      <c r="AU118" s="217" t="s">
        <v>135</v>
      </c>
      <c r="AV118" s="13" t="s">
        <v>135</v>
      </c>
      <c r="AW118" s="13" t="s">
        <v>30</v>
      </c>
      <c r="AX118" s="13" t="s">
        <v>74</v>
      </c>
      <c r="AY118" s="217" t="s">
        <v>123</v>
      </c>
    </row>
    <row r="119" spans="2:65" s="1" customFormat="1" ht="16.5" customHeight="1">
      <c r="B119" s="34"/>
      <c r="C119" s="183" t="s">
        <v>124</v>
      </c>
      <c r="D119" s="183" t="s">
        <v>126</v>
      </c>
      <c r="E119" s="184" t="s">
        <v>165</v>
      </c>
      <c r="F119" s="185" t="s">
        <v>166</v>
      </c>
      <c r="G119" s="186" t="s">
        <v>138</v>
      </c>
      <c r="H119" s="187">
        <v>1020</v>
      </c>
      <c r="I119" s="188"/>
      <c r="J119" s="189">
        <f>ROUND(I119*H119,2)</f>
        <v>0</v>
      </c>
      <c r="K119" s="185" t="s">
        <v>139</v>
      </c>
      <c r="L119" s="38"/>
      <c r="M119" s="190" t="s">
        <v>1</v>
      </c>
      <c r="N119" s="191" t="s">
        <v>38</v>
      </c>
      <c r="O119" s="60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17" t="s">
        <v>130</v>
      </c>
      <c r="AT119" s="17" t="s">
        <v>126</v>
      </c>
      <c r="AU119" s="17" t="s">
        <v>135</v>
      </c>
      <c r="AY119" s="17" t="s">
        <v>123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7" t="s">
        <v>74</v>
      </c>
      <c r="BK119" s="194">
        <f>ROUND(I119*H119,2)</f>
        <v>0</v>
      </c>
      <c r="BL119" s="17" t="s">
        <v>130</v>
      </c>
      <c r="BM119" s="17" t="s">
        <v>167</v>
      </c>
    </row>
    <row r="120" spans="2:51" s="12" customFormat="1" ht="11.25">
      <c r="B120" s="195"/>
      <c r="C120" s="196"/>
      <c r="D120" s="197" t="s">
        <v>132</v>
      </c>
      <c r="E120" s="198" t="s">
        <v>1</v>
      </c>
      <c r="F120" s="199" t="s">
        <v>168</v>
      </c>
      <c r="G120" s="196"/>
      <c r="H120" s="200">
        <v>1020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132</v>
      </c>
      <c r="AU120" s="206" t="s">
        <v>135</v>
      </c>
      <c r="AV120" s="12" t="s">
        <v>76</v>
      </c>
      <c r="AW120" s="12" t="s">
        <v>30</v>
      </c>
      <c r="AX120" s="12" t="s">
        <v>67</v>
      </c>
      <c r="AY120" s="206" t="s">
        <v>123</v>
      </c>
    </row>
    <row r="121" spans="2:51" s="13" customFormat="1" ht="11.25">
      <c r="B121" s="207"/>
      <c r="C121" s="208"/>
      <c r="D121" s="197" t="s">
        <v>132</v>
      </c>
      <c r="E121" s="209" t="s">
        <v>1</v>
      </c>
      <c r="F121" s="210" t="s">
        <v>134</v>
      </c>
      <c r="G121" s="208"/>
      <c r="H121" s="211">
        <v>1020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132</v>
      </c>
      <c r="AU121" s="217" t="s">
        <v>135</v>
      </c>
      <c r="AV121" s="13" t="s">
        <v>135</v>
      </c>
      <c r="AW121" s="13" t="s">
        <v>30</v>
      </c>
      <c r="AX121" s="13" t="s">
        <v>74</v>
      </c>
      <c r="AY121" s="217" t="s">
        <v>123</v>
      </c>
    </row>
    <row r="122" spans="2:65" s="1" customFormat="1" ht="16.5" customHeight="1">
      <c r="B122" s="34"/>
      <c r="C122" s="183" t="s">
        <v>169</v>
      </c>
      <c r="D122" s="183" t="s">
        <v>126</v>
      </c>
      <c r="E122" s="184" t="s">
        <v>170</v>
      </c>
      <c r="F122" s="185" t="s">
        <v>171</v>
      </c>
      <c r="G122" s="186" t="s">
        <v>172</v>
      </c>
      <c r="H122" s="187">
        <v>15</v>
      </c>
      <c r="I122" s="188"/>
      <c r="J122" s="189">
        <f>ROUND(I122*H122,2)</f>
        <v>0</v>
      </c>
      <c r="K122" s="185" t="s">
        <v>139</v>
      </c>
      <c r="L122" s="38"/>
      <c r="M122" s="190" t="s">
        <v>1</v>
      </c>
      <c r="N122" s="191" t="s">
        <v>38</v>
      </c>
      <c r="O122" s="60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17" t="s">
        <v>130</v>
      </c>
      <c r="AT122" s="17" t="s">
        <v>126</v>
      </c>
      <c r="AU122" s="17" t="s">
        <v>135</v>
      </c>
      <c r="AY122" s="17" t="s">
        <v>123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7" t="s">
        <v>74</v>
      </c>
      <c r="BK122" s="194">
        <f>ROUND(I122*H122,2)</f>
        <v>0</v>
      </c>
      <c r="BL122" s="17" t="s">
        <v>130</v>
      </c>
      <c r="BM122" s="17" t="s">
        <v>173</v>
      </c>
    </row>
    <row r="123" spans="2:51" s="12" customFormat="1" ht="11.25">
      <c r="B123" s="195"/>
      <c r="C123" s="196"/>
      <c r="D123" s="197" t="s">
        <v>132</v>
      </c>
      <c r="E123" s="198" t="s">
        <v>1</v>
      </c>
      <c r="F123" s="199" t="s">
        <v>174</v>
      </c>
      <c r="G123" s="196"/>
      <c r="H123" s="200">
        <v>15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132</v>
      </c>
      <c r="AU123" s="206" t="s">
        <v>135</v>
      </c>
      <c r="AV123" s="12" t="s">
        <v>76</v>
      </c>
      <c r="AW123" s="12" t="s">
        <v>30</v>
      </c>
      <c r="AX123" s="12" t="s">
        <v>67</v>
      </c>
      <c r="AY123" s="206" t="s">
        <v>123</v>
      </c>
    </row>
    <row r="124" spans="2:51" s="13" customFormat="1" ht="11.25">
      <c r="B124" s="207"/>
      <c r="C124" s="208"/>
      <c r="D124" s="197" t="s">
        <v>132</v>
      </c>
      <c r="E124" s="209" t="s">
        <v>1</v>
      </c>
      <c r="F124" s="210" t="s">
        <v>134</v>
      </c>
      <c r="G124" s="208"/>
      <c r="H124" s="211">
        <v>15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132</v>
      </c>
      <c r="AU124" s="217" t="s">
        <v>135</v>
      </c>
      <c r="AV124" s="13" t="s">
        <v>135</v>
      </c>
      <c r="AW124" s="13" t="s">
        <v>30</v>
      </c>
      <c r="AX124" s="13" t="s">
        <v>74</v>
      </c>
      <c r="AY124" s="217" t="s">
        <v>123</v>
      </c>
    </row>
    <row r="125" spans="2:65" s="1" customFormat="1" ht="16.5" customHeight="1">
      <c r="B125" s="34"/>
      <c r="C125" s="183" t="s">
        <v>145</v>
      </c>
      <c r="D125" s="183" t="s">
        <v>126</v>
      </c>
      <c r="E125" s="184" t="s">
        <v>175</v>
      </c>
      <c r="F125" s="185" t="s">
        <v>176</v>
      </c>
      <c r="G125" s="186" t="s">
        <v>177</v>
      </c>
      <c r="H125" s="187">
        <v>1</v>
      </c>
      <c r="I125" s="188"/>
      <c r="J125" s="189">
        <f>ROUND(I125*H125,2)</f>
        <v>0</v>
      </c>
      <c r="K125" s="185" t="s">
        <v>1</v>
      </c>
      <c r="L125" s="38"/>
      <c r="M125" s="190" t="s">
        <v>1</v>
      </c>
      <c r="N125" s="191" t="s">
        <v>38</v>
      </c>
      <c r="O125" s="60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17" t="s">
        <v>130</v>
      </c>
      <c r="AT125" s="17" t="s">
        <v>126</v>
      </c>
      <c r="AU125" s="17" t="s">
        <v>135</v>
      </c>
      <c r="AY125" s="17" t="s">
        <v>123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7" t="s">
        <v>74</v>
      </c>
      <c r="BK125" s="194">
        <f>ROUND(I125*H125,2)</f>
        <v>0</v>
      </c>
      <c r="BL125" s="17" t="s">
        <v>130</v>
      </c>
      <c r="BM125" s="17" t="s">
        <v>178</v>
      </c>
    </row>
    <row r="126" spans="2:51" s="12" customFormat="1" ht="11.25">
      <c r="B126" s="195"/>
      <c r="C126" s="196"/>
      <c r="D126" s="197" t="s">
        <v>132</v>
      </c>
      <c r="E126" s="198" t="s">
        <v>1</v>
      </c>
      <c r="F126" s="199" t="s">
        <v>179</v>
      </c>
      <c r="G126" s="196"/>
      <c r="H126" s="200">
        <v>1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132</v>
      </c>
      <c r="AU126" s="206" t="s">
        <v>135</v>
      </c>
      <c r="AV126" s="12" t="s">
        <v>76</v>
      </c>
      <c r="AW126" s="12" t="s">
        <v>30</v>
      </c>
      <c r="AX126" s="12" t="s">
        <v>67</v>
      </c>
      <c r="AY126" s="206" t="s">
        <v>123</v>
      </c>
    </row>
    <row r="127" spans="2:51" s="13" customFormat="1" ht="11.25">
      <c r="B127" s="207"/>
      <c r="C127" s="208"/>
      <c r="D127" s="197" t="s">
        <v>132</v>
      </c>
      <c r="E127" s="209" t="s">
        <v>1</v>
      </c>
      <c r="F127" s="210" t="s">
        <v>134</v>
      </c>
      <c r="G127" s="208"/>
      <c r="H127" s="211">
        <v>1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132</v>
      </c>
      <c r="AU127" s="217" t="s">
        <v>135</v>
      </c>
      <c r="AV127" s="13" t="s">
        <v>135</v>
      </c>
      <c r="AW127" s="13" t="s">
        <v>30</v>
      </c>
      <c r="AX127" s="13" t="s">
        <v>74</v>
      </c>
      <c r="AY127" s="217" t="s">
        <v>123</v>
      </c>
    </row>
    <row r="128" spans="2:65" s="1" customFormat="1" ht="16.5" customHeight="1">
      <c r="B128" s="34"/>
      <c r="C128" s="183" t="s">
        <v>152</v>
      </c>
      <c r="D128" s="183" t="s">
        <v>126</v>
      </c>
      <c r="E128" s="184" t="s">
        <v>180</v>
      </c>
      <c r="F128" s="185" t="s">
        <v>181</v>
      </c>
      <c r="G128" s="186" t="s">
        <v>177</v>
      </c>
      <c r="H128" s="187">
        <v>90</v>
      </c>
      <c r="I128" s="188"/>
      <c r="J128" s="189">
        <f>ROUND(I128*H128,2)</f>
        <v>0</v>
      </c>
      <c r="K128" s="185" t="s">
        <v>1</v>
      </c>
      <c r="L128" s="38"/>
      <c r="M128" s="190" t="s">
        <v>1</v>
      </c>
      <c r="N128" s="191" t="s">
        <v>38</v>
      </c>
      <c r="O128" s="60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17" t="s">
        <v>130</v>
      </c>
      <c r="AT128" s="17" t="s">
        <v>126</v>
      </c>
      <c r="AU128" s="17" t="s">
        <v>135</v>
      </c>
      <c r="AY128" s="17" t="s">
        <v>123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7" t="s">
        <v>74</v>
      </c>
      <c r="BK128" s="194">
        <f>ROUND(I128*H128,2)</f>
        <v>0</v>
      </c>
      <c r="BL128" s="17" t="s">
        <v>130</v>
      </c>
      <c r="BM128" s="17" t="s">
        <v>182</v>
      </c>
    </row>
    <row r="129" spans="2:51" s="12" customFormat="1" ht="11.25">
      <c r="B129" s="195"/>
      <c r="C129" s="196"/>
      <c r="D129" s="197" t="s">
        <v>132</v>
      </c>
      <c r="E129" s="198" t="s">
        <v>1</v>
      </c>
      <c r="F129" s="199" t="s">
        <v>183</v>
      </c>
      <c r="G129" s="196"/>
      <c r="H129" s="200">
        <v>90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132</v>
      </c>
      <c r="AU129" s="206" t="s">
        <v>135</v>
      </c>
      <c r="AV129" s="12" t="s">
        <v>76</v>
      </c>
      <c r="AW129" s="12" t="s">
        <v>30</v>
      </c>
      <c r="AX129" s="12" t="s">
        <v>67</v>
      </c>
      <c r="AY129" s="206" t="s">
        <v>123</v>
      </c>
    </row>
    <row r="130" spans="2:51" s="13" customFormat="1" ht="11.25">
      <c r="B130" s="207"/>
      <c r="C130" s="208"/>
      <c r="D130" s="197" t="s">
        <v>132</v>
      </c>
      <c r="E130" s="209" t="s">
        <v>1</v>
      </c>
      <c r="F130" s="210" t="s">
        <v>134</v>
      </c>
      <c r="G130" s="208"/>
      <c r="H130" s="211">
        <v>90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132</v>
      </c>
      <c r="AU130" s="217" t="s">
        <v>135</v>
      </c>
      <c r="AV130" s="13" t="s">
        <v>135</v>
      </c>
      <c r="AW130" s="13" t="s">
        <v>30</v>
      </c>
      <c r="AX130" s="13" t="s">
        <v>74</v>
      </c>
      <c r="AY130" s="217" t="s">
        <v>123</v>
      </c>
    </row>
    <row r="131" spans="2:65" s="1" customFormat="1" ht="16.5" customHeight="1">
      <c r="B131" s="34"/>
      <c r="C131" s="183" t="s">
        <v>184</v>
      </c>
      <c r="D131" s="183" t="s">
        <v>126</v>
      </c>
      <c r="E131" s="184" t="s">
        <v>185</v>
      </c>
      <c r="F131" s="185" t="s">
        <v>186</v>
      </c>
      <c r="G131" s="186" t="s">
        <v>177</v>
      </c>
      <c r="H131" s="187">
        <v>1</v>
      </c>
      <c r="I131" s="188"/>
      <c r="J131" s="189">
        <f>ROUND(I131*H131,2)</f>
        <v>0</v>
      </c>
      <c r="K131" s="185" t="s">
        <v>1</v>
      </c>
      <c r="L131" s="38"/>
      <c r="M131" s="190" t="s">
        <v>1</v>
      </c>
      <c r="N131" s="191" t="s">
        <v>38</v>
      </c>
      <c r="O131" s="60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17" t="s">
        <v>130</v>
      </c>
      <c r="AT131" s="17" t="s">
        <v>126</v>
      </c>
      <c r="AU131" s="17" t="s">
        <v>135</v>
      </c>
      <c r="AY131" s="17" t="s">
        <v>123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7" t="s">
        <v>74</v>
      </c>
      <c r="BK131" s="194">
        <f>ROUND(I131*H131,2)</f>
        <v>0</v>
      </c>
      <c r="BL131" s="17" t="s">
        <v>130</v>
      </c>
      <c r="BM131" s="17" t="s">
        <v>187</v>
      </c>
    </row>
    <row r="132" spans="2:51" s="12" customFormat="1" ht="11.25">
      <c r="B132" s="195"/>
      <c r="C132" s="196"/>
      <c r="D132" s="197" t="s">
        <v>132</v>
      </c>
      <c r="E132" s="198" t="s">
        <v>1</v>
      </c>
      <c r="F132" s="199" t="s">
        <v>74</v>
      </c>
      <c r="G132" s="196"/>
      <c r="H132" s="200">
        <v>1</v>
      </c>
      <c r="I132" s="201"/>
      <c r="J132" s="196"/>
      <c r="K132" s="196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132</v>
      </c>
      <c r="AU132" s="206" t="s">
        <v>135</v>
      </c>
      <c r="AV132" s="12" t="s">
        <v>76</v>
      </c>
      <c r="AW132" s="12" t="s">
        <v>30</v>
      </c>
      <c r="AX132" s="12" t="s">
        <v>67</v>
      </c>
      <c r="AY132" s="206" t="s">
        <v>123</v>
      </c>
    </row>
    <row r="133" spans="2:51" s="13" customFormat="1" ht="11.25">
      <c r="B133" s="207"/>
      <c r="C133" s="208"/>
      <c r="D133" s="197" t="s">
        <v>132</v>
      </c>
      <c r="E133" s="209" t="s">
        <v>1</v>
      </c>
      <c r="F133" s="210" t="s">
        <v>134</v>
      </c>
      <c r="G133" s="208"/>
      <c r="H133" s="211">
        <v>1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132</v>
      </c>
      <c r="AU133" s="217" t="s">
        <v>135</v>
      </c>
      <c r="AV133" s="13" t="s">
        <v>135</v>
      </c>
      <c r="AW133" s="13" t="s">
        <v>30</v>
      </c>
      <c r="AX133" s="13" t="s">
        <v>74</v>
      </c>
      <c r="AY133" s="217" t="s">
        <v>123</v>
      </c>
    </row>
    <row r="134" spans="2:63" s="11" customFormat="1" ht="20.85" customHeight="1">
      <c r="B134" s="167"/>
      <c r="C134" s="168"/>
      <c r="D134" s="169" t="s">
        <v>66</v>
      </c>
      <c r="E134" s="181" t="s">
        <v>188</v>
      </c>
      <c r="F134" s="181" t="s">
        <v>189</v>
      </c>
      <c r="G134" s="168"/>
      <c r="H134" s="168"/>
      <c r="I134" s="171"/>
      <c r="J134" s="182">
        <f>BK134</f>
        <v>0</v>
      </c>
      <c r="K134" s="168"/>
      <c r="L134" s="173"/>
      <c r="M134" s="174"/>
      <c r="N134" s="175"/>
      <c r="O134" s="175"/>
      <c r="P134" s="176">
        <f>SUM(P135:P139)</f>
        <v>0</v>
      </c>
      <c r="Q134" s="175"/>
      <c r="R134" s="176">
        <f>SUM(R135:R139)</f>
        <v>0.014867600000000002</v>
      </c>
      <c r="S134" s="175"/>
      <c r="T134" s="177">
        <f>SUM(T135:T139)</f>
        <v>0</v>
      </c>
      <c r="AR134" s="178" t="s">
        <v>74</v>
      </c>
      <c r="AT134" s="179" t="s">
        <v>66</v>
      </c>
      <c r="AU134" s="179" t="s">
        <v>76</v>
      </c>
      <c r="AY134" s="178" t="s">
        <v>123</v>
      </c>
      <c r="BK134" s="180">
        <f>SUM(BK135:BK139)</f>
        <v>0</v>
      </c>
    </row>
    <row r="135" spans="2:65" s="1" customFormat="1" ht="16.5" customHeight="1">
      <c r="B135" s="34"/>
      <c r="C135" s="183" t="s">
        <v>190</v>
      </c>
      <c r="D135" s="183" t="s">
        <v>126</v>
      </c>
      <c r="E135" s="184" t="s">
        <v>191</v>
      </c>
      <c r="F135" s="185" t="s">
        <v>192</v>
      </c>
      <c r="G135" s="186" t="s">
        <v>138</v>
      </c>
      <c r="H135" s="187">
        <v>371.69</v>
      </c>
      <c r="I135" s="188"/>
      <c r="J135" s="189">
        <f>ROUND(I135*H135,2)</f>
        <v>0</v>
      </c>
      <c r="K135" s="185" t="s">
        <v>139</v>
      </c>
      <c r="L135" s="38"/>
      <c r="M135" s="190" t="s">
        <v>1</v>
      </c>
      <c r="N135" s="191" t="s">
        <v>38</v>
      </c>
      <c r="O135" s="60"/>
      <c r="P135" s="192">
        <f>O135*H135</f>
        <v>0</v>
      </c>
      <c r="Q135" s="192">
        <v>4E-05</v>
      </c>
      <c r="R135" s="192">
        <f>Q135*H135</f>
        <v>0.014867600000000002</v>
      </c>
      <c r="S135" s="192">
        <v>0</v>
      </c>
      <c r="T135" s="193">
        <f>S135*H135</f>
        <v>0</v>
      </c>
      <c r="AR135" s="17" t="s">
        <v>130</v>
      </c>
      <c r="AT135" s="17" t="s">
        <v>126</v>
      </c>
      <c r="AU135" s="17" t="s">
        <v>135</v>
      </c>
      <c r="AY135" s="17" t="s">
        <v>123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7" t="s">
        <v>74</v>
      </c>
      <c r="BK135" s="194">
        <f>ROUND(I135*H135,2)</f>
        <v>0</v>
      </c>
      <c r="BL135" s="17" t="s">
        <v>130</v>
      </c>
      <c r="BM135" s="17" t="s">
        <v>193</v>
      </c>
    </row>
    <row r="136" spans="2:51" s="14" customFormat="1" ht="11.25">
      <c r="B136" s="228"/>
      <c r="C136" s="229"/>
      <c r="D136" s="197" t="s">
        <v>132</v>
      </c>
      <c r="E136" s="230" t="s">
        <v>1</v>
      </c>
      <c r="F136" s="231" t="s">
        <v>194</v>
      </c>
      <c r="G136" s="229"/>
      <c r="H136" s="230" t="s">
        <v>1</v>
      </c>
      <c r="I136" s="232"/>
      <c r="J136" s="229"/>
      <c r="K136" s="229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132</v>
      </c>
      <c r="AU136" s="237" t="s">
        <v>135</v>
      </c>
      <c r="AV136" s="14" t="s">
        <v>74</v>
      </c>
      <c r="AW136" s="14" t="s">
        <v>30</v>
      </c>
      <c r="AX136" s="14" t="s">
        <v>67</v>
      </c>
      <c r="AY136" s="237" t="s">
        <v>123</v>
      </c>
    </row>
    <row r="137" spans="2:51" s="12" customFormat="1" ht="11.25">
      <c r="B137" s="195"/>
      <c r="C137" s="196"/>
      <c r="D137" s="197" t="s">
        <v>132</v>
      </c>
      <c r="E137" s="198" t="s">
        <v>1</v>
      </c>
      <c r="F137" s="199" t="s">
        <v>195</v>
      </c>
      <c r="G137" s="196"/>
      <c r="H137" s="200">
        <v>74.25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132</v>
      </c>
      <c r="AU137" s="206" t="s">
        <v>135</v>
      </c>
      <c r="AV137" s="12" t="s">
        <v>76</v>
      </c>
      <c r="AW137" s="12" t="s">
        <v>30</v>
      </c>
      <c r="AX137" s="12" t="s">
        <v>67</v>
      </c>
      <c r="AY137" s="206" t="s">
        <v>123</v>
      </c>
    </row>
    <row r="138" spans="2:51" s="12" customFormat="1" ht="11.25">
      <c r="B138" s="195"/>
      <c r="C138" s="196"/>
      <c r="D138" s="197" t="s">
        <v>132</v>
      </c>
      <c r="E138" s="198" t="s">
        <v>1</v>
      </c>
      <c r="F138" s="199" t="s">
        <v>196</v>
      </c>
      <c r="G138" s="196"/>
      <c r="H138" s="200">
        <v>297.44</v>
      </c>
      <c r="I138" s="201"/>
      <c r="J138" s="196"/>
      <c r="K138" s="196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132</v>
      </c>
      <c r="AU138" s="206" t="s">
        <v>135</v>
      </c>
      <c r="AV138" s="12" t="s">
        <v>76</v>
      </c>
      <c r="AW138" s="12" t="s">
        <v>30</v>
      </c>
      <c r="AX138" s="12" t="s">
        <v>67</v>
      </c>
      <c r="AY138" s="206" t="s">
        <v>123</v>
      </c>
    </row>
    <row r="139" spans="2:51" s="13" customFormat="1" ht="11.25">
      <c r="B139" s="207"/>
      <c r="C139" s="208"/>
      <c r="D139" s="197" t="s">
        <v>132</v>
      </c>
      <c r="E139" s="209" t="s">
        <v>1</v>
      </c>
      <c r="F139" s="210" t="s">
        <v>134</v>
      </c>
      <c r="G139" s="208"/>
      <c r="H139" s="211">
        <v>371.69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132</v>
      </c>
      <c r="AU139" s="217" t="s">
        <v>135</v>
      </c>
      <c r="AV139" s="13" t="s">
        <v>135</v>
      </c>
      <c r="AW139" s="13" t="s">
        <v>30</v>
      </c>
      <c r="AX139" s="13" t="s">
        <v>74</v>
      </c>
      <c r="AY139" s="217" t="s">
        <v>123</v>
      </c>
    </row>
    <row r="140" spans="2:63" s="11" customFormat="1" ht="20.85" customHeight="1">
      <c r="B140" s="167"/>
      <c r="C140" s="168"/>
      <c r="D140" s="169" t="s">
        <v>66</v>
      </c>
      <c r="E140" s="181" t="s">
        <v>197</v>
      </c>
      <c r="F140" s="181" t="s">
        <v>198</v>
      </c>
      <c r="G140" s="168"/>
      <c r="H140" s="168"/>
      <c r="I140" s="171"/>
      <c r="J140" s="182">
        <f>BK140</f>
        <v>0</v>
      </c>
      <c r="K140" s="168"/>
      <c r="L140" s="173"/>
      <c r="M140" s="174"/>
      <c r="N140" s="175"/>
      <c r="O140" s="175"/>
      <c r="P140" s="176">
        <f>SUM(P141:P143)</f>
        <v>0</v>
      </c>
      <c r="Q140" s="175"/>
      <c r="R140" s="176">
        <f>SUM(R141:R143)</f>
        <v>0</v>
      </c>
      <c r="S140" s="175"/>
      <c r="T140" s="177">
        <f>SUM(T141:T143)</f>
        <v>0.295</v>
      </c>
      <c r="AR140" s="178" t="s">
        <v>74</v>
      </c>
      <c r="AT140" s="179" t="s">
        <v>66</v>
      </c>
      <c r="AU140" s="179" t="s">
        <v>76</v>
      </c>
      <c r="AY140" s="178" t="s">
        <v>123</v>
      </c>
      <c r="BK140" s="180">
        <f>SUM(BK141:BK143)</f>
        <v>0</v>
      </c>
    </row>
    <row r="141" spans="2:65" s="1" customFormat="1" ht="16.5" customHeight="1">
      <c r="B141" s="34"/>
      <c r="C141" s="183" t="s">
        <v>154</v>
      </c>
      <c r="D141" s="183" t="s">
        <v>126</v>
      </c>
      <c r="E141" s="184" t="s">
        <v>199</v>
      </c>
      <c r="F141" s="185" t="s">
        <v>200</v>
      </c>
      <c r="G141" s="186" t="s">
        <v>138</v>
      </c>
      <c r="H141" s="187">
        <v>5</v>
      </c>
      <c r="I141" s="188"/>
      <c r="J141" s="189">
        <f>ROUND(I141*H141,2)</f>
        <v>0</v>
      </c>
      <c r="K141" s="185" t="s">
        <v>139</v>
      </c>
      <c r="L141" s="38"/>
      <c r="M141" s="190" t="s">
        <v>1</v>
      </c>
      <c r="N141" s="191" t="s">
        <v>38</v>
      </c>
      <c r="O141" s="60"/>
      <c r="P141" s="192">
        <f>O141*H141</f>
        <v>0</v>
      </c>
      <c r="Q141" s="192">
        <v>0</v>
      </c>
      <c r="R141" s="192">
        <f>Q141*H141</f>
        <v>0</v>
      </c>
      <c r="S141" s="192">
        <v>0.059</v>
      </c>
      <c r="T141" s="193">
        <f>S141*H141</f>
        <v>0.295</v>
      </c>
      <c r="AR141" s="17" t="s">
        <v>130</v>
      </c>
      <c r="AT141" s="17" t="s">
        <v>126</v>
      </c>
      <c r="AU141" s="17" t="s">
        <v>135</v>
      </c>
      <c r="AY141" s="17" t="s">
        <v>123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7" t="s">
        <v>74</v>
      </c>
      <c r="BK141" s="194">
        <f>ROUND(I141*H141,2)</f>
        <v>0</v>
      </c>
      <c r="BL141" s="17" t="s">
        <v>130</v>
      </c>
      <c r="BM141" s="17" t="s">
        <v>201</v>
      </c>
    </row>
    <row r="142" spans="2:51" s="12" customFormat="1" ht="11.25">
      <c r="B142" s="195"/>
      <c r="C142" s="196"/>
      <c r="D142" s="197" t="s">
        <v>132</v>
      </c>
      <c r="E142" s="198" t="s">
        <v>1</v>
      </c>
      <c r="F142" s="199" t="s">
        <v>141</v>
      </c>
      <c r="G142" s="196"/>
      <c r="H142" s="200">
        <v>5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132</v>
      </c>
      <c r="AU142" s="206" t="s">
        <v>135</v>
      </c>
      <c r="AV142" s="12" t="s">
        <v>76</v>
      </c>
      <c r="AW142" s="12" t="s">
        <v>30</v>
      </c>
      <c r="AX142" s="12" t="s">
        <v>67</v>
      </c>
      <c r="AY142" s="206" t="s">
        <v>123</v>
      </c>
    </row>
    <row r="143" spans="2:51" s="13" customFormat="1" ht="11.25">
      <c r="B143" s="207"/>
      <c r="C143" s="208"/>
      <c r="D143" s="197" t="s">
        <v>132</v>
      </c>
      <c r="E143" s="209" t="s">
        <v>1</v>
      </c>
      <c r="F143" s="210" t="s">
        <v>134</v>
      </c>
      <c r="G143" s="208"/>
      <c r="H143" s="211">
        <v>5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132</v>
      </c>
      <c r="AU143" s="217" t="s">
        <v>135</v>
      </c>
      <c r="AV143" s="13" t="s">
        <v>135</v>
      </c>
      <c r="AW143" s="13" t="s">
        <v>30</v>
      </c>
      <c r="AX143" s="13" t="s">
        <v>74</v>
      </c>
      <c r="AY143" s="217" t="s">
        <v>123</v>
      </c>
    </row>
    <row r="144" spans="2:63" s="11" customFormat="1" ht="22.9" customHeight="1">
      <c r="B144" s="167"/>
      <c r="C144" s="168"/>
      <c r="D144" s="169" t="s">
        <v>66</v>
      </c>
      <c r="E144" s="181" t="s">
        <v>202</v>
      </c>
      <c r="F144" s="181" t="s">
        <v>203</v>
      </c>
      <c r="G144" s="168"/>
      <c r="H144" s="168"/>
      <c r="I144" s="171"/>
      <c r="J144" s="182">
        <f>BK144</f>
        <v>0</v>
      </c>
      <c r="K144" s="168"/>
      <c r="L144" s="173"/>
      <c r="M144" s="174"/>
      <c r="N144" s="175"/>
      <c r="O144" s="175"/>
      <c r="P144" s="176">
        <f>SUM(P145:P158)</f>
        <v>0</v>
      </c>
      <c r="Q144" s="175"/>
      <c r="R144" s="176">
        <f>SUM(R145:R158)</f>
        <v>0</v>
      </c>
      <c r="S144" s="175"/>
      <c r="T144" s="177">
        <f>SUM(T145:T158)</f>
        <v>0</v>
      </c>
      <c r="AR144" s="178" t="s">
        <v>74</v>
      </c>
      <c r="AT144" s="179" t="s">
        <v>66</v>
      </c>
      <c r="AU144" s="179" t="s">
        <v>74</v>
      </c>
      <c r="AY144" s="178" t="s">
        <v>123</v>
      </c>
      <c r="BK144" s="180">
        <f>SUM(BK145:BK158)</f>
        <v>0</v>
      </c>
    </row>
    <row r="145" spans="2:65" s="1" customFormat="1" ht="16.5" customHeight="1">
      <c r="B145" s="34"/>
      <c r="C145" s="183" t="s">
        <v>204</v>
      </c>
      <c r="D145" s="183" t="s">
        <v>126</v>
      </c>
      <c r="E145" s="184" t="s">
        <v>205</v>
      </c>
      <c r="F145" s="185" t="s">
        <v>206</v>
      </c>
      <c r="G145" s="186" t="s">
        <v>207</v>
      </c>
      <c r="H145" s="187">
        <v>21.493</v>
      </c>
      <c r="I145" s="188"/>
      <c r="J145" s="189">
        <f>ROUND(I145*H145,2)</f>
        <v>0</v>
      </c>
      <c r="K145" s="185" t="s">
        <v>1</v>
      </c>
      <c r="L145" s="38"/>
      <c r="M145" s="190" t="s">
        <v>1</v>
      </c>
      <c r="N145" s="191" t="s">
        <v>38</v>
      </c>
      <c r="O145" s="60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7" t="s">
        <v>130</v>
      </c>
      <c r="AT145" s="17" t="s">
        <v>126</v>
      </c>
      <c r="AU145" s="17" t="s">
        <v>76</v>
      </c>
      <c r="AY145" s="17" t="s">
        <v>123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7" t="s">
        <v>74</v>
      </c>
      <c r="BK145" s="194">
        <f>ROUND(I145*H145,2)</f>
        <v>0</v>
      </c>
      <c r="BL145" s="17" t="s">
        <v>130</v>
      </c>
      <c r="BM145" s="17" t="s">
        <v>208</v>
      </c>
    </row>
    <row r="146" spans="2:65" s="1" customFormat="1" ht="16.5" customHeight="1">
      <c r="B146" s="34"/>
      <c r="C146" s="183" t="s">
        <v>209</v>
      </c>
      <c r="D146" s="183" t="s">
        <v>126</v>
      </c>
      <c r="E146" s="184" t="s">
        <v>210</v>
      </c>
      <c r="F146" s="185" t="s">
        <v>211</v>
      </c>
      <c r="G146" s="186" t="s">
        <v>207</v>
      </c>
      <c r="H146" s="187">
        <v>214.93</v>
      </c>
      <c r="I146" s="188"/>
      <c r="J146" s="189">
        <f>ROUND(I146*H146,2)</f>
        <v>0</v>
      </c>
      <c r="K146" s="185" t="s">
        <v>1</v>
      </c>
      <c r="L146" s="38"/>
      <c r="M146" s="190" t="s">
        <v>1</v>
      </c>
      <c r="N146" s="191" t="s">
        <v>38</v>
      </c>
      <c r="O146" s="60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17" t="s">
        <v>130</v>
      </c>
      <c r="AT146" s="17" t="s">
        <v>126</v>
      </c>
      <c r="AU146" s="17" t="s">
        <v>76</v>
      </c>
      <c r="AY146" s="17" t="s">
        <v>123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7" t="s">
        <v>74</v>
      </c>
      <c r="BK146" s="194">
        <f>ROUND(I146*H146,2)</f>
        <v>0</v>
      </c>
      <c r="BL146" s="17" t="s">
        <v>130</v>
      </c>
      <c r="BM146" s="17" t="s">
        <v>212</v>
      </c>
    </row>
    <row r="147" spans="2:51" s="12" customFormat="1" ht="11.25">
      <c r="B147" s="195"/>
      <c r="C147" s="196"/>
      <c r="D147" s="197" t="s">
        <v>132</v>
      </c>
      <c r="E147" s="198" t="s">
        <v>1</v>
      </c>
      <c r="F147" s="199" t="s">
        <v>213</v>
      </c>
      <c r="G147" s="196"/>
      <c r="H147" s="200">
        <v>214.93</v>
      </c>
      <c r="I147" s="201"/>
      <c r="J147" s="196"/>
      <c r="K147" s="196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132</v>
      </c>
      <c r="AU147" s="206" t="s">
        <v>76</v>
      </c>
      <c r="AV147" s="12" t="s">
        <v>76</v>
      </c>
      <c r="AW147" s="12" t="s">
        <v>30</v>
      </c>
      <c r="AX147" s="12" t="s">
        <v>67</v>
      </c>
      <c r="AY147" s="206" t="s">
        <v>123</v>
      </c>
    </row>
    <row r="148" spans="2:51" s="13" customFormat="1" ht="11.25">
      <c r="B148" s="207"/>
      <c r="C148" s="208"/>
      <c r="D148" s="197" t="s">
        <v>132</v>
      </c>
      <c r="E148" s="209" t="s">
        <v>1</v>
      </c>
      <c r="F148" s="210" t="s">
        <v>134</v>
      </c>
      <c r="G148" s="208"/>
      <c r="H148" s="211">
        <v>214.93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132</v>
      </c>
      <c r="AU148" s="217" t="s">
        <v>76</v>
      </c>
      <c r="AV148" s="13" t="s">
        <v>135</v>
      </c>
      <c r="AW148" s="13" t="s">
        <v>30</v>
      </c>
      <c r="AX148" s="13" t="s">
        <v>74</v>
      </c>
      <c r="AY148" s="217" t="s">
        <v>123</v>
      </c>
    </row>
    <row r="149" spans="2:65" s="1" customFormat="1" ht="16.5" customHeight="1">
      <c r="B149" s="34"/>
      <c r="C149" s="183" t="s">
        <v>214</v>
      </c>
      <c r="D149" s="183" t="s">
        <v>126</v>
      </c>
      <c r="E149" s="184" t="s">
        <v>215</v>
      </c>
      <c r="F149" s="185" t="s">
        <v>216</v>
      </c>
      <c r="G149" s="186" t="s">
        <v>207</v>
      </c>
      <c r="H149" s="187">
        <v>21.493</v>
      </c>
      <c r="I149" s="188"/>
      <c r="J149" s="189">
        <f>ROUND(I149*H149,2)</f>
        <v>0</v>
      </c>
      <c r="K149" s="185" t="s">
        <v>139</v>
      </c>
      <c r="L149" s="38"/>
      <c r="M149" s="190" t="s">
        <v>1</v>
      </c>
      <c r="N149" s="191" t="s">
        <v>38</v>
      </c>
      <c r="O149" s="60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7" t="s">
        <v>130</v>
      </c>
      <c r="AT149" s="17" t="s">
        <v>126</v>
      </c>
      <c r="AU149" s="17" t="s">
        <v>76</v>
      </c>
      <c r="AY149" s="17" t="s">
        <v>123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7" t="s">
        <v>74</v>
      </c>
      <c r="BK149" s="194">
        <f>ROUND(I149*H149,2)</f>
        <v>0</v>
      </c>
      <c r="BL149" s="17" t="s">
        <v>130</v>
      </c>
      <c r="BM149" s="17" t="s">
        <v>217</v>
      </c>
    </row>
    <row r="150" spans="2:65" s="1" customFormat="1" ht="16.5" customHeight="1">
      <c r="B150" s="34"/>
      <c r="C150" s="183" t="s">
        <v>8</v>
      </c>
      <c r="D150" s="183" t="s">
        <v>126</v>
      </c>
      <c r="E150" s="184" t="s">
        <v>218</v>
      </c>
      <c r="F150" s="185" t="s">
        <v>219</v>
      </c>
      <c r="G150" s="186" t="s">
        <v>207</v>
      </c>
      <c r="H150" s="187">
        <v>12</v>
      </c>
      <c r="I150" s="188"/>
      <c r="J150" s="189">
        <f>ROUND(I150*H150,2)</f>
        <v>0</v>
      </c>
      <c r="K150" s="185" t="s">
        <v>139</v>
      </c>
      <c r="L150" s="38"/>
      <c r="M150" s="190" t="s">
        <v>1</v>
      </c>
      <c r="N150" s="191" t="s">
        <v>38</v>
      </c>
      <c r="O150" s="60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17" t="s">
        <v>130</v>
      </c>
      <c r="AT150" s="17" t="s">
        <v>126</v>
      </c>
      <c r="AU150" s="17" t="s">
        <v>76</v>
      </c>
      <c r="AY150" s="17" t="s">
        <v>123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7" t="s">
        <v>74</v>
      </c>
      <c r="BK150" s="194">
        <f>ROUND(I150*H150,2)</f>
        <v>0</v>
      </c>
      <c r="BL150" s="17" t="s">
        <v>130</v>
      </c>
      <c r="BM150" s="17" t="s">
        <v>220</v>
      </c>
    </row>
    <row r="151" spans="2:51" s="12" customFormat="1" ht="11.25">
      <c r="B151" s="195"/>
      <c r="C151" s="196"/>
      <c r="D151" s="197" t="s">
        <v>132</v>
      </c>
      <c r="E151" s="198" t="s">
        <v>1</v>
      </c>
      <c r="F151" s="199" t="s">
        <v>204</v>
      </c>
      <c r="G151" s="196"/>
      <c r="H151" s="200">
        <v>12</v>
      </c>
      <c r="I151" s="201"/>
      <c r="J151" s="196"/>
      <c r="K151" s="196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132</v>
      </c>
      <c r="AU151" s="206" t="s">
        <v>76</v>
      </c>
      <c r="AV151" s="12" t="s">
        <v>76</v>
      </c>
      <c r="AW151" s="12" t="s">
        <v>30</v>
      </c>
      <c r="AX151" s="12" t="s">
        <v>67</v>
      </c>
      <c r="AY151" s="206" t="s">
        <v>123</v>
      </c>
    </row>
    <row r="152" spans="2:51" s="13" customFormat="1" ht="11.25">
      <c r="B152" s="207"/>
      <c r="C152" s="208"/>
      <c r="D152" s="197" t="s">
        <v>132</v>
      </c>
      <c r="E152" s="209" t="s">
        <v>1</v>
      </c>
      <c r="F152" s="210" t="s">
        <v>134</v>
      </c>
      <c r="G152" s="208"/>
      <c r="H152" s="211">
        <v>12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132</v>
      </c>
      <c r="AU152" s="217" t="s">
        <v>76</v>
      </c>
      <c r="AV152" s="13" t="s">
        <v>135</v>
      </c>
      <c r="AW152" s="13" t="s">
        <v>30</v>
      </c>
      <c r="AX152" s="13" t="s">
        <v>74</v>
      </c>
      <c r="AY152" s="217" t="s">
        <v>123</v>
      </c>
    </row>
    <row r="153" spans="2:65" s="1" customFormat="1" ht="16.5" customHeight="1">
      <c r="B153" s="34"/>
      <c r="C153" s="183" t="s">
        <v>221</v>
      </c>
      <c r="D153" s="183" t="s">
        <v>126</v>
      </c>
      <c r="E153" s="184" t="s">
        <v>222</v>
      </c>
      <c r="F153" s="185" t="s">
        <v>223</v>
      </c>
      <c r="G153" s="186" t="s">
        <v>207</v>
      </c>
      <c r="H153" s="187">
        <v>3.5</v>
      </c>
      <c r="I153" s="188"/>
      <c r="J153" s="189">
        <f>ROUND(I153*H153,2)</f>
        <v>0</v>
      </c>
      <c r="K153" s="185" t="s">
        <v>139</v>
      </c>
      <c r="L153" s="38"/>
      <c r="M153" s="190" t="s">
        <v>1</v>
      </c>
      <c r="N153" s="191" t="s">
        <v>38</v>
      </c>
      <c r="O153" s="60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17" t="s">
        <v>130</v>
      </c>
      <c r="AT153" s="17" t="s">
        <v>126</v>
      </c>
      <c r="AU153" s="17" t="s">
        <v>76</v>
      </c>
      <c r="AY153" s="17" t="s">
        <v>123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7" t="s">
        <v>74</v>
      </c>
      <c r="BK153" s="194">
        <f>ROUND(I153*H153,2)</f>
        <v>0</v>
      </c>
      <c r="BL153" s="17" t="s">
        <v>130</v>
      </c>
      <c r="BM153" s="17" t="s">
        <v>224</v>
      </c>
    </row>
    <row r="154" spans="2:51" s="12" customFormat="1" ht="11.25">
      <c r="B154" s="195"/>
      <c r="C154" s="196"/>
      <c r="D154" s="197" t="s">
        <v>132</v>
      </c>
      <c r="E154" s="198" t="s">
        <v>1</v>
      </c>
      <c r="F154" s="199" t="s">
        <v>225</v>
      </c>
      <c r="G154" s="196"/>
      <c r="H154" s="200">
        <v>3.5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132</v>
      </c>
      <c r="AU154" s="206" t="s">
        <v>76</v>
      </c>
      <c r="AV154" s="12" t="s">
        <v>76</v>
      </c>
      <c r="AW154" s="12" t="s">
        <v>30</v>
      </c>
      <c r="AX154" s="12" t="s">
        <v>67</v>
      </c>
      <c r="AY154" s="206" t="s">
        <v>123</v>
      </c>
    </row>
    <row r="155" spans="2:51" s="13" customFormat="1" ht="11.25">
      <c r="B155" s="207"/>
      <c r="C155" s="208"/>
      <c r="D155" s="197" t="s">
        <v>132</v>
      </c>
      <c r="E155" s="209" t="s">
        <v>1</v>
      </c>
      <c r="F155" s="210" t="s">
        <v>134</v>
      </c>
      <c r="G155" s="208"/>
      <c r="H155" s="211">
        <v>3.5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132</v>
      </c>
      <c r="AU155" s="217" t="s">
        <v>76</v>
      </c>
      <c r="AV155" s="13" t="s">
        <v>135</v>
      </c>
      <c r="AW155" s="13" t="s">
        <v>30</v>
      </c>
      <c r="AX155" s="13" t="s">
        <v>74</v>
      </c>
      <c r="AY155" s="217" t="s">
        <v>123</v>
      </c>
    </row>
    <row r="156" spans="2:65" s="1" customFormat="1" ht="16.5" customHeight="1">
      <c r="B156" s="34"/>
      <c r="C156" s="183" t="s">
        <v>226</v>
      </c>
      <c r="D156" s="183" t="s">
        <v>126</v>
      </c>
      <c r="E156" s="184" t="s">
        <v>227</v>
      </c>
      <c r="F156" s="185" t="s">
        <v>228</v>
      </c>
      <c r="G156" s="186" t="s">
        <v>207</v>
      </c>
      <c r="H156" s="187">
        <v>5.993</v>
      </c>
      <c r="I156" s="188"/>
      <c r="J156" s="189">
        <f>ROUND(I156*H156,2)</f>
        <v>0</v>
      </c>
      <c r="K156" s="185" t="s">
        <v>1</v>
      </c>
      <c r="L156" s="38"/>
      <c r="M156" s="190" t="s">
        <v>1</v>
      </c>
      <c r="N156" s="191" t="s">
        <v>38</v>
      </c>
      <c r="O156" s="60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17" t="s">
        <v>130</v>
      </c>
      <c r="AT156" s="17" t="s">
        <v>126</v>
      </c>
      <c r="AU156" s="17" t="s">
        <v>76</v>
      </c>
      <c r="AY156" s="17" t="s">
        <v>123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7" t="s">
        <v>74</v>
      </c>
      <c r="BK156" s="194">
        <f>ROUND(I156*H156,2)</f>
        <v>0</v>
      </c>
      <c r="BL156" s="17" t="s">
        <v>130</v>
      </c>
      <c r="BM156" s="17" t="s">
        <v>229</v>
      </c>
    </row>
    <row r="157" spans="2:51" s="12" customFormat="1" ht="11.25">
      <c r="B157" s="195"/>
      <c r="C157" s="196"/>
      <c r="D157" s="197" t="s">
        <v>132</v>
      </c>
      <c r="E157" s="198" t="s">
        <v>1</v>
      </c>
      <c r="F157" s="199" t="s">
        <v>230</v>
      </c>
      <c r="G157" s="196"/>
      <c r="H157" s="200">
        <v>5.993</v>
      </c>
      <c r="I157" s="201"/>
      <c r="J157" s="196"/>
      <c r="K157" s="196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132</v>
      </c>
      <c r="AU157" s="206" t="s">
        <v>76</v>
      </c>
      <c r="AV157" s="12" t="s">
        <v>76</v>
      </c>
      <c r="AW157" s="12" t="s">
        <v>30</v>
      </c>
      <c r="AX157" s="12" t="s">
        <v>67</v>
      </c>
      <c r="AY157" s="206" t="s">
        <v>123</v>
      </c>
    </row>
    <row r="158" spans="2:51" s="13" customFormat="1" ht="11.25">
      <c r="B158" s="207"/>
      <c r="C158" s="208"/>
      <c r="D158" s="197" t="s">
        <v>132</v>
      </c>
      <c r="E158" s="209" t="s">
        <v>1</v>
      </c>
      <c r="F158" s="210" t="s">
        <v>134</v>
      </c>
      <c r="G158" s="208"/>
      <c r="H158" s="211">
        <v>5.993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132</v>
      </c>
      <c r="AU158" s="217" t="s">
        <v>76</v>
      </c>
      <c r="AV158" s="13" t="s">
        <v>135</v>
      </c>
      <c r="AW158" s="13" t="s">
        <v>30</v>
      </c>
      <c r="AX158" s="13" t="s">
        <v>74</v>
      </c>
      <c r="AY158" s="217" t="s">
        <v>123</v>
      </c>
    </row>
    <row r="159" spans="2:63" s="11" customFormat="1" ht="22.9" customHeight="1">
      <c r="B159" s="167"/>
      <c r="C159" s="168"/>
      <c r="D159" s="169" t="s">
        <v>66</v>
      </c>
      <c r="E159" s="181" t="s">
        <v>231</v>
      </c>
      <c r="F159" s="181" t="s">
        <v>232</v>
      </c>
      <c r="G159" s="168"/>
      <c r="H159" s="168"/>
      <c r="I159" s="171"/>
      <c r="J159" s="182">
        <f>BK159</f>
        <v>0</v>
      </c>
      <c r="K159" s="168"/>
      <c r="L159" s="173"/>
      <c r="M159" s="174"/>
      <c r="N159" s="175"/>
      <c r="O159" s="175"/>
      <c r="P159" s="176">
        <f>P160</f>
        <v>0</v>
      </c>
      <c r="Q159" s="175"/>
      <c r="R159" s="176">
        <f>R160</f>
        <v>0</v>
      </c>
      <c r="S159" s="175"/>
      <c r="T159" s="177">
        <f>T160</f>
        <v>0</v>
      </c>
      <c r="AR159" s="178" t="s">
        <v>74</v>
      </c>
      <c r="AT159" s="179" t="s">
        <v>66</v>
      </c>
      <c r="AU159" s="179" t="s">
        <v>74</v>
      </c>
      <c r="AY159" s="178" t="s">
        <v>123</v>
      </c>
      <c r="BK159" s="180">
        <f>BK160</f>
        <v>0</v>
      </c>
    </row>
    <row r="160" spans="2:65" s="1" customFormat="1" ht="16.5" customHeight="1">
      <c r="B160" s="34"/>
      <c r="C160" s="183" t="s">
        <v>233</v>
      </c>
      <c r="D160" s="183" t="s">
        <v>126</v>
      </c>
      <c r="E160" s="184" t="s">
        <v>234</v>
      </c>
      <c r="F160" s="185" t="s">
        <v>235</v>
      </c>
      <c r="G160" s="186" t="s">
        <v>207</v>
      </c>
      <c r="H160" s="187">
        <v>0.071</v>
      </c>
      <c r="I160" s="188"/>
      <c r="J160" s="189">
        <f>ROUND(I160*H160,2)</f>
        <v>0</v>
      </c>
      <c r="K160" s="185" t="s">
        <v>139</v>
      </c>
      <c r="L160" s="38"/>
      <c r="M160" s="190" t="s">
        <v>1</v>
      </c>
      <c r="N160" s="191" t="s">
        <v>38</v>
      </c>
      <c r="O160" s="60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AR160" s="17" t="s">
        <v>130</v>
      </c>
      <c r="AT160" s="17" t="s">
        <v>126</v>
      </c>
      <c r="AU160" s="17" t="s">
        <v>76</v>
      </c>
      <c r="AY160" s="17" t="s">
        <v>123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7" t="s">
        <v>74</v>
      </c>
      <c r="BK160" s="194">
        <f>ROUND(I160*H160,2)</f>
        <v>0</v>
      </c>
      <c r="BL160" s="17" t="s">
        <v>130</v>
      </c>
      <c r="BM160" s="17" t="s">
        <v>236</v>
      </c>
    </row>
    <row r="161" spans="2:63" s="11" customFormat="1" ht="25.9" customHeight="1">
      <c r="B161" s="167"/>
      <c r="C161" s="168"/>
      <c r="D161" s="169" t="s">
        <v>66</v>
      </c>
      <c r="E161" s="170" t="s">
        <v>237</v>
      </c>
      <c r="F161" s="170" t="s">
        <v>238</v>
      </c>
      <c r="G161" s="168"/>
      <c r="H161" s="168"/>
      <c r="I161" s="171"/>
      <c r="J161" s="172">
        <f>BK161</f>
        <v>0</v>
      </c>
      <c r="K161" s="168"/>
      <c r="L161" s="173"/>
      <c r="M161" s="174"/>
      <c r="N161" s="175"/>
      <c r="O161" s="175"/>
      <c r="P161" s="176">
        <f>P162+P171+P175+P290+P406+P438</f>
        <v>0</v>
      </c>
      <c r="Q161" s="175"/>
      <c r="R161" s="176">
        <f>R162+R171+R175+R290+R406+R438</f>
        <v>14.722594250000004</v>
      </c>
      <c r="S161" s="175"/>
      <c r="T161" s="177">
        <f>T162+T171+T175+T290+T406+T438</f>
        <v>21.197963</v>
      </c>
      <c r="AR161" s="178" t="s">
        <v>76</v>
      </c>
      <c r="AT161" s="179" t="s">
        <v>66</v>
      </c>
      <c r="AU161" s="179" t="s">
        <v>67</v>
      </c>
      <c r="AY161" s="178" t="s">
        <v>123</v>
      </c>
      <c r="BK161" s="180">
        <f>BK162+BK171+BK175+BK290+BK406+BK438</f>
        <v>0</v>
      </c>
    </row>
    <row r="162" spans="2:63" s="11" customFormat="1" ht="22.9" customHeight="1">
      <c r="B162" s="167"/>
      <c r="C162" s="168"/>
      <c r="D162" s="169" t="s">
        <v>66</v>
      </c>
      <c r="E162" s="181" t="s">
        <v>239</v>
      </c>
      <c r="F162" s="181" t="s">
        <v>240</v>
      </c>
      <c r="G162" s="168"/>
      <c r="H162" s="168"/>
      <c r="I162" s="171"/>
      <c r="J162" s="182">
        <f>BK162</f>
        <v>0</v>
      </c>
      <c r="K162" s="168"/>
      <c r="L162" s="173"/>
      <c r="M162" s="174"/>
      <c r="N162" s="175"/>
      <c r="O162" s="175"/>
      <c r="P162" s="176">
        <f>SUM(P163:P170)</f>
        <v>0</v>
      </c>
      <c r="Q162" s="175"/>
      <c r="R162" s="176">
        <f>SUM(R163:R170)</f>
        <v>0</v>
      </c>
      <c r="S162" s="175"/>
      <c r="T162" s="177">
        <f>SUM(T163:T170)</f>
        <v>3.8157000000000005</v>
      </c>
      <c r="AR162" s="178" t="s">
        <v>76</v>
      </c>
      <c r="AT162" s="179" t="s">
        <v>66</v>
      </c>
      <c r="AU162" s="179" t="s">
        <v>74</v>
      </c>
      <c r="AY162" s="178" t="s">
        <v>123</v>
      </c>
      <c r="BK162" s="180">
        <f>SUM(BK163:BK170)</f>
        <v>0</v>
      </c>
    </row>
    <row r="163" spans="2:65" s="1" customFormat="1" ht="16.5" customHeight="1">
      <c r="B163" s="34"/>
      <c r="C163" s="183" t="s">
        <v>241</v>
      </c>
      <c r="D163" s="183" t="s">
        <v>126</v>
      </c>
      <c r="E163" s="184" t="s">
        <v>242</v>
      </c>
      <c r="F163" s="185" t="s">
        <v>243</v>
      </c>
      <c r="G163" s="186" t="s">
        <v>138</v>
      </c>
      <c r="H163" s="187">
        <v>635.95</v>
      </c>
      <c r="I163" s="188"/>
      <c r="J163" s="189">
        <f>ROUND(I163*H163,2)</f>
        <v>0</v>
      </c>
      <c r="K163" s="185" t="s">
        <v>139</v>
      </c>
      <c r="L163" s="38"/>
      <c r="M163" s="190" t="s">
        <v>1</v>
      </c>
      <c r="N163" s="191" t="s">
        <v>38</v>
      </c>
      <c r="O163" s="60"/>
      <c r="P163" s="192">
        <f>O163*H163</f>
        <v>0</v>
      </c>
      <c r="Q163" s="192">
        <v>0</v>
      </c>
      <c r="R163" s="192">
        <f>Q163*H163</f>
        <v>0</v>
      </c>
      <c r="S163" s="192">
        <v>0.006</v>
      </c>
      <c r="T163" s="193">
        <f>S163*H163</f>
        <v>3.8157000000000005</v>
      </c>
      <c r="AR163" s="17" t="s">
        <v>221</v>
      </c>
      <c r="AT163" s="17" t="s">
        <v>126</v>
      </c>
      <c r="AU163" s="17" t="s">
        <v>76</v>
      </c>
      <c r="AY163" s="17" t="s">
        <v>123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7" t="s">
        <v>74</v>
      </c>
      <c r="BK163" s="194">
        <f>ROUND(I163*H163,2)</f>
        <v>0</v>
      </c>
      <c r="BL163" s="17" t="s">
        <v>221</v>
      </c>
      <c r="BM163" s="17" t="s">
        <v>244</v>
      </c>
    </row>
    <row r="164" spans="2:51" s="14" customFormat="1" ht="11.25">
      <c r="B164" s="228"/>
      <c r="C164" s="229"/>
      <c r="D164" s="197" t="s">
        <v>132</v>
      </c>
      <c r="E164" s="230" t="s">
        <v>1</v>
      </c>
      <c r="F164" s="231" t="s">
        <v>245</v>
      </c>
      <c r="G164" s="229"/>
      <c r="H164" s="230" t="s">
        <v>1</v>
      </c>
      <c r="I164" s="232"/>
      <c r="J164" s="229"/>
      <c r="K164" s="229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132</v>
      </c>
      <c r="AU164" s="237" t="s">
        <v>76</v>
      </c>
      <c r="AV164" s="14" t="s">
        <v>74</v>
      </c>
      <c r="AW164" s="14" t="s">
        <v>30</v>
      </c>
      <c r="AX164" s="14" t="s">
        <v>67</v>
      </c>
      <c r="AY164" s="237" t="s">
        <v>123</v>
      </c>
    </row>
    <row r="165" spans="2:51" s="12" customFormat="1" ht="11.25">
      <c r="B165" s="195"/>
      <c r="C165" s="196"/>
      <c r="D165" s="197" t="s">
        <v>132</v>
      </c>
      <c r="E165" s="198" t="s">
        <v>1</v>
      </c>
      <c r="F165" s="199" t="s">
        <v>246</v>
      </c>
      <c r="G165" s="196"/>
      <c r="H165" s="200">
        <v>425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132</v>
      </c>
      <c r="AU165" s="206" t="s">
        <v>76</v>
      </c>
      <c r="AV165" s="12" t="s">
        <v>76</v>
      </c>
      <c r="AW165" s="12" t="s">
        <v>30</v>
      </c>
      <c r="AX165" s="12" t="s">
        <v>67</v>
      </c>
      <c r="AY165" s="206" t="s">
        <v>123</v>
      </c>
    </row>
    <row r="166" spans="2:51" s="13" customFormat="1" ht="11.25">
      <c r="B166" s="207"/>
      <c r="C166" s="208"/>
      <c r="D166" s="197" t="s">
        <v>132</v>
      </c>
      <c r="E166" s="209" t="s">
        <v>1</v>
      </c>
      <c r="F166" s="210" t="s">
        <v>134</v>
      </c>
      <c r="G166" s="208"/>
      <c r="H166" s="211">
        <v>425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132</v>
      </c>
      <c r="AU166" s="217" t="s">
        <v>76</v>
      </c>
      <c r="AV166" s="13" t="s">
        <v>135</v>
      </c>
      <c r="AW166" s="13" t="s">
        <v>30</v>
      </c>
      <c r="AX166" s="13" t="s">
        <v>67</v>
      </c>
      <c r="AY166" s="217" t="s">
        <v>123</v>
      </c>
    </row>
    <row r="167" spans="2:51" s="12" customFormat="1" ht="11.25">
      <c r="B167" s="195"/>
      <c r="C167" s="196"/>
      <c r="D167" s="197" t="s">
        <v>132</v>
      </c>
      <c r="E167" s="198" t="s">
        <v>1</v>
      </c>
      <c r="F167" s="199" t="s">
        <v>247</v>
      </c>
      <c r="G167" s="196"/>
      <c r="H167" s="200">
        <v>128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132</v>
      </c>
      <c r="AU167" s="206" t="s">
        <v>76</v>
      </c>
      <c r="AV167" s="12" t="s">
        <v>76</v>
      </c>
      <c r="AW167" s="12" t="s">
        <v>30</v>
      </c>
      <c r="AX167" s="12" t="s">
        <v>67</v>
      </c>
      <c r="AY167" s="206" t="s">
        <v>123</v>
      </c>
    </row>
    <row r="168" spans="2:51" s="13" customFormat="1" ht="11.25">
      <c r="B168" s="207"/>
      <c r="C168" s="208"/>
      <c r="D168" s="197" t="s">
        <v>132</v>
      </c>
      <c r="E168" s="209" t="s">
        <v>1</v>
      </c>
      <c r="F168" s="210" t="s">
        <v>134</v>
      </c>
      <c r="G168" s="208"/>
      <c r="H168" s="211">
        <v>128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132</v>
      </c>
      <c r="AU168" s="217" t="s">
        <v>76</v>
      </c>
      <c r="AV168" s="13" t="s">
        <v>135</v>
      </c>
      <c r="AW168" s="13" t="s">
        <v>30</v>
      </c>
      <c r="AX168" s="13" t="s">
        <v>67</v>
      </c>
      <c r="AY168" s="217" t="s">
        <v>123</v>
      </c>
    </row>
    <row r="169" spans="2:51" s="15" customFormat="1" ht="11.25">
      <c r="B169" s="238"/>
      <c r="C169" s="239"/>
      <c r="D169" s="197" t="s">
        <v>132</v>
      </c>
      <c r="E169" s="240" t="s">
        <v>1</v>
      </c>
      <c r="F169" s="241" t="s">
        <v>248</v>
      </c>
      <c r="G169" s="239"/>
      <c r="H169" s="242">
        <v>553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132</v>
      </c>
      <c r="AU169" s="248" t="s">
        <v>76</v>
      </c>
      <c r="AV169" s="15" t="s">
        <v>130</v>
      </c>
      <c r="AW169" s="15" t="s">
        <v>30</v>
      </c>
      <c r="AX169" s="15" t="s">
        <v>74</v>
      </c>
      <c r="AY169" s="248" t="s">
        <v>123</v>
      </c>
    </row>
    <row r="170" spans="2:51" s="12" customFormat="1" ht="11.25">
      <c r="B170" s="195"/>
      <c r="C170" s="196"/>
      <c r="D170" s="197" t="s">
        <v>132</v>
      </c>
      <c r="E170" s="196"/>
      <c r="F170" s="199" t="s">
        <v>249</v>
      </c>
      <c r="G170" s="196"/>
      <c r="H170" s="200">
        <v>635.95</v>
      </c>
      <c r="I170" s="201"/>
      <c r="J170" s="196"/>
      <c r="K170" s="196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132</v>
      </c>
      <c r="AU170" s="206" t="s">
        <v>76</v>
      </c>
      <c r="AV170" s="12" t="s">
        <v>76</v>
      </c>
      <c r="AW170" s="12" t="s">
        <v>4</v>
      </c>
      <c r="AX170" s="12" t="s">
        <v>74</v>
      </c>
      <c r="AY170" s="206" t="s">
        <v>123</v>
      </c>
    </row>
    <row r="171" spans="2:63" s="11" customFormat="1" ht="22.9" customHeight="1">
      <c r="B171" s="167"/>
      <c r="C171" s="168"/>
      <c r="D171" s="169" t="s">
        <v>66</v>
      </c>
      <c r="E171" s="181" t="s">
        <v>250</v>
      </c>
      <c r="F171" s="181" t="s">
        <v>251</v>
      </c>
      <c r="G171" s="168"/>
      <c r="H171" s="168"/>
      <c r="I171" s="171"/>
      <c r="J171" s="182">
        <f>BK171</f>
        <v>0</v>
      </c>
      <c r="K171" s="168"/>
      <c r="L171" s="173"/>
      <c r="M171" s="174"/>
      <c r="N171" s="175"/>
      <c r="O171" s="175"/>
      <c r="P171" s="176">
        <f>SUM(P172:P174)</f>
        <v>0</v>
      </c>
      <c r="Q171" s="175"/>
      <c r="R171" s="176">
        <f>SUM(R172:R174)</f>
        <v>0.0927</v>
      </c>
      <c r="S171" s="175"/>
      <c r="T171" s="177">
        <f>SUM(T172:T174)</f>
        <v>0</v>
      </c>
      <c r="AR171" s="178" t="s">
        <v>76</v>
      </c>
      <c r="AT171" s="179" t="s">
        <v>66</v>
      </c>
      <c r="AU171" s="179" t="s">
        <v>74</v>
      </c>
      <c r="AY171" s="178" t="s">
        <v>123</v>
      </c>
      <c r="BK171" s="180">
        <f>SUM(BK172:BK174)</f>
        <v>0</v>
      </c>
    </row>
    <row r="172" spans="2:65" s="1" customFormat="1" ht="16.5" customHeight="1">
      <c r="B172" s="34"/>
      <c r="C172" s="183" t="s">
        <v>7</v>
      </c>
      <c r="D172" s="183" t="s">
        <v>126</v>
      </c>
      <c r="E172" s="184" t="s">
        <v>252</v>
      </c>
      <c r="F172" s="185" t="s">
        <v>253</v>
      </c>
      <c r="G172" s="186" t="s">
        <v>177</v>
      </c>
      <c r="H172" s="187">
        <v>3</v>
      </c>
      <c r="I172" s="188"/>
      <c r="J172" s="189">
        <f>ROUND(I172*H172,2)</f>
        <v>0</v>
      </c>
      <c r="K172" s="185" t="s">
        <v>139</v>
      </c>
      <c r="L172" s="38"/>
      <c r="M172" s="190" t="s">
        <v>1</v>
      </c>
      <c r="N172" s="191" t="s">
        <v>38</v>
      </c>
      <c r="O172" s="60"/>
      <c r="P172" s="192">
        <f>O172*H172</f>
        <v>0</v>
      </c>
      <c r="Q172" s="192">
        <v>0.0309</v>
      </c>
      <c r="R172" s="192">
        <f>Q172*H172</f>
        <v>0.0927</v>
      </c>
      <c r="S172" s="192">
        <v>0</v>
      </c>
      <c r="T172" s="193">
        <f>S172*H172</f>
        <v>0</v>
      </c>
      <c r="AR172" s="17" t="s">
        <v>221</v>
      </c>
      <c r="AT172" s="17" t="s">
        <v>126</v>
      </c>
      <c r="AU172" s="17" t="s">
        <v>76</v>
      </c>
      <c r="AY172" s="17" t="s">
        <v>123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7" t="s">
        <v>74</v>
      </c>
      <c r="BK172" s="194">
        <f>ROUND(I172*H172,2)</f>
        <v>0</v>
      </c>
      <c r="BL172" s="17" t="s">
        <v>221</v>
      </c>
      <c r="BM172" s="17" t="s">
        <v>254</v>
      </c>
    </row>
    <row r="173" spans="2:51" s="12" customFormat="1" ht="11.25">
      <c r="B173" s="195"/>
      <c r="C173" s="196"/>
      <c r="D173" s="197" t="s">
        <v>132</v>
      </c>
      <c r="E173" s="198" t="s">
        <v>1</v>
      </c>
      <c r="F173" s="199" t="s">
        <v>255</v>
      </c>
      <c r="G173" s="196"/>
      <c r="H173" s="200">
        <v>3</v>
      </c>
      <c r="I173" s="201"/>
      <c r="J173" s="196"/>
      <c r="K173" s="196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132</v>
      </c>
      <c r="AU173" s="206" t="s">
        <v>76</v>
      </c>
      <c r="AV173" s="12" t="s">
        <v>76</v>
      </c>
      <c r="AW173" s="12" t="s">
        <v>30</v>
      </c>
      <c r="AX173" s="12" t="s">
        <v>67</v>
      </c>
      <c r="AY173" s="206" t="s">
        <v>123</v>
      </c>
    </row>
    <row r="174" spans="2:51" s="13" customFormat="1" ht="11.25">
      <c r="B174" s="207"/>
      <c r="C174" s="208"/>
      <c r="D174" s="197" t="s">
        <v>132</v>
      </c>
      <c r="E174" s="209" t="s">
        <v>1</v>
      </c>
      <c r="F174" s="210" t="s">
        <v>134</v>
      </c>
      <c r="G174" s="208"/>
      <c r="H174" s="211">
        <v>3</v>
      </c>
      <c r="I174" s="212"/>
      <c r="J174" s="208"/>
      <c r="K174" s="208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132</v>
      </c>
      <c r="AU174" s="217" t="s">
        <v>76</v>
      </c>
      <c r="AV174" s="13" t="s">
        <v>135</v>
      </c>
      <c r="AW174" s="13" t="s">
        <v>30</v>
      </c>
      <c r="AX174" s="13" t="s">
        <v>74</v>
      </c>
      <c r="AY174" s="217" t="s">
        <v>123</v>
      </c>
    </row>
    <row r="175" spans="2:63" s="11" customFormat="1" ht="22.9" customHeight="1">
      <c r="B175" s="167"/>
      <c r="C175" s="168"/>
      <c r="D175" s="169" t="s">
        <v>66</v>
      </c>
      <c r="E175" s="181" t="s">
        <v>256</v>
      </c>
      <c r="F175" s="181" t="s">
        <v>257</v>
      </c>
      <c r="G175" s="168"/>
      <c r="H175" s="168"/>
      <c r="I175" s="171"/>
      <c r="J175" s="182">
        <f>BK175</f>
        <v>0</v>
      </c>
      <c r="K175" s="168"/>
      <c r="L175" s="173"/>
      <c r="M175" s="174"/>
      <c r="N175" s="175"/>
      <c r="O175" s="175"/>
      <c r="P175" s="176">
        <f>SUM(P176:P289)</f>
        <v>0</v>
      </c>
      <c r="Q175" s="175"/>
      <c r="R175" s="176">
        <f>SUM(R176:R289)</f>
        <v>8.949265950000001</v>
      </c>
      <c r="S175" s="175"/>
      <c r="T175" s="177">
        <f>SUM(T176:T289)</f>
        <v>12.61313</v>
      </c>
      <c r="AR175" s="178" t="s">
        <v>76</v>
      </c>
      <c r="AT175" s="179" t="s">
        <v>66</v>
      </c>
      <c r="AU175" s="179" t="s">
        <v>74</v>
      </c>
      <c r="AY175" s="178" t="s">
        <v>123</v>
      </c>
      <c r="BK175" s="180">
        <f>SUM(BK176:BK289)</f>
        <v>0</v>
      </c>
    </row>
    <row r="176" spans="2:65" s="1" customFormat="1" ht="16.5" customHeight="1">
      <c r="B176" s="34"/>
      <c r="C176" s="183" t="s">
        <v>258</v>
      </c>
      <c r="D176" s="183" t="s">
        <v>126</v>
      </c>
      <c r="E176" s="184" t="s">
        <v>259</v>
      </c>
      <c r="F176" s="185" t="s">
        <v>260</v>
      </c>
      <c r="G176" s="186" t="s">
        <v>129</v>
      </c>
      <c r="H176" s="187">
        <v>36.54</v>
      </c>
      <c r="I176" s="188"/>
      <c r="J176" s="189">
        <f>ROUND(I176*H176,2)</f>
        <v>0</v>
      </c>
      <c r="K176" s="185" t="s">
        <v>139</v>
      </c>
      <c r="L176" s="38"/>
      <c r="M176" s="190" t="s">
        <v>1</v>
      </c>
      <c r="N176" s="191" t="s">
        <v>38</v>
      </c>
      <c r="O176" s="60"/>
      <c r="P176" s="192">
        <f>O176*H176</f>
        <v>0</v>
      </c>
      <c r="Q176" s="192">
        <v>0</v>
      </c>
      <c r="R176" s="192">
        <f>Q176*H176</f>
        <v>0</v>
      </c>
      <c r="S176" s="192">
        <v>0.014</v>
      </c>
      <c r="T176" s="193">
        <f>S176*H176</f>
        <v>0.51156</v>
      </c>
      <c r="AR176" s="17" t="s">
        <v>221</v>
      </c>
      <c r="AT176" s="17" t="s">
        <v>126</v>
      </c>
      <c r="AU176" s="17" t="s">
        <v>76</v>
      </c>
      <c r="AY176" s="17" t="s">
        <v>123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7" t="s">
        <v>74</v>
      </c>
      <c r="BK176" s="194">
        <f>ROUND(I176*H176,2)</f>
        <v>0</v>
      </c>
      <c r="BL176" s="17" t="s">
        <v>221</v>
      </c>
      <c r="BM176" s="17" t="s">
        <v>261</v>
      </c>
    </row>
    <row r="177" spans="2:51" s="14" customFormat="1" ht="11.25">
      <c r="B177" s="228"/>
      <c r="C177" s="229"/>
      <c r="D177" s="197" t="s">
        <v>132</v>
      </c>
      <c r="E177" s="230" t="s">
        <v>1</v>
      </c>
      <c r="F177" s="231" t="s">
        <v>262</v>
      </c>
      <c r="G177" s="229"/>
      <c r="H177" s="230" t="s">
        <v>1</v>
      </c>
      <c r="I177" s="232"/>
      <c r="J177" s="229"/>
      <c r="K177" s="229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132</v>
      </c>
      <c r="AU177" s="237" t="s">
        <v>76</v>
      </c>
      <c r="AV177" s="14" t="s">
        <v>74</v>
      </c>
      <c r="AW177" s="14" t="s">
        <v>30</v>
      </c>
      <c r="AX177" s="14" t="s">
        <v>67</v>
      </c>
      <c r="AY177" s="237" t="s">
        <v>123</v>
      </c>
    </row>
    <row r="178" spans="2:51" s="12" customFormat="1" ht="11.25">
      <c r="B178" s="195"/>
      <c r="C178" s="196"/>
      <c r="D178" s="197" t="s">
        <v>132</v>
      </c>
      <c r="E178" s="198" t="s">
        <v>1</v>
      </c>
      <c r="F178" s="199" t="s">
        <v>263</v>
      </c>
      <c r="G178" s="196"/>
      <c r="H178" s="200">
        <v>47.6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132</v>
      </c>
      <c r="AU178" s="206" t="s">
        <v>76</v>
      </c>
      <c r="AV178" s="12" t="s">
        <v>76</v>
      </c>
      <c r="AW178" s="12" t="s">
        <v>30</v>
      </c>
      <c r="AX178" s="12" t="s">
        <v>67</v>
      </c>
      <c r="AY178" s="206" t="s">
        <v>123</v>
      </c>
    </row>
    <row r="179" spans="2:51" s="13" customFormat="1" ht="11.25">
      <c r="B179" s="207"/>
      <c r="C179" s="208"/>
      <c r="D179" s="197" t="s">
        <v>132</v>
      </c>
      <c r="E179" s="209" t="s">
        <v>1</v>
      </c>
      <c r="F179" s="210" t="s">
        <v>134</v>
      </c>
      <c r="G179" s="208"/>
      <c r="H179" s="211">
        <v>47.6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132</v>
      </c>
      <c r="AU179" s="217" t="s">
        <v>76</v>
      </c>
      <c r="AV179" s="13" t="s">
        <v>135</v>
      </c>
      <c r="AW179" s="13" t="s">
        <v>30</v>
      </c>
      <c r="AX179" s="13" t="s">
        <v>67</v>
      </c>
      <c r="AY179" s="217" t="s">
        <v>123</v>
      </c>
    </row>
    <row r="180" spans="2:51" s="12" customFormat="1" ht="11.25">
      <c r="B180" s="195"/>
      <c r="C180" s="196"/>
      <c r="D180" s="197" t="s">
        <v>132</v>
      </c>
      <c r="E180" s="198" t="s">
        <v>1</v>
      </c>
      <c r="F180" s="199" t="s">
        <v>264</v>
      </c>
      <c r="G180" s="196"/>
      <c r="H180" s="200">
        <v>74.2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132</v>
      </c>
      <c r="AU180" s="206" t="s">
        <v>76</v>
      </c>
      <c r="AV180" s="12" t="s">
        <v>76</v>
      </c>
      <c r="AW180" s="12" t="s">
        <v>30</v>
      </c>
      <c r="AX180" s="12" t="s">
        <v>67</v>
      </c>
      <c r="AY180" s="206" t="s">
        <v>123</v>
      </c>
    </row>
    <row r="181" spans="2:51" s="13" customFormat="1" ht="11.25">
      <c r="B181" s="207"/>
      <c r="C181" s="208"/>
      <c r="D181" s="197" t="s">
        <v>132</v>
      </c>
      <c r="E181" s="209" t="s">
        <v>1</v>
      </c>
      <c r="F181" s="210" t="s">
        <v>134</v>
      </c>
      <c r="G181" s="208"/>
      <c r="H181" s="211">
        <v>74.2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132</v>
      </c>
      <c r="AU181" s="217" t="s">
        <v>76</v>
      </c>
      <c r="AV181" s="13" t="s">
        <v>135</v>
      </c>
      <c r="AW181" s="13" t="s">
        <v>30</v>
      </c>
      <c r="AX181" s="13" t="s">
        <v>67</v>
      </c>
      <c r="AY181" s="217" t="s">
        <v>123</v>
      </c>
    </row>
    <row r="182" spans="2:51" s="15" customFormat="1" ht="11.25">
      <c r="B182" s="238"/>
      <c r="C182" s="239"/>
      <c r="D182" s="197" t="s">
        <v>132</v>
      </c>
      <c r="E182" s="240" t="s">
        <v>1</v>
      </c>
      <c r="F182" s="241" t="s">
        <v>248</v>
      </c>
      <c r="G182" s="239"/>
      <c r="H182" s="242">
        <v>121.80000000000001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132</v>
      </c>
      <c r="AU182" s="248" t="s">
        <v>76</v>
      </c>
      <c r="AV182" s="15" t="s">
        <v>130</v>
      </c>
      <c r="AW182" s="15" t="s">
        <v>30</v>
      </c>
      <c r="AX182" s="15" t="s">
        <v>74</v>
      </c>
      <c r="AY182" s="248" t="s">
        <v>123</v>
      </c>
    </row>
    <row r="183" spans="2:51" s="12" customFormat="1" ht="11.25">
      <c r="B183" s="195"/>
      <c r="C183" s="196"/>
      <c r="D183" s="197" t="s">
        <v>132</v>
      </c>
      <c r="E183" s="196"/>
      <c r="F183" s="199" t="s">
        <v>265</v>
      </c>
      <c r="G183" s="196"/>
      <c r="H183" s="200">
        <v>36.54</v>
      </c>
      <c r="I183" s="201"/>
      <c r="J183" s="196"/>
      <c r="K183" s="196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132</v>
      </c>
      <c r="AU183" s="206" t="s">
        <v>76</v>
      </c>
      <c r="AV183" s="12" t="s">
        <v>76</v>
      </c>
      <c r="AW183" s="12" t="s">
        <v>4</v>
      </c>
      <c r="AX183" s="12" t="s">
        <v>74</v>
      </c>
      <c r="AY183" s="206" t="s">
        <v>123</v>
      </c>
    </row>
    <row r="184" spans="2:65" s="1" customFormat="1" ht="16.5" customHeight="1">
      <c r="B184" s="34"/>
      <c r="C184" s="183" t="s">
        <v>266</v>
      </c>
      <c r="D184" s="183" t="s">
        <v>126</v>
      </c>
      <c r="E184" s="184" t="s">
        <v>267</v>
      </c>
      <c r="F184" s="185" t="s">
        <v>268</v>
      </c>
      <c r="G184" s="186" t="s">
        <v>129</v>
      </c>
      <c r="H184" s="187">
        <v>215.76</v>
      </c>
      <c r="I184" s="188"/>
      <c r="J184" s="189">
        <f>ROUND(I184*H184,2)</f>
        <v>0</v>
      </c>
      <c r="K184" s="185" t="s">
        <v>139</v>
      </c>
      <c r="L184" s="38"/>
      <c r="M184" s="190" t="s">
        <v>1</v>
      </c>
      <c r="N184" s="191" t="s">
        <v>38</v>
      </c>
      <c r="O184" s="60"/>
      <c r="P184" s="192">
        <f>O184*H184</f>
        <v>0</v>
      </c>
      <c r="Q184" s="192">
        <v>0</v>
      </c>
      <c r="R184" s="192">
        <f>Q184*H184</f>
        <v>0</v>
      </c>
      <c r="S184" s="192">
        <v>0.024</v>
      </c>
      <c r="T184" s="193">
        <f>S184*H184</f>
        <v>5.17824</v>
      </c>
      <c r="AR184" s="17" t="s">
        <v>221</v>
      </c>
      <c r="AT184" s="17" t="s">
        <v>126</v>
      </c>
      <c r="AU184" s="17" t="s">
        <v>76</v>
      </c>
      <c r="AY184" s="17" t="s">
        <v>123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7" t="s">
        <v>74</v>
      </c>
      <c r="BK184" s="194">
        <f>ROUND(I184*H184,2)</f>
        <v>0</v>
      </c>
      <c r="BL184" s="17" t="s">
        <v>221</v>
      </c>
      <c r="BM184" s="17" t="s">
        <v>269</v>
      </c>
    </row>
    <row r="185" spans="2:51" s="14" customFormat="1" ht="11.25">
      <c r="B185" s="228"/>
      <c r="C185" s="229"/>
      <c r="D185" s="197" t="s">
        <v>132</v>
      </c>
      <c r="E185" s="230" t="s">
        <v>1</v>
      </c>
      <c r="F185" s="231" t="s">
        <v>270</v>
      </c>
      <c r="G185" s="229"/>
      <c r="H185" s="230" t="s">
        <v>1</v>
      </c>
      <c r="I185" s="232"/>
      <c r="J185" s="229"/>
      <c r="K185" s="229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132</v>
      </c>
      <c r="AU185" s="237" t="s">
        <v>76</v>
      </c>
      <c r="AV185" s="14" t="s">
        <v>74</v>
      </c>
      <c r="AW185" s="14" t="s">
        <v>30</v>
      </c>
      <c r="AX185" s="14" t="s">
        <v>67</v>
      </c>
      <c r="AY185" s="237" t="s">
        <v>123</v>
      </c>
    </row>
    <row r="186" spans="2:51" s="12" customFormat="1" ht="11.25">
      <c r="B186" s="195"/>
      <c r="C186" s="196"/>
      <c r="D186" s="197" t="s">
        <v>132</v>
      </c>
      <c r="E186" s="198" t="s">
        <v>1</v>
      </c>
      <c r="F186" s="199" t="s">
        <v>271</v>
      </c>
      <c r="G186" s="196"/>
      <c r="H186" s="200">
        <v>450</v>
      </c>
      <c r="I186" s="201"/>
      <c r="J186" s="196"/>
      <c r="K186" s="196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132</v>
      </c>
      <c r="AU186" s="206" t="s">
        <v>76</v>
      </c>
      <c r="AV186" s="12" t="s">
        <v>76</v>
      </c>
      <c r="AW186" s="12" t="s">
        <v>30</v>
      </c>
      <c r="AX186" s="12" t="s">
        <v>67</v>
      </c>
      <c r="AY186" s="206" t="s">
        <v>123</v>
      </c>
    </row>
    <row r="187" spans="2:51" s="13" customFormat="1" ht="11.25">
      <c r="B187" s="207"/>
      <c r="C187" s="208"/>
      <c r="D187" s="197" t="s">
        <v>132</v>
      </c>
      <c r="E187" s="209" t="s">
        <v>1</v>
      </c>
      <c r="F187" s="210" t="s">
        <v>134</v>
      </c>
      <c r="G187" s="208"/>
      <c r="H187" s="211">
        <v>450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132</v>
      </c>
      <c r="AU187" s="217" t="s">
        <v>76</v>
      </c>
      <c r="AV187" s="13" t="s">
        <v>135</v>
      </c>
      <c r="AW187" s="13" t="s">
        <v>30</v>
      </c>
      <c r="AX187" s="13" t="s">
        <v>67</v>
      </c>
      <c r="AY187" s="217" t="s">
        <v>123</v>
      </c>
    </row>
    <row r="188" spans="2:51" s="12" customFormat="1" ht="11.25">
      <c r="B188" s="195"/>
      <c r="C188" s="196"/>
      <c r="D188" s="197" t="s">
        <v>132</v>
      </c>
      <c r="E188" s="198" t="s">
        <v>1</v>
      </c>
      <c r="F188" s="199" t="s">
        <v>272</v>
      </c>
      <c r="G188" s="196"/>
      <c r="H188" s="200">
        <v>39.2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132</v>
      </c>
      <c r="AU188" s="206" t="s">
        <v>76</v>
      </c>
      <c r="AV188" s="12" t="s">
        <v>76</v>
      </c>
      <c r="AW188" s="12" t="s">
        <v>30</v>
      </c>
      <c r="AX188" s="12" t="s">
        <v>67</v>
      </c>
      <c r="AY188" s="206" t="s">
        <v>123</v>
      </c>
    </row>
    <row r="189" spans="2:51" s="13" customFormat="1" ht="11.25">
      <c r="B189" s="207"/>
      <c r="C189" s="208"/>
      <c r="D189" s="197" t="s">
        <v>132</v>
      </c>
      <c r="E189" s="209" t="s">
        <v>1</v>
      </c>
      <c r="F189" s="210" t="s">
        <v>134</v>
      </c>
      <c r="G189" s="208"/>
      <c r="H189" s="211">
        <v>39.2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132</v>
      </c>
      <c r="AU189" s="217" t="s">
        <v>76</v>
      </c>
      <c r="AV189" s="13" t="s">
        <v>135</v>
      </c>
      <c r="AW189" s="13" t="s">
        <v>30</v>
      </c>
      <c r="AX189" s="13" t="s">
        <v>67</v>
      </c>
      <c r="AY189" s="217" t="s">
        <v>123</v>
      </c>
    </row>
    <row r="190" spans="2:51" s="12" customFormat="1" ht="11.25">
      <c r="B190" s="195"/>
      <c r="C190" s="196"/>
      <c r="D190" s="197" t="s">
        <v>132</v>
      </c>
      <c r="E190" s="198" t="s">
        <v>1</v>
      </c>
      <c r="F190" s="199" t="s">
        <v>273</v>
      </c>
      <c r="G190" s="196"/>
      <c r="H190" s="200">
        <v>56</v>
      </c>
      <c r="I190" s="201"/>
      <c r="J190" s="196"/>
      <c r="K190" s="196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132</v>
      </c>
      <c r="AU190" s="206" t="s">
        <v>76</v>
      </c>
      <c r="AV190" s="12" t="s">
        <v>76</v>
      </c>
      <c r="AW190" s="12" t="s">
        <v>30</v>
      </c>
      <c r="AX190" s="12" t="s">
        <v>67</v>
      </c>
      <c r="AY190" s="206" t="s">
        <v>123</v>
      </c>
    </row>
    <row r="191" spans="2:51" s="13" customFormat="1" ht="11.25">
      <c r="B191" s="207"/>
      <c r="C191" s="208"/>
      <c r="D191" s="197" t="s">
        <v>132</v>
      </c>
      <c r="E191" s="209" t="s">
        <v>1</v>
      </c>
      <c r="F191" s="210" t="s">
        <v>134</v>
      </c>
      <c r="G191" s="208"/>
      <c r="H191" s="211">
        <v>56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132</v>
      </c>
      <c r="AU191" s="217" t="s">
        <v>76</v>
      </c>
      <c r="AV191" s="13" t="s">
        <v>135</v>
      </c>
      <c r="AW191" s="13" t="s">
        <v>30</v>
      </c>
      <c r="AX191" s="13" t="s">
        <v>67</v>
      </c>
      <c r="AY191" s="217" t="s">
        <v>123</v>
      </c>
    </row>
    <row r="192" spans="2:51" s="12" customFormat="1" ht="11.25">
      <c r="B192" s="195"/>
      <c r="C192" s="196"/>
      <c r="D192" s="197" t="s">
        <v>132</v>
      </c>
      <c r="E192" s="198" t="s">
        <v>1</v>
      </c>
      <c r="F192" s="199" t="s">
        <v>274</v>
      </c>
      <c r="G192" s="196"/>
      <c r="H192" s="200">
        <v>42</v>
      </c>
      <c r="I192" s="201"/>
      <c r="J192" s="196"/>
      <c r="K192" s="196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132</v>
      </c>
      <c r="AU192" s="206" t="s">
        <v>76</v>
      </c>
      <c r="AV192" s="12" t="s">
        <v>76</v>
      </c>
      <c r="AW192" s="12" t="s">
        <v>30</v>
      </c>
      <c r="AX192" s="12" t="s">
        <v>67</v>
      </c>
      <c r="AY192" s="206" t="s">
        <v>123</v>
      </c>
    </row>
    <row r="193" spans="2:51" s="13" customFormat="1" ht="11.25">
      <c r="B193" s="207"/>
      <c r="C193" s="208"/>
      <c r="D193" s="197" t="s">
        <v>132</v>
      </c>
      <c r="E193" s="209" t="s">
        <v>1</v>
      </c>
      <c r="F193" s="210" t="s">
        <v>134</v>
      </c>
      <c r="G193" s="208"/>
      <c r="H193" s="211">
        <v>42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132</v>
      </c>
      <c r="AU193" s="217" t="s">
        <v>76</v>
      </c>
      <c r="AV193" s="13" t="s">
        <v>135</v>
      </c>
      <c r="AW193" s="13" t="s">
        <v>30</v>
      </c>
      <c r="AX193" s="13" t="s">
        <v>67</v>
      </c>
      <c r="AY193" s="217" t="s">
        <v>123</v>
      </c>
    </row>
    <row r="194" spans="2:51" s="12" customFormat="1" ht="11.25">
      <c r="B194" s="195"/>
      <c r="C194" s="196"/>
      <c r="D194" s="197" t="s">
        <v>132</v>
      </c>
      <c r="E194" s="198" t="s">
        <v>1</v>
      </c>
      <c r="F194" s="199" t="s">
        <v>275</v>
      </c>
      <c r="G194" s="196"/>
      <c r="H194" s="200">
        <v>62</v>
      </c>
      <c r="I194" s="201"/>
      <c r="J194" s="196"/>
      <c r="K194" s="196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132</v>
      </c>
      <c r="AU194" s="206" t="s">
        <v>76</v>
      </c>
      <c r="AV194" s="12" t="s">
        <v>76</v>
      </c>
      <c r="AW194" s="12" t="s">
        <v>30</v>
      </c>
      <c r="AX194" s="12" t="s">
        <v>67</v>
      </c>
      <c r="AY194" s="206" t="s">
        <v>123</v>
      </c>
    </row>
    <row r="195" spans="2:51" s="13" customFormat="1" ht="11.25">
      <c r="B195" s="207"/>
      <c r="C195" s="208"/>
      <c r="D195" s="197" t="s">
        <v>132</v>
      </c>
      <c r="E195" s="209" t="s">
        <v>1</v>
      </c>
      <c r="F195" s="210" t="s">
        <v>134</v>
      </c>
      <c r="G195" s="208"/>
      <c r="H195" s="211">
        <v>62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132</v>
      </c>
      <c r="AU195" s="217" t="s">
        <v>76</v>
      </c>
      <c r="AV195" s="13" t="s">
        <v>135</v>
      </c>
      <c r="AW195" s="13" t="s">
        <v>30</v>
      </c>
      <c r="AX195" s="13" t="s">
        <v>67</v>
      </c>
      <c r="AY195" s="217" t="s">
        <v>123</v>
      </c>
    </row>
    <row r="196" spans="2:51" s="12" customFormat="1" ht="11.25">
      <c r="B196" s="195"/>
      <c r="C196" s="196"/>
      <c r="D196" s="197" t="s">
        <v>132</v>
      </c>
      <c r="E196" s="198" t="s">
        <v>1</v>
      </c>
      <c r="F196" s="199" t="s">
        <v>276</v>
      </c>
      <c r="G196" s="196"/>
      <c r="H196" s="200">
        <v>70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132</v>
      </c>
      <c r="AU196" s="206" t="s">
        <v>76</v>
      </c>
      <c r="AV196" s="12" t="s">
        <v>76</v>
      </c>
      <c r="AW196" s="12" t="s">
        <v>30</v>
      </c>
      <c r="AX196" s="12" t="s">
        <v>67</v>
      </c>
      <c r="AY196" s="206" t="s">
        <v>123</v>
      </c>
    </row>
    <row r="197" spans="2:51" s="13" customFormat="1" ht="11.25">
      <c r="B197" s="207"/>
      <c r="C197" s="208"/>
      <c r="D197" s="197" t="s">
        <v>132</v>
      </c>
      <c r="E197" s="209" t="s">
        <v>1</v>
      </c>
      <c r="F197" s="210" t="s">
        <v>134</v>
      </c>
      <c r="G197" s="208"/>
      <c r="H197" s="211">
        <v>70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132</v>
      </c>
      <c r="AU197" s="217" t="s">
        <v>76</v>
      </c>
      <c r="AV197" s="13" t="s">
        <v>135</v>
      </c>
      <c r="AW197" s="13" t="s">
        <v>30</v>
      </c>
      <c r="AX197" s="13" t="s">
        <v>67</v>
      </c>
      <c r="AY197" s="217" t="s">
        <v>123</v>
      </c>
    </row>
    <row r="198" spans="2:51" s="15" customFormat="1" ht="11.25">
      <c r="B198" s="238"/>
      <c r="C198" s="239"/>
      <c r="D198" s="197" t="s">
        <v>132</v>
      </c>
      <c r="E198" s="240" t="s">
        <v>1</v>
      </c>
      <c r="F198" s="241" t="s">
        <v>248</v>
      </c>
      <c r="G198" s="239"/>
      <c r="H198" s="242">
        <v>719.2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132</v>
      </c>
      <c r="AU198" s="248" t="s">
        <v>76</v>
      </c>
      <c r="AV198" s="15" t="s">
        <v>130</v>
      </c>
      <c r="AW198" s="15" t="s">
        <v>30</v>
      </c>
      <c r="AX198" s="15" t="s">
        <v>74</v>
      </c>
      <c r="AY198" s="248" t="s">
        <v>123</v>
      </c>
    </row>
    <row r="199" spans="2:51" s="12" customFormat="1" ht="11.25">
      <c r="B199" s="195"/>
      <c r="C199" s="196"/>
      <c r="D199" s="197" t="s">
        <v>132</v>
      </c>
      <c r="E199" s="196"/>
      <c r="F199" s="199" t="s">
        <v>277</v>
      </c>
      <c r="G199" s="196"/>
      <c r="H199" s="200">
        <v>215.76</v>
      </c>
      <c r="I199" s="201"/>
      <c r="J199" s="196"/>
      <c r="K199" s="196"/>
      <c r="L199" s="202"/>
      <c r="M199" s="203"/>
      <c r="N199" s="204"/>
      <c r="O199" s="204"/>
      <c r="P199" s="204"/>
      <c r="Q199" s="204"/>
      <c r="R199" s="204"/>
      <c r="S199" s="204"/>
      <c r="T199" s="205"/>
      <c r="AT199" s="206" t="s">
        <v>132</v>
      </c>
      <c r="AU199" s="206" t="s">
        <v>76</v>
      </c>
      <c r="AV199" s="12" t="s">
        <v>76</v>
      </c>
      <c r="AW199" s="12" t="s">
        <v>4</v>
      </c>
      <c r="AX199" s="12" t="s">
        <v>74</v>
      </c>
      <c r="AY199" s="206" t="s">
        <v>123</v>
      </c>
    </row>
    <row r="200" spans="2:65" s="1" customFormat="1" ht="16.5" customHeight="1">
      <c r="B200" s="34"/>
      <c r="C200" s="183" t="s">
        <v>278</v>
      </c>
      <c r="D200" s="183" t="s">
        <v>126</v>
      </c>
      <c r="E200" s="184" t="s">
        <v>279</v>
      </c>
      <c r="F200" s="185" t="s">
        <v>280</v>
      </c>
      <c r="G200" s="186" t="s">
        <v>129</v>
      </c>
      <c r="H200" s="187">
        <v>40.44</v>
      </c>
      <c r="I200" s="188"/>
      <c r="J200" s="189">
        <f>ROUND(I200*H200,2)</f>
        <v>0</v>
      </c>
      <c r="K200" s="185" t="s">
        <v>139</v>
      </c>
      <c r="L200" s="38"/>
      <c r="M200" s="190" t="s">
        <v>1</v>
      </c>
      <c r="N200" s="191" t="s">
        <v>38</v>
      </c>
      <c r="O200" s="60"/>
      <c r="P200" s="192">
        <f>O200*H200</f>
        <v>0</v>
      </c>
      <c r="Q200" s="192">
        <v>0</v>
      </c>
      <c r="R200" s="192">
        <f>Q200*H200</f>
        <v>0</v>
      </c>
      <c r="S200" s="192">
        <v>0.032</v>
      </c>
      <c r="T200" s="193">
        <f>S200*H200</f>
        <v>1.29408</v>
      </c>
      <c r="AR200" s="17" t="s">
        <v>221</v>
      </c>
      <c r="AT200" s="17" t="s">
        <v>126</v>
      </c>
      <c r="AU200" s="17" t="s">
        <v>76</v>
      </c>
      <c r="AY200" s="17" t="s">
        <v>123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7" t="s">
        <v>74</v>
      </c>
      <c r="BK200" s="194">
        <f>ROUND(I200*H200,2)</f>
        <v>0</v>
      </c>
      <c r="BL200" s="17" t="s">
        <v>221</v>
      </c>
      <c r="BM200" s="17" t="s">
        <v>281</v>
      </c>
    </row>
    <row r="201" spans="2:51" s="14" customFormat="1" ht="11.25">
      <c r="B201" s="228"/>
      <c r="C201" s="229"/>
      <c r="D201" s="197" t="s">
        <v>132</v>
      </c>
      <c r="E201" s="230" t="s">
        <v>1</v>
      </c>
      <c r="F201" s="231" t="s">
        <v>282</v>
      </c>
      <c r="G201" s="229"/>
      <c r="H201" s="230" t="s">
        <v>1</v>
      </c>
      <c r="I201" s="232"/>
      <c r="J201" s="229"/>
      <c r="K201" s="229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132</v>
      </c>
      <c r="AU201" s="237" t="s">
        <v>76</v>
      </c>
      <c r="AV201" s="14" t="s">
        <v>74</v>
      </c>
      <c r="AW201" s="14" t="s">
        <v>30</v>
      </c>
      <c r="AX201" s="14" t="s">
        <v>67</v>
      </c>
      <c r="AY201" s="237" t="s">
        <v>123</v>
      </c>
    </row>
    <row r="202" spans="2:51" s="12" customFormat="1" ht="11.25">
      <c r="B202" s="195"/>
      <c r="C202" s="196"/>
      <c r="D202" s="197" t="s">
        <v>132</v>
      </c>
      <c r="E202" s="198" t="s">
        <v>1</v>
      </c>
      <c r="F202" s="199" t="s">
        <v>283</v>
      </c>
      <c r="G202" s="196"/>
      <c r="H202" s="200">
        <v>62</v>
      </c>
      <c r="I202" s="201"/>
      <c r="J202" s="196"/>
      <c r="K202" s="196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132</v>
      </c>
      <c r="AU202" s="206" t="s">
        <v>76</v>
      </c>
      <c r="AV202" s="12" t="s">
        <v>76</v>
      </c>
      <c r="AW202" s="12" t="s">
        <v>30</v>
      </c>
      <c r="AX202" s="12" t="s">
        <v>67</v>
      </c>
      <c r="AY202" s="206" t="s">
        <v>123</v>
      </c>
    </row>
    <row r="203" spans="2:51" s="13" customFormat="1" ht="11.25">
      <c r="B203" s="207"/>
      <c r="C203" s="208"/>
      <c r="D203" s="197" t="s">
        <v>132</v>
      </c>
      <c r="E203" s="209" t="s">
        <v>1</v>
      </c>
      <c r="F203" s="210" t="s">
        <v>134</v>
      </c>
      <c r="G203" s="208"/>
      <c r="H203" s="211">
        <v>62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132</v>
      </c>
      <c r="AU203" s="217" t="s">
        <v>76</v>
      </c>
      <c r="AV203" s="13" t="s">
        <v>135</v>
      </c>
      <c r="AW203" s="13" t="s">
        <v>30</v>
      </c>
      <c r="AX203" s="13" t="s">
        <v>67</v>
      </c>
      <c r="AY203" s="217" t="s">
        <v>123</v>
      </c>
    </row>
    <row r="204" spans="2:51" s="12" customFormat="1" ht="11.25">
      <c r="B204" s="195"/>
      <c r="C204" s="196"/>
      <c r="D204" s="197" t="s">
        <v>132</v>
      </c>
      <c r="E204" s="198" t="s">
        <v>1</v>
      </c>
      <c r="F204" s="199" t="s">
        <v>284</v>
      </c>
      <c r="G204" s="196"/>
      <c r="H204" s="200">
        <v>72.8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132</v>
      </c>
      <c r="AU204" s="206" t="s">
        <v>76</v>
      </c>
      <c r="AV204" s="12" t="s">
        <v>76</v>
      </c>
      <c r="AW204" s="12" t="s">
        <v>30</v>
      </c>
      <c r="AX204" s="12" t="s">
        <v>67</v>
      </c>
      <c r="AY204" s="206" t="s">
        <v>123</v>
      </c>
    </row>
    <row r="205" spans="2:51" s="13" customFormat="1" ht="11.25">
      <c r="B205" s="207"/>
      <c r="C205" s="208"/>
      <c r="D205" s="197" t="s">
        <v>132</v>
      </c>
      <c r="E205" s="209" t="s">
        <v>1</v>
      </c>
      <c r="F205" s="210" t="s">
        <v>134</v>
      </c>
      <c r="G205" s="208"/>
      <c r="H205" s="211">
        <v>72.8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132</v>
      </c>
      <c r="AU205" s="217" t="s">
        <v>76</v>
      </c>
      <c r="AV205" s="13" t="s">
        <v>135</v>
      </c>
      <c r="AW205" s="13" t="s">
        <v>30</v>
      </c>
      <c r="AX205" s="13" t="s">
        <v>67</v>
      </c>
      <c r="AY205" s="217" t="s">
        <v>123</v>
      </c>
    </row>
    <row r="206" spans="2:51" s="15" customFormat="1" ht="11.25">
      <c r="B206" s="238"/>
      <c r="C206" s="239"/>
      <c r="D206" s="197" t="s">
        <v>132</v>
      </c>
      <c r="E206" s="240" t="s">
        <v>1</v>
      </c>
      <c r="F206" s="241" t="s">
        <v>248</v>
      </c>
      <c r="G206" s="239"/>
      <c r="H206" s="242">
        <v>134.8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132</v>
      </c>
      <c r="AU206" s="248" t="s">
        <v>76</v>
      </c>
      <c r="AV206" s="15" t="s">
        <v>130</v>
      </c>
      <c r="AW206" s="15" t="s">
        <v>30</v>
      </c>
      <c r="AX206" s="15" t="s">
        <v>74</v>
      </c>
      <c r="AY206" s="248" t="s">
        <v>123</v>
      </c>
    </row>
    <row r="207" spans="2:51" s="12" customFormat="1" ht="11.25">
      <c r="B207" s="195"/>
      <c r="C207" s="196"/>
      <c r="D207" s="197" t="s">
        <v>132</v>
      </c>
      <c r="E207" s="196"/>
      <c r="F207" s="199" t="s">
        <v>285</v>
      </c>
      <c r="G207" s="196"/>
      <c r="H207" s="200">
        <v>40.44</v>
      </c>
      <c r="I207" s="201"/>
      <c r="J207" s="196"/>
      <c r="K207" s="196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132</v>
      </c>
      <c r="AU207" s="206" t="s">
        <v>76</v>
      </c>
      <c r="AV207" s="12" t="s">
        <v>76</v>
      </c>
      <c r="AW207" s="12" t="s">
        <v>4</v>
      </c>
      <c r="AX207" s="12" t="s">
        <v>74</v>
      </c>
      <c r="AY207" s="206" t="s">
        <v>123</v>
      </c>
    </row>
    <row r="208" spans="2:65" s="1" customFormat="1" ht="16.5" customHeight="1">
      <c r="B208" s="34"/>
      <c r="C208" s="183" t="s">
        <v>286</v>
      </c>
      <c r="D208" s="183" t="s">
        <v>126</v>
      </c>
      <c r="E208" s="184" t="s">
        <v>287</v>
      </c>
      <c r="F208" s="185" t="s">
        <v>288</v>
      </c>
      <c r="G208" s="186" t="s">
        <v>129</v>
      </c>
      <c r="H208" s="187">
        <v>36.54</v>
      </c>
      <c r="I208" s="188"/>
      <c r="J208" s="189">
        <f>ROUND(I208*H208,2)</f>
        <v>0</v>
      </c>
      <c r="K208" s="185" t="s">
        <v>139</v>
      </c>
      <c r="L208" s="38"/>
      <c r="M208" s="190" t="s">
        <v>1</v>
      </c>
      <c r="N208" s="191" t="s">
        <v>38</v>
      </c>
      <c r="O208" s="60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AR208" s="17" t="s">
        <v>221</v>
      </c>
      <c r="AT208" s="17" t="s">
        <v>126</v>
      </c>
      <c r="AU208" s="17" t="s">
        <v>76</v>
      </c>
      <c r="AY208" s="17" t="s">
        <v>123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7" t="s">
        <v>74</v>
      </c>
      <c r="BK208" s="194">
        <f>ROUND(I208*H208,2)</f>
        <v>0</v>
      </c>
      <c r="BL208" s="17" t="s">
        <v>221</v>
      </c>
      <c r="BM208" s="17" t="s">
        <v>289</v>
      </c>
    </row>
    <row r="209" spans="2:51" s="14" customFormat="1" ht="11.25">
      <c r="B209" s="228"/>
      <c r="C209" s="229"/>
      <c r="D209" s="197" t="s">
        <v>132</v>
      </c>
      <c r="E209" s="230" t="s">
        <v>1</v>
      </c>
      <c r="F209" s="231" t="s">
        <v>262</v>
      </c>
      <c r="G209" s="229"/>
      <c r="H209" s="230" t="s">
        <v>1</v>
      </c>
      <c r="I209" s="232"/>
      <c r="J209" s="229"/>
      <c r="K209" s="229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132</v>
      </c>
      <c r="AU209" s="237" t="s">
        <v>76</v>
      </c>
      <c r="AV209" s="14" t="s">
        <v>74</v>
      </c>
      <c r="AW209" s="14" t="s">
        <v>30</v>
      </c>
      <c r="AX209" s="14" t="s">
        <v>67</v>
      </c>
      <c r="AY209" s="237" t="s">
        <v>123</v>
      </c>
    </row>
    <row r="210" spans="2:51" s="12" customFormat="1" ht="11.25">
      <c r="B210" s="195"/>
      <c r="C210" s="196"/>
      <c r="D210" s="197" t="s">
        <v>132</v>
      </c>
      <c r="E210" s="198" t="s">
        <v>1</v>
      </c>
      <c r="F210" s="199" t="s">
        <v>263</v>
      </c>
      <c r="G210" s="196"/>
      <c r="H210" s="200">
        <v>47.6</v>
      </c>
      <c r="I210" s="201"/>
      <c r="J210" s="196"/>
      <c r="K210" s="196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132</v>
      </c>
      <c r="AU210" s="206" t="s">
        <v>76</v>
      </c>
      <c r="AV210" s="12" t="s">
        <v>76</v>
      </c>
      <c r="AW210" s="12" t="s">
        <v>30</v>
      </c>
      <c r="AX210" s="12" t="s">
        <v>67</v>
      </c>
      <c r="AY210" s="206" t="s">
        <v>123</v>
      </c>
    </row>
    <row r="211" spans="2:51" s="13" customFormat="1" ht="11.25">
      <c r="B211" s="207"/>
      <c r="C211" s="208"/>
      <c r="D211" s="197" t="s">
        <v>132</v>
      </c>
      <c r="E211" s="209" t="s">
        <v>1</v>
      </c>
      <c r="F211" s="210" t="s">
        <v>134</v>
      </c>
      <c r="G211" s="208"/>
      <c r="H211" s="211">
        <v>47.6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132</v>
      </c>
      <c r="AU211" s="217" t="s">
        <v>76</v>
      </c>
      <c r="AV211" s="13" t="s">
        <v>135</v>
      </c>
      <c r="AW211" s="13" t="s">
        <v>30</v>
      </c>
      <c r="AX211" s="13" t="s">
        <v>67</v>
      </c>
      <c r="AY211" s="217" t="s">
        <v>123</v>
      </c>
    </row>
    <row r="212" spans="2:51" s="12" customFormat="1" ht="11.25">
      <c r="B212" s="195"/>
      <c r="C212" s="196"/>
      <c r="D212" s="197" t="s">
        <v>132</v>
      </c>
      <c r="E212" s="198" t="s">
        <v>1</v>
      </c>
      <c r="F212" s="199" t="s">
        <v>264</v>
      </c>
      <c r="G212" s="196"/>
      <c r="H212" s="200">
        <v>74.2</v>
      </c>
      <c r="I212" s="201"/>
      <c r="J212" s="196"/>
      <c r="K212" s="196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132</v>
      </c>
      <c r="AU212" s="206" t="s">
        <v>76</v>
      </c>
      <c r="AV212" s="12" t="s">
        <v>76</v>
      </c>
      <c r="AW212" s="12" t="s">
        <v>30</v>
      </c>
      <c r="AX212" s="12" t="s">
        <v>67</v>
      </c>
      <c r="AY212" s="206" t="s">
        <v>123</v>
      </c>
    </row>
    <row r="213" spans="2:51" s="13" customFormat="1" ht="11.25">
      <c r="B213" s="207"/>
      <c r="C213" s="208"/>
      <c r="D213" s="197" t="s">
        <v>132</v>
      </c>
      <c r="E213" s="209" t="s">
        <v>1</v>
      </c>
      <c r="F213" s="210" t="s">
        <v>134</v>
      </c>
      <c r="G213" s="208"/>
      <c r="H213" s="211">
        <v>74.2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132</v>
      </c>
      <c r="AU213" s="217" t="s">
        <v>76</v>
      </c>
      <c r="AV213" s="13" t="s">
        <v>135</v>
      </c>
      <c r="AW213" s="13" t="s">
        <v>30</v>
      </c>
      <c r="AX213" s="13" t="s">
        <v>67</v>
      </c>
      <c r="AY213" s="217" t="s">
        <v>123</v>
      </c>
    </row>
    <row r="214" spans="2:51" s="15" customFormat="1" ht="11.25">
      <c r="B214" s="238"/>
      <c r="C214" s="239"/>
      <c r="D214" s="197" t="s">
        <v>132</v>
      </c>
      <c r="E214" s="240" t="s">
        <v>1</v>
      </c>
      <c r="F214" s="241" t="s">
        <v>248</v>
      </c>
      <c r="G214" s="239"/>
      <c r="H214" s="242">
        <v>121.80000000000001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AT214" s="248" t="s">
        <v>132</v>
      </c>
      <c r="AU214" s="248" t="s">
        <v>76</v>
      </c>
      <c r="AV214" s="15" t="s">
        <v>130</v>
      </c>
      <c r="AW214" s="15" t="s">
        <v>30</v>
      </c>
      <c r="AX214" s="15" t="s">
        <v>74</v>
      </c>
      <c r="AY214" s="248" t="s">
        <v>123</v>
      </c>
    </row>
    <row r="215" spans="2:51" s="12" customFormat="1" ht="11.25">
      <c r="B215" s="195"/>
      <c r="C215" s="196"/>
      <c r="D215" s="197" t="s">
        <v>132</v>
      </c>
      <c r="E215" s="196"/>
      <c r="F215" s="199" t="s">
        <v>265</v>
      </c>
      <c r="G215" s="196"/>
      <c r="H215" s="200">
        <v>36.54</v>
      </c>
      <c r="I215" s="201"/>
      <c r="J215" s="196"/>
      <c r="K215" s="196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132</v>
      </c>
      <c r="AU215" s="206" t="s">
        <v>76</v>
      </c>
      <c r="AV215" s="12" t="s">
        <v>76</v>
      </c>
      <c r="AW215" s="12" t="s">
        <v>4</v>
      </c>
      <c r="AX215" s="12" t="s">
        <v>74</v>
      </c>
      <c r="AY215" s="206" t="s">
        <v>123</v>
      </c>
    </row>
    <row r="216" spans="2:65" s="1" customFormat="1" ht="16.5" customHeight="1">
      <c r="B216" s="34"/>
      <c r="C216" s="183" t="s">
        <v>290</v>
      </c>
      <c r="D216" s="183" t="s">
        <v>126</v>
      </c>
      <c r="E216" s="184" t="s">
        <v>291</v>
      </c>
      <c r="F216" s="185" t="s">
        <v>292</v>
      </c>
      <c r="G216" s="186" t="s">
        <v>129</v>
      </c>
      <c r="H216" s="187">
        <v>215.76</v>
      </c>
      <c r="I216" s="188"/>
      <c r="J216" s="189">
        <f>ROUND(I216*H216,2)</f>
        <v>0</v>
      </c>
      <c r="K216" s="185" t="s">
        <v>139</v>
      </c>
      <c r="L216" s="38"/>
      <c r="M216" s="190" t="s">
        <v>1</v>
      </c>
      <c r="N216" s="191" t="s">
        <v>38</v>
      </c>
      <c r="O216" s="60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7" t="s">
        <v>221</v>
      </c>
      <c r="AT216" s="17" t="s">
        <v>126</v>
      </c>
      <c r="AU216" s="17" t="s">
        <v>76</v>
      </c>
      <c r="AY216" s="17" t="s">
        <v>123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7" t="s">
        <v>74</v>
      </c>
      <c r="BK216" s="194">
        <f>ROUND(I216*H216,2)</f>
        <v>0</v>
      </c>
      <c r="BL216" s="17" t="s">
        <v>221</v>
      </c>
      <c r="BM216" s="17" t="s">
        <v>293</v>
      </c>
    </row>
    <row r="217" spans="2:51" s="14" customFormat="1" ht="11.25">
      <c r="B217" s="228"/>
      <c r="C217" s="229"/>
      <c r="D217" s="197" t="s">
        <v>132</v>
      </c>
      <c r="E217" s="230" t="s">
        <v>1</v>
      </c>
      <c r="F217" s="231" t="s">
        <v>270</v>
      </c>
      <c r="G217" s="229"/>
      <c r="H217" s="230" t="s">
        <v>1</v>
      </c>
      <c r="I217" s="232"/>
      <c r="J217" s="229"/>
      <c r="K217" s="229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132</v>
      </c>
      <c r="AU217" s="237" t="s">
        <v>76</v>
      </c>
      <c r="AV217" s="14" t="s">
        <v>74</v>
      </c>
      <c r="AW217" s="14" t="s">
        <v>30</v>
      </c>
      <c r="AX217" s="14" t="s">
        <v>67</v>
      </c>
      <c r="AY217" s="237" t="s">
        <v>123</v>
      </c>
    </row>
    <row r="218" spans="2:51" s="12" customFormat="1" ht="11.25">
      <c r="B218" s="195"/>
      <c r="C218" s="196"/>
      <c r="D218" s="197" t="s">
        <v>132</v>
      </c>
      <c r="E218" s="198" t="s">
        <v>1</v>
      </c>
      <c r="F218" s="199" t="s">
        <v>271</v>
      </c>
      <c r="G218" s="196"/>
      <c r="H218" s="200">
        <v>450</v>
      </c>
      <c r="I218" s="201"/>
      <c r="J218" s="196"/>
      <c r="K218" s="196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132</v>
      </c>
      <c r="AU218" s="206" t="s">
        <v>76</v>
      </c>
      <c r="AV218" s="12" t="s">
        <v>76</v>
      </c>
      <c r="AW218" s="12" t="s">
        <v>30</v>
      </c>
      <c r="AX218" s="12" t="s">
        <v>67</v>
      </c>
      <c r="AY218" s="206" t="s">
        <v>123</v>
      </c>
    </row>
    <row r="219" spans="2:51" s="13" customFormat="1" ht="11.25">
      <c r="B219" s="207"/>
      <c r="C219" s="208"/>
      <c r="D219" s="197" t="s">
        <v>132</v>
      </c>
      <c r="E219" s="209" t="s">
        <v>1</v>
      </c>
      <c r="F219" s="210" t="s">
        <v>134</v>
      </c>
      <c r="G219" s="208"/>
      <c r="H219" s="211">
        <v>450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132</v>
      </c>
      <c r="AU219" s="217" t="s">
        <v>76</v>
      </c>
      <c r="AV219" s="13" t="s">
        <v>135</v>
      </c>
      <c r="AW219" s="13" t="s">
        <v>30</v>
      </c>
      <c r="AX219" s="13" t="s">
        <v>67</v>
      </c>
      <c r="AY219" s="217" t="s">
        <v>123</v>
      </c>
    </row>
    <row r="220" spans="2:51" s="12" customFormat="1" ht="11.25">
      <c r="B220" s="195"/>
      <c r="C220" s="196"/>
      <c r="D220" s="197" t="s">
        <v>132</v>
      </c>
      <c r="E220" s="198" t="s">
        <v>1</v>
      </c>
      <c r="F220" s="199" t="s">
        <v>272</v>
      </c>
      <c r="G220" s="196"/>
      <c r="H220" s="200">
        <v>39.2</v>
      </c>
      <c r="I220" s="201"/>
      <c r="J220" s="196"/>
      <c r="K220" s="196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132</v>
      </c>
      <c r="AU220" s="206" t="s">
        <v>76</v>
      </c>
      <c r="AV220" s="12" t="s">
        <v>76</v>
      </c>
      <c r="AW220" s="12" t="s">
        <v>30</v>
      </c>
      <c r="AX220" s="12" t="s">
        <v>67</v>
      </c>
      <c r="AY220" s="206" t="s">
        <v>123</v>
      </c>
    </row>
    <row r="221" spans="2:51" s="13" customFormat="1" ht="11.25">
      <c r="B221" s="207"/>
      <c r="C221" s="208"/>
      <c r="D221" s="197" t="s">
        <v>132</v>
      </c>
      <c r="E221" s="209" t="s">
        <v>1</v>
      </c>
      <c r="F221" s="210" t="s">
        <v>134</v>
      </c>
      <c r="G221" s="208"/>
      <c r="H221" s="211">
        <v>39.2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132</v>
      </c>
      <c r="AU221" s="217" t="s">
        <v>76</v>
      </c>
      <c r="AV221" s="13" t="s">
        <v>135</v>
      </c>
      <c r="AW221" s="13" t="s">
        <v>30</v>
      </c>
      <c r="AX221" s="13" t="s">
        <v>67</v>
      </c>
      <c r="AY221" s="217" t="s">
        <v>123</v>
      </c>
    </row>
    <row r="222" spans="2:51" s="12" customFormat="1" ht="11.25">
      <c r="B222" s="195"/>
      <c r="C222" s="196"/>
      <c r="D222" s="197" t="s">
        <v>132</v>
      </c>
      <c r="E222" s="198" t="s">
        <v>1</v>
      </c>
      <c r="F222" s="199" t="s">
        <v>273</v>
      </c>
      <c r="G222" s="196"/>
      <c r="H222" s="200">
        <v>56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132</v>
      </c>
      <c r="AU222" s="206" t="s">
        <v>76</v>
      </c>
      <c r="AV222" s="12" t="s">
        <v>76</v>
      </c>
      <c r="AW222" s="12" t="s">
        <v>30</v>
      </c>
      <c r="AX222" s="12" t="s">
        <v>67</v>
      </c>
      <c r="AY222" s="206" t="s">
        <v>123</v>
      </c>
    </row>
    <row r="223" spans="2:51" s="13" customFormat="1" ht="11.25">
      <c r="B223" s="207"/>
      <c r="C223" s="208"/>
      <c r="D223" s="197" t="s">
        <v>132</v>
      </c>
      <c r="E223" s="209" t="s">
        <v>1</v>
      </c>
      <c r="F223" s="210" t="s">
        <v>134</v>
      </c>
      <c r="G223" s="208"/>
      <c r="H223" s="211">
        <v>56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132</v>
      </c>
      <c r="AU223" s="217" t="s">
        <v>76</v>
      </c>
      <c r="AV223" s="13" t="s">
        <v>135</v>
      </c>
      <c r="AW223" s="13" t="s">
        <v>30</v>
      </c>
      <c r="AX223" s="13" t="s">
        <v>67</v>
      </c>
      <c r="AY223" s="217" t="s">
        <v>123</v>
      </c>
    </row>
    <row r="224" spans="2:51" s="12" customFormat="1" ht="11.25">
      <c r="B224" s="195"/>
      <c r="C224" s="196"/>
      <c r="D224" s="197" t="s">
        <v>132</v>
      </c>
      <c r="E224" s="198" t="s">
        <v>1</v>
      </c>
      <c r="F224" s="199" t="s">
        <v>274</v>
      </c>
      <c r="G224" s="196"/>
      <c r="H224" s="200">
        <v>42</v>
      </c>
      <c r="I224" s="201"/>
      <c r="J224" s="196"/>
      <c r="K224" s="196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132</v>
      </c>
      <c r="AU224" s="206" t="s">
        <v>76</v>
      </c>
      <c r="AV224" s="12" t="s">
        <v>76</v>
      </c>
      <c r="AW224" s="12" t="s">
        <v>30</v>
      </c>
      <c r="AX224" s="12" t="s">
        <v>67</v>
      </c>
      <c r="AY224" s="206" t="s">
        <v>123</v>
      </c>
    </row>
    <row r="225" spans="2:51" s="13" customFormat="1" ht="11.25">
      <c r="B225" s="207"/>
      <c r="C225" s="208"/>
      <c r="D225" s="197" t="s">
        <v>132</v>
      </c>
      <c r="E225" s="209" t="s">
        <v>1</v>
      </c>
      <c r="F225" s="210" t="s">
        <v>134</v>
      </c>
      <c r="G225" s="208"/>
      <c r="H225" s="211">
        <v>42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132</v>
      </c>
      <c r="AU225" s="217" t="s">
        <v>76</v>
      </c>
      <c r="AV225" s="13" t="s">
        <v>135</v>
      </c>
      <c r="AW225" s="13" t="s">
        <v>30</v>
      </c>
      <c r="AX225" s="13" t="s">
        <v>67</v>
      </c>
      <c r="AY225" s="217" t="s">
        <v>123</v>
      </c>
    </row>
    <row r="226" spans="2:51" s="12" customFormat="1" ht="11.25">
      <c r="B226" s="195"/>
      <c r="C226" s="196"/>
      <c r="D226" s="197" t="s">
        <v>132</v>
      </c>
      <c r="E226" s="198" t="s">
        <v>1</v>
      </c>
      <c r="F226" s="199" t="s">
        <v>275</v>
      </c>
      <c r="G226" s="196"/>
      <c r="H226" s="200">
        <v>62</v>
      </c>
      <c r="I226" s="201"/>
      <c r="J226" s="196"/>
      <c r="K226" s="196"/>
      <c r="L226" s="202"/>
      <c r="M226" s="203"/>
      <c r="N226" s="204"/>
      <c r="O226" s="204"/>
      <c r="P226" s="204"/>
      <c r="Q226" s="204"/>
      <c r="R226" s="204"/>
      <c r="S226" s="204"/>
      <c r="T226" s="205"/>
      <c r="AT226" s="206" t="s">
        <v>132</v>
      </c>
      <c r="AU226" s="206" t="s">
        <v>76</v>
      </c>
      <c r="AV226" s="12" t="s">
        <v>76</v>
      </c>
      <c r="AW226" s="12" t="s">
        <v>30</v>
      </c>
      <c r="AX226" s="12" t="s">
        <v>67</v>
      </c>
      <c r="AY226" s="206" t="s">
        <v>123</v>
      </c>
    </row>
    <row r="227" spans="2:51" s="13" customFormat="1" ht="11.25">
      <c r="B227" s="207"/>
      <c r="C227" s="208"/>
      <c r="D227" s="197" t="s">
        <v>132</v>
      </c>
      <c r="E227" s="209" t="s">
        <v>1</v>
      </c>
      <c r="F227" s="210" t="s">
        <v>134</v>
      </c>
      <c r="G227" s="208"/>
      <c r="H227" s="211">
        <v>62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132</v>
      </c>
      <c r="AU227" s="217" t="s">
        <v>76</v>
      </c>
      <c r="AV227" s="13" t="s">
        <v>135</v>
      </c>
      <c r="AW227" s="13" t="s">
        <v>30</v>
      </c>
      <c r="AX227" s="13" t="s">
        <v>67</v>
      </c>
      <c r="AY227" s="217" t="s">
        <v>123</v>
      </c>
    </row>
    <row r="228" spans="2:51" s="12" customFormat="1" ht="11.25">
      <c r="B228" s="195"/>
      <c r="C228" s="196"/>
      <c r="D228" s="197" t="s">
        <v>132</v>
      </c>
      <c r="E228" s="198" t="s">
        <v>1</v>
      </c>
      <c r="F228" s="199" t="s">
        <v>276</v>
      </c>
      <c r="G228" s="196"/>
      <c r="H228" s="200">
        <v>70</v>
      </c>
      <c r="I228" s="201"/>
      <c r="J228" s="196"/>
      <c r="K228" s="196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132</v>
      </c>
      <c r="AU228" s="206" t="s">
        <v>76</v>
      </c>
      <c r="AV228" s="12" t="s">
        <v>76</v>
      </c>
      <c r="AW228" s="12" t="s">
        <v>30</v>
      </c>
      <c r="AX228" s="12" t="s">
        <v>67</v>
      </c>
      <c r="AY228" s="206" t="s">
        <v>123</v>
      </c>
    </row>
    <row r="229" spans="2:51" s="13" customFormat="1" ht="11.25">
      <c r="B229" s="207"/>
      <c r="C229" s="208"/>
      <c r="D229" s="197" t="s">
        <v>132</v>
      </c>
      <c r="E229" s="209" t="s">
        <v>1</v>
      </c>
      <c r="F229" s="210" t="s">
        <v>134</v>
      </c>
      <c r="G229" s="208"/>
      <c r="H229" s="211">
        <v>70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132</v>
      </c>
      <c r="AU229" s="217" t="s">
        <v>76</v>
      </c>
      <c r="AV229" s="13" t="s">
        <v>135</v>
      </c>
      <c r="AW229" s="13" t="s">
        <v>30</v>
      </c>
      <c r="AX229" s="13" t="s">
        <v>67</v>
      </c>
      <c r="AY229" s="217" t="s">
        <v>123</v>
      </c>
    </row>
    <row r="230" spans="2:51" s="15" customFormat="1" ht="11.25">
      <c r="B230" s="238"/>
      <c r="C230" s="239"/>
      <c r="D230" s="197" t="s">
        <v>132</v>
      </c>
      <c r="E230" s="240" t="s">
        <v>1</v>
      </c>
      <c r="F230" s="241" t="s">
        <v>248</v>
      </c>
      <c r="G230" s="239"/>
      <c r="H230" s="242">
        <v>719.2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132</v>
      </c>
      <c r="AU230" s="248" t="s">
        <v>76</v>
      </c>
      <c r="AV230" s="15" t="s">
        <v>130</v>
      </c>
      <c r="AW230" s="15" t="s">
        <v>30</v>
      </c>
      <c r="AX230" s="15" t="s">
        <v>74</v>
      </c>
      <c r="AY230" s="248" t="s">
        <v>123</v>
      </c>
    </row>
    <row r="231" spans="2:51" s="12" customFormat="1" ht="11.25">
      <c r="B231" s="195"/>
      <c r="C231" s="196"/>
      <c r="D231" s="197" t="s">
        <v>132</v>
      </c>
      <c r="E231" s="196"/>
      <c r="F231" s="199" t="s">
        <v>277</v>
      </c>
      <c r="G231" s="196"/>
      <c r="H231" s="200">
        <v>215.76</v>
      </c>
      <c r="I231" s="201"/>
      <c r="J231" s="196"/>
      <c r="K231" s="196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132</v>
      </c>
      <c r="AU231" s="206" t="s">
        <v>76</v>
      </c>
      <c r="AV231" s="12" t="s">
        <v>76</v>
      </c>
      <c r="AW231" s="12" t="s">
        <v>4</v>
      </c>
      <c r="AX231" s="12" t="s">
        <v>74</v>
      </c>
      <c r="AY231" s="206" t="s">
        <v>123</v>
      </c>
    </row>
    <row r="232" spans="2:65" s="1" customFormat="1" ht="16.5" customHeight="1">
      <c r="B232" s="34"/>
      <c r="C232" s="183" t="s">
        <v>294</v>
      </c>
      <c r="D232" s="183" t="s">
        <v>126</v>
      </c>
      <c r="E232" s="184" t="s">
        <v>295</v>
      </c>
      <c r="F232" s="185" t="s">
        <v>296</v>
      </c>
      <c r="G232" s="186" t="s">
        <v>129</v>
      </c>
      <c r="H232" s="187">
        <v>40.44</v>
      </c>
      <c r="I232" s="188"/>
      <c r="J232" s="189">
        <f>ROUND(I232*H232,2)</f>
        <v>0</v>
      </c>
      <c r="K232" s="185" t="s">
        <v>139</v>
      </c>
      <c r="L232" s="38"/>
      <c r="M232" s="190" t="s">
        <v>1</v>
      </c>
      <c r="N232" s="191" t="s">
        <v>38</v>
      </c>
      <c r="O232" s="60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17" t="s">
        <v>221</v>
      </c>
      <c r="AT232" s="17" t="s">
        <v>126</v>
      </c>
      <c r="AU232" s="17" t="s">
        <v>76</v>
      </c>
      <c r="AY232" s="17" t="s">
        <v>123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7" t="s">
        <v>74</v>
      </c>
      <c r="BK232" s="194">
        <f>ROUND(I232*H232,2)</f>
        <v>0</v>
      </c>
      <c r="BL232" s="17" t="s">
        <v>221</v>
      </c>
      <c r="BM232" s="17" t="s">
        <v>297</v>
      </c>
    </row>
    <row r="233" spans="2:51" s="14" customFormat="1" ht="11.25">
      <c r="B233" s="228"/>
      <c r="C233" s="229"/>
      <c r="D233" s="197" t="s">
        <v>132</v>
      </c>
      <c r="E233" s="230" t="s">
        <v>1</v>
      </c>
      <c r="F233" s="231" t="s">
        <v>282</v>
      </c>
      <c r="G233" s="229"/>
      <c r="H233" s="230" t="s">
        <v>1</v>
      </c>
      <c r="I233" s="232"/>
      <c r="J233" s="229"/>
      <c r="K233" s="229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132</v>
      </c>
      <c r="AU233" s="237" t="s">
        <v>76</v>
      </c>
      <c r="AV233" s="14" t="s">
        <v>74</v>
      </c>
      <c r="AW233" s="14" t="s">
        <v>30</v>
      </c>
      <c r="AX233" s="14" t="s">
        <v>67</v>
      </c>
      <c r="AY233" s="237" t="s">
        <v>123</v>
      </c>
    </row>
    <row r="234" spans="2:51" s="12" customFormat="1" ht="11.25">
      <c r="B234" s="195"/>
      <c r="C234" s="196"/>
      <c r="D234" s="197" t="s">
        <v>132</v>
      </c>
      <c r="E234" s="198" t="s">
        <v>1</v>
      </c>
      <c r="F234" s="199" t="s">
        <v>283</v>
      </c>
      <c r="G234" s="196"/>
      <c r="H234" s="200">
        <v>62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132</v>
      </c>
      <c r="AU234" s="206" t="s">
        <v>76</v>
      </c>
      <c r="AV234" s="12" t="s">
        <v>76</v>
      </c>
      <c r="AW234" s="12" t="s">
        <v>30</v>
      </c>
      <c r="AX234" s="12" t="s">
        <v>67</v>
      </c>
      <c r="AY234" s="206" t="s">
        <v>123</v>
      </c>
    </row>
    <row r="235" spans="2:51" s="13" customFormat="1" ht="11.25">
      <c r="B235" s="207"/>
      <c r="C235" s="208"/>
      <c r="D235" s="197" t="s">
        <v>132</v>
      </c>
      <c r="E235" s="209" t="s">
        <v>1</v>
      </c>
      <c r="F235" s="210" t="s">
        <v>134</v>
      </c>
      <c r="G235" s="208"/>
      <c r="H235" s="211">
        <v>62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132</v>
      </c>
      <c r="AU235" s="217" t="s">
        <v>76</v>
      </c>
      <c r="AV235" s="13" t="s">
        <v>135</v>
      </c>
      <c r="AW235" s="13" t="s">
        <v>30</v>
      </c>
      <c r="AX235" s="13" t="s">
        <v>67</v>
      </c>
      <c r="AY235" s="217" t="s">
        <v>123</v>
      </c>
    </row>
    <row r="236" spans="2:51" s="12" customFormat="1" ht="11.25">
      <c r="B236" s="195"/>
      <c r="C236" s="196"/>
      <c r="D236" s="197" t="s">
        <v>132</v>
      </c>
      <c r="E236" s="198" t="s">
        <v>1</v>
      </c>
      <c r="F236" s="199" t="s">
        <v>284</v>
      </c>
      <c r="G236" s="196"/>
      <c r="H236" s="200">
        <v>72.8</v>
      </c>
      <c r="I236" s="201"/>
      <c r="J236" s="196"/>
      <c r="K236" s="196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132</v>
      </c>
      <c r="AU236" s="206" t="s">
        <v>76</v>
      </c>
      <c r="AV236" s="12" t="s">
        <v>76</v>
      </c>
      <c r="AW236" s="12" t="s">
        <v>30</v>
      </c>
      <c r="AX236" s="12" t="s">
        <v>67</v>
      </c>
      <c r="AY236" s="206" t="s">
        <v>123</v>
      </c>
    </row>
    <row r="237" spans="2:51" s="13" customFormat="1" ht="11.25">
      <c r="B237" s="207"/>
      <c r="C237" s="208"/>
      <c r="D237" s="197" t="s">
        <v>132</v>
      </c>
      <c r="E237" s="209" t="s">
        <v>1</v>
      </c>
      <c r="F237" s="210" t="s">
        <v>134</v>
      </c>
      <c r="G237" s="208"/>
      <c r="H237" s="211">
        <v>72.8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132</v>
      </c>
      <c r="AU237" s="217" t="s">
        <v>76</v>
      </c>
      <c r="AV237" s="13" t="s">
        <v>135</v>
      </c>
      <c r="AW237" s="13" t="s">
        <v>30</v>
      </c>
      <c r="AX237" s="13" t="s">
        <v>67</v>
      </c>
      <c r="AY237" s="217" t="s">
        <v>123</v>
      </c>
    </row>
    <row r="238" spans="2:51" s="15" customFormat="1" ht="11.25">
      <c r="B238" s="238"/>
      <c r="C238" s="239"/>
      <c r="D238" s="197" t="s">
        <v>132</v>
      </c>
      <c r="E238" s="240" t="s">
        <v>1</v>
      </c>
      <c r="F238" s="241" t="s">
        <v>248</v>
      </c>
      <c r="G238" s="239"/>
      <c r="H238" s="242">
        <v>134.8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132</v>
      </c>
      <c r="AU238" s="248" t="s">
        <v>76</v>
      </c>
      <c r="AV238" s="15" t="s">
        <v>130</v>
      </c>
      <c r="AW238" s="15" t="s">
        <v>30</v>
      </c>
      <c r="AX238" s="15" t="s">
        <v>74</v>
      </c>
      <c r="AY238" s="248" t="s">
        <v>123</v>
      </c>
    </row>
    <row r="239" spans="2:51" s="12" customFormat="1" ht="11.25">
      <c r="B239" s="195"/>
      <c r="C239" s="196"/>
      <c r="D239" s="197" t="s">
        <v>132</v>
      </c>
      <c r="E239" s="196"/>
      <c r="F239" s="199" t="s">
        <v>285</v>
      </c>
      <c r="G239" s="196"/>
      <c r="H239" s="200">
        <v>40.44</v>
      </c>
      <c r="I239" s="201"/>
      <c r="J239" s="196"/>
      <c r="K239" s="196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132</v>
      </c>
      <c r="AU239" s="206" t="s">
        <v>76</v>
      </c>
      <c r="AV239" s="12" t="s">
        <v>76</v>
      </c>
      <c r="AW239" s="12" t="s">
        <v>4</v>
      </c>
      <c r="AX239" s="12" t="s">
        <v>74</v>
      </c>
      <c r="AY239" s="206" t="s">
        <v>123</v>
      </c>
    </row>
    <row r="240" spans="2:65" s="1" customFormat="1" ht="16.5" customHeight="1">
      <c r="B240" s="34"/>
      <c r="C240" s="218" t="s">
        <v>298</v>
      </c>
      <c r="D240" s="218" t="s">
        <v>142</v>
      </c>
      <c r="E240" s="219" t="s">
        <v>299</v>
      </c>
      <c r="F240" s="220" t="s">
        <v>300</v>
      </c>
      <c r="G240" s="221" t="s">
        <v>301</v>
      </c>
      <c r="H240" s="222">
        <v>7.285</v>
      </c>
      <c r="I240" s="223"/>
      <c r="J240" s="224">
        <f>ROUND(I240*H240,2)</f>
        <v>0</v>
      </c>
      <c r="K240" s="220" t="s">
        <v>139</v>
      </c>
      <c r="L240" s="225"/>
      <c r="M240" s="226" t="s">
        <v>1</v>
      </c>
      <c r="N240" s="227" t="s">
        <v>38</v>
      </c>
      <c r="O240" s="60"/>
      <c r="P240" s="192">
        <f>O240*H240</f>
        <v>0</v>
      </c>
      <c r="Q240" s="192">
        <v>0.55</v>
      </c>
      <c r="R240" s="192">
        <f>Q240*H240</f>
        <v>4.00675</v>
      </c>
      <c r="S240" s="192">
        <v>0</v>
      </c>
      <c r="T240" s="193">
        <f>S240*H240</f>
        <v>0</v>
      </c>
      <c r="AR240" s="17" t="s">
        <v>302</v>
      </c>
      <c r="AT240" s="17" t="s">
        <v>142</v>
      </c>
      <c r="AU240" s="17" t="s">
        <v>76</v>
      </c>
      <c r="AY240" s="17" t="s">
        <v>123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7" t="s">
        <v>74</v>
      </c>
      <c r="BK240" s="194">
        <f>ROUND(I240*H240,2)</f>
        <v>0</v>
      </c>
      <c r="BL240" s="17" t="s">
        <v>221</v>
      </c>
      <c r="BM240" s="17" t="s">
        <v>303</v>
      </c>
    </row>
    <row r="241" spans="2:51" s="12" customFormat="1" ht="11.25">
      <c r="B241" s="195"/>
      <c r="C241" s="196"/>
      <c r="D241" s="197" t="s">
        <v>132</v>
      </c>
      <c r="E241" s="198" t="s">
        <v>1</v>
      </c>
      <c r="F241" s="199" t="s">
        <v>304</v>
      </c>
      <c r="G241" s="196"/>
      <c r="H241" s="200">
        <v>0.409</v>
      </c>
      <c r="I241" s="201"/>
      <c r="J241" s="196"/>
      <c r="K241" s="196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132</v>
      </c>
      <c r="AU241" s="206" t="s">
        <v>76</v>
      </c>
      <c r="AV241" s="12" t="s">
        <v>76</v>
      </c>
      <c r="AW241" s="12" t="s">
        <v>30</v>
      </c>
      <c r="AX241" s="12" t="s">
        <v>67</v>
      </c>
      <c r="AY241" s="206" t="s">
        <v>123</v>
      </c>
    </row>
    <row r="242" spans="2:51" s="12" customFormat="1" ht="22.5">
      <c r="B242" s="195"/>
      <c r="C242" s="196"/>
      <c r="D242" s="197" t="s">
        <v>132</v>
      </c>
      <c r="E242" s="198" t="s">
        <v>1</v>
      </c>
      <c r="F242" s="199" t="s">
        <v>305</v>
      </c>
      <c r="G242" s="196"/>
      <c r="H242" s="200">
        <v>4.855</v>
      </c>
      <c r="I242" s="201"/>
      <c r="J242" s="196"/>
      <c r="K242" s="196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132</v>
      </c>
      <c r="AU242" s="206" t="s">
        <v>76</v>
      </c>
      <c r="AV242" s="12" t="s">
        <v>76</v>
      </c>
      <c r="AW242" s="12" t="s">
        <v>30</v>
      </c>
      <c r="AX242" s="12" t="s">
        <v>67</v>
      </c>
      <c r="AY242" s="206" t="s">
        <v>123</v>
      </c>
    </row>
    <row r="243" spans="2:51" s="12" customFormat="1" ht="11.25">
      <c r="B243" s="195"/>
      <c r="C243" s="196"/>
      <c r="D243" s="197" t="s">
        <v>132</v>
      </c>
      <c r="E243" s="198" t="s">
        <v>1</v>
      </c>
      <c r="F243" s="199" t="s">
        <v>306</v>
      </c>
      <c r="G243" s="196"/>
      <c r="H243" s="200">
        <v>1.359</v>
      </c>
      <c r="I243" s="201"/>
      <c r="J243" s="196"/>
      <c r="K243" s="196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132</v>
      </c>
      <c r="AU243" s="206" t="s">
        <v>76</v>
      </c>
      <c r="AV243" s="12" t="s">
        <v>76</v>
      </c>
      <c r="AW243" s="12" t="s">
        <v>30</v>
      </c>
      <c r="AX243" s="12" t="s">
        <v>67</v>
      </c>
      <c r="AY243" s="206" t="s">
        <v>123</v>
      </c>
    </row>
    <row r="244" spans="2:51" s="13" customFormat="1" ht="11.25">
      <c r="B244" s="207"/>
      <c r="C244" s="208"/>
      <c r="D244" s="197" t="s">
        <v>132</v>
      </c>
      <c r="E244" s="209" t="s">
        <v>1</v>
      </c>
      <c r="F244" s="210" t="s">
        <v>134</v>
      </c>
      <c r="G244" s="208"/>
      <c r="H244" s="211">
        <v>6.623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132</v>
      </c>
      <c r="AU244" s="217" t="s">
        <v>76</v>
      </c>
      <c r="AV244" s="13" t="s">
        <v>135</v>
      </c>
      <c r="AW244" s="13" t="s">
        <v>30</v>
      </c>
      <c r="AX244" s="13" t="s">
        <v>74</v>
      </c>
      <c r="AY244" s="217" t="s">
        <v>123</v>
      </c>
    </row>
    <row r="245" spans="2:51" s="12" customFormat="1" ht="11.25">
      <c r="B245" s="195"/>
      <c r="C245" s="196"/>
      <c r="D245" s="197" t="s">
        <v>132</v>
      </c>
      <c r="E245" s="196"/>
      <c r="F245" s="199" t="s">
        <v>307</v>
      </c>
      <c r="G245" s="196"/>
      <c r="H245" s="200">
        <v>7.285</v>
      </c>
      <c r="I245" s="201"/>
      <c r="J245" s="196"/>
      <c r="K245" s="196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132</v>
      </c>
      <c r="AU245" s="206" t="s">
        <v>76</v>
      </c>
      <c r="AV245" s="12" t="s">
        <v>76</v>
      </c>
      <c r="AW245" s="12" t="s">
        <v>4</v>
      </c>
      <c r="AX245" s="12" t="s">
        <v>74</v>
      </c>
      <c r="AY245" s="206" t="s">
        <v>123</v>
      </c>
    </row>
    <row r="246" spans="2:65" s="1" customFormat="1" ht="16.5" customHeight="1">
      <c r="B246" s="34"/>
      <c r="C246" s="183" t="s">
        <v>308</v>
      </c>
      <c r="D246" s="183" t="s">
        <v>126</v>
      </c>
      <c r="E246" s="184" t="s">
        <v>309</v>
      </c>
      <c r="F246" s="185" t="s">
        <v>310</v>
      </c>
      <c r="G246" s="186" t="s">
        <v>138</v>
      </c>
      <c r="H246" s="187">
        <v>147.2</v>
      </c>
      <c r="I246" s="188"/>
      <c r="J246" s="189">
        <f>ROUND(I246*H246,2)</f>
        <v>0</v>
      </c>
      <c r="K246" s="185" t="s">
        <v>139</v>
      </c>
      <c r="L246" s="38"/>
      <c r="M246" s="190" t="s">
        <v>1</v>
      </c>
      <c r="N246" s="191" t="s">
        <v>38</v>
      </c>
      <c r="O246" s="60"/>
      <c r="P246" s="192">
        <f>O246*H246</f>
        <v>0</v>
      </c>
      <c r="Q246" s="192">
        <v>0</v>
      </c>
      <c r="R246" s="192">
        <f>Q246*H246</f>
        <v>0</v>
      </c>
      <c r="S246" s="192">
        <v>0.015</v>
      </c>
      <c r="T246" s="193">
        <f>S246*H246</f>
        <v>2.2079999999999997</v>
      </c>
      <c r="AR246" s="17" t="s">
        <v>221</v>
      </c>
      <c r="AT246" s="17" t="s">
        <v>126</v>
      </c>
      <c r="AU246" s="17" t="s">
        <v>76</v>
      </c>
      <c r="AY246" s="17" t="s">
        <v>123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7" t="s">
        <v>74</v>
      </c>
      <c r="BK246" s="194">
        <f>ROUND(I246*H246,2)</f>
        <v>0</v>
      </c>
      <c r="BL246" s="17" t="s">
        <v>221</v>
      </c>
      <c r="BM246" s="17" t="s">
        <v>311</v>
      </c>
    </row>
    <row r="247" spans="2:51" s="12" customFormat="1" ht="11.25">
      <c r="B247" s="195"/>
      <c r="C247" s="196"/>
      <c r="D247" s="197" t="s">
        <v>132</v>
      </c>
      <c r="E247" s="198" t="s">
        <v>1</v>
      </c>
      <c r="F247" s="199" t="s">
        <v>312</v>
      </c>
      <c r="G247" s="196"/>
      <c r="H247" s="200">
        <v>103</v>
      </c>
      <c r="I247" s="201"/>
      <c r="J247" s="196"/>
      <c r="K247" s="196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132</v>
      </c>
      <c r="AU247" s="206" t="s">
        <v>76</v>
      </c>
      <c r="AV247" s="12" t="s">
        <v>76</v>
      </c>
      <c r="AW247" s="12" t="s">
        <v>30</v>
      </c>
      <c r="AX247" s="12" t="s">
        <v>67</v>
      </c>
      <c r="AY247" s="206" t="s">
        <v>123</v>
      </c>
    </row>
    <row r="248" spans="2:51" s="13" customFormat="1" ht="11.25">
      <c r="B248" s="207"/>
      <c r="C248" s="208"/>
      <c r="D248" s="197" t="s">
        <v>132</v>
      </c>
      <c r="E248" s="209" t="s">
        <v>1</v>
      </c>
      <c r="F248" s="210" t="s">
        <v>134</v>
      </c>
      <c r="G248" s="208"/>
      <c r="H248" s="211">
        <v>103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132</v>
      </c>
      <c r="AU248" s="217" t="s">
        <v>76</v>
      </c>
      <c r="AV248" s="13" t="s">
        <v>135</v>
      </c>
      <c r="AW248" s="13" t="s">
        <v>30</v>
      </c>
      <c r="AX248" s="13" t="s">
        <v>67</v>
      </c>
      <c r="AY248" s="217" t="s">
        <v>123</v>
      </c>
    </row>
    <row r="249" spans="2:51" s="12" customFormat="1" ht="11.25">
      <c r="B249" s="195"/>
      <c r="C249" s="196"/>
      <c r="D249" s="197" t="s">
        <v>132</v>
      </c>
      <c r="E249" s="198" t="s">
        <v>1</v>
      </c>
      <c r="F249" s="199" t="s">
        <v>313</v>
      </c>
      <c r="G249" s="196"/>
      <c r="H249" s="200">
        <v>25</v>
      </c>
      <c r="I249" s="201"/>
      <c r="J249" s="196"/>
      <c r="K249" s="196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132</v>
      </c>
      <c r="AU249" s="206" t="s">
        <v>76</v>
      </c>
      <c r="AV249" s="12" t="s">
        <v>76</v>
      </c>
      <c r="AW249" s="12" t="s">
        <v>30</v>
      </c>
      <c r="AX249" s="12" t="s">
        <v>67</v>
      </c>
      <c r="AY249" s="206" t="s">
        <v>123</v>
      </c>
    </row>
    <row r="250" spans="2:51" s="13" customFormat="1" ht="11.25">
      <c r="B250" s="207"/>
      <c r="C250" s="208"/>
      <c r="D250" s="197" t="s">
        <v>132</v>
      </c>
      <c r="E250" s="209" t="s">
        <v>1</v>
      </c>
      <c r="F250" s="210" t="s">
        <v>134</v>
      </c>
      <c r="G250" s="208"/>
      <c r="H250" s="211">
        <v>25</v>
      </c>
      <c r="I250" s="212"/>
      <c r="J250" s="208"/>
      <c r="K250" s="208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132</v>
      </c>
      <c r="AU250" s="217" t="s">
        <v>76</v>
      </c>
      <c r="AV250" s="13" t="s">
        <v>135</v>
      </c>
      <c r="AW250" s="13" t="s">
        <v>30</v>
      </c>
      <c r="AX250" s="13" t="s">
        <v>67</v>
      </c>
      <c r="AY250" s="217" t="s">
        <v>123</v>
      </c>
    </row>
    <row r="251" spans="2:51" s="15" customFormat="1" ht="11.25">
      <c r="B251" s="238"/>
      <c r="C251" s="239"/>
      <c r="D251" s="197" t="s">
        <v>132</v>
      </c>
      <c r="E251" s="240" t="s">
        <v>1</v>
      </c>
      <c r="F251" s="241" t="s">
        <v>248</v>
      </c>
      <c r="G251" s="239"/>
      <c r="H251" s="242">
        <v>128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132</v>
      </c>
      <c r="AU251" s="248" t="s">
        <v>76</v>
      </c>
      <c r="AV251" s="15" t="s">
        <v>130</v>
      </c>
      <c r="AW251" s="15" t="s">
        <v>30</v>
      </c>
      <c r="AX251" s="15" t="s">
        <v>74</v>
      </c>
      <c r="AY251" s="248" t="s">
        <v>123</v>
      </c>
    </row>
    <row r="252" spans="2:51" s="12" customFormat="1" ht="11.25">
      <c r="B252" s="195"/>
      <c r="C252" s="196"/>
      <c r="D252" s="197" t="s">
        <v>132</v>
      </c>
      <c r="E252" s="196"/>
      <c r="F252" s="199" t="s">
        <v>314</v>
      </c>
      <c r="G252" s="196"/>
      <c r="H252" s="200">
        <v>147.2</v>
      </c>
      <c r="I252" s="201"/>
      <c r="J252" s="196"/>
      <c r="K252" s="196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132</v>
      </c>
      <c r="AU252" s="206" t="s">
        <v>76</v>
      </c>
      <c r="AV252" s="12" t="s">
        <v>76</v>
      </c>
      <c r="AW252" s="12" t="s">
        <v>4</v>
      </c>
      <c r="AX252" s="12" t="s">
        <v>74</v>
      </c>
      <c r="AY252" s="206" t="s">
        <v>123</v>
      </c>
    </row>
    <row r="253" spans="2:65" s="1" customFormat="1" ht="16.5" customHeight="1">
      <c r="B253" s="34"/>
      <c r="C253" s="183" t="s">
        <v>188</v>
      </c>
      <c r="D253" s="183" t="s">
        <v>126</v>
      </c>
      <c r="E253" s="184" t="s">
        <v>315</v>
      </c>
      <c r="F253" s="185" t="s">
        <v>316</v>
      </c>
      <c r="G253" s="186" t="s">
        <v>138</v>
      </c>
      <c r="H253" s="187">
        <v>635.95</v>
      </c>
      <c r="I253" s="188"/>
      <c r="J253" s="189">
        <f>ROUND(I253*H253,2)</f>
        <v>0</v>
      </c>
      <c r="K253" s="185" t="s">
        <v>139</v>
      </c>
      <c r="L253" s="38"/>
      <c r="M253" s="190" t="s">
        <v>1</v>
      </c>
      <c r="N253" s="191" t="s">
        <v>38</v>
      </c>
      <c r="O253" s="60"/>
      <c r="P253" s="192">
        <f>O253*H253</f>
        <v>0</v>
      </c>
      <c r="Q253" s="192">
        <v>0</v>
      </c>
      <c r="R253" s="192">
        <f>Q253*H253</f>
        <v>0</v>
      </c>
      <c r="S253" s="192">
        <v>0</v>
      </c>
      <c r="T253" s="193">
        <f>S253*H253</f>
        <v>0</v>
      </c>
      <c r="AR253" s="17" t="s">
        <v>221</v>
      </c>
      <c r="AT253" s="17" t="s">
        <v>126</v>
      </c>
      <c r="AU253" s="17" t="s">
        <v>76</v>
      </c>
      <c r="AY253" s="17" t="s">
        <v>123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7" t="s">
        <v>74</v>
      </c>
      <c r="BK253" s="194">
        <f>ROUND(I253*H253,2)</f>
        <v>0</v>
      </c>
      <c r="BL253" s="17" t="s">
        <v>221</v>
      </c>
      <c r="BM253" s="17" t="s">
        <v>317</v>
      </c>
    </row>
    <row r="254" spans="2:51" s="14" customFormat="1" ht="11.25">
      <c r="B254" s="228"/>
      <c r="C254" s="229"/>
      <c r="D254" s="197" t="s">
        <v>132</v>
      </c>
      <c r="E254" s="230" t="s">
        <v>1</v>
      </c>
      <c r="F254" s="231" t="s">
        <v>245</v>
      </c>
      <c r="G254" s="229"/>
      <c r="H254" s="230" t="s">
        <v>1</v>
      </c>
      <c r="I254" s="232"/>
      <c r="J254" s="229"/>
      <c r="K254" s="229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132</v>
      </c>
      <c r="AU254" s="237" t="s">
        <v>76</v>
      </c>
      <c r="AV254" s="14" t="s">
        <v>74</v>
      </c>
      <c r="AW254" s="14" t="s">
        <v>30</v>
      </c>
      <c r="AX254" s="14" t="s">
        <v>67</v>
      </c>
      <c r="AY254" s="237" t="s">
        <v>123</v>
      </c>
    </row>
    <row r="255" spans="2:51" s="12" customFormat="1" ht="11.25">
      <c r="B255" s="195"/>
      <c r="C255" s="196"/>
      <c r="D255" s="197" t="s">
        <v>132</v>
      </c>
      <c r="E255" s="198" t="s">
        <v>1</v>
      </c>
      <c r="F255" s="199" t="s">
        <v>246</v>
      </c>
      <c r="G255" s="196"/>
      <c r="H255" s="200">
        <v>425</v>
      </c>
      <c r="I255" s="201"/>
      <c r="J255" s="196"/>
      <c r="K255" s="196"/>
      <c r="L255" s="202"/>
      <c r="M255" s="203"/>
      <c r="N255" s="204"/>
      <c r="O255" s="204"/>
      <c r="P255" s="204"/>
      <c r="Q255" s="204"/>
      <c r="R255" s="204"/>
      <c r="S255" s="204"/>
      <c r="T255" s="205"/>
      <c r="AT255" s="206" t="s">
        <v>132</v>
      </c>
      <c r="AU255" s="206" t="s">
        <v>76</v>
      </c>
      <c r="AV255" s="12" t="s">
        <v>76</v>
      </c>
      <c r="AW255" s="12" t="s">
        <v>30</v>
      </c>
      <c r="AX255" s="12" t="s">
        <v>67</v>
      </c>
      <c r="AY255" s="206" t="s">
        <v>123</v>
      </c>
    </row>
    <row r="256" spans="2:51" s="13" customFormat="1" ht="11.25">
      <c r="B256" s="207"/>
      <c r="C256" s="208"/>
      <c r="D256" s="197" t="s">
        <v>132</v>
      </c>
      <c r="E256" s="209" t="s">
        <v>1</v>
      </c>
      <c r="F256" s="210" t="s">
        <v>134</v>
      </c>
      <c r="G256" s="208"/>
      <c r="H256" s="211">
        <v>425</v>
      </c>
      <c r="I256" s="212"/>
      <c r="J256" s="208"/>
      <c r="K256" s="208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132</v>
      </c>
      <c r="AU256" s="217" t="s">
        <v>76</v>
      </c>
      <c r="AV256" s="13" t="s">
        <v>135</v>
      </c>
      <c r="AW256" s="13" t="s">
        <v>30</v>
      </c>
      <c r="AX256" s="13" t="s">
        <v>67</v>
      </c>
      <c r="AY256" s="217" t="s">
        <v>123</v>
      </c>
    </row>
    <row r="257" spans="2:51" s="12" customFormat="1" ht="11.25">
      <c r="B257" s="195"/>
      <c r="C257" s="196"/>
      <c r="D257" s="197" t="s">
        <v>132</v>
      </c>
      <c r="E257" s="198" t="s">
        <v>1</v>
      </c>
      <c r="F257" s="199" t="s">
        <v>247</v>
      </c>
      <c r="G257" s="196"/>
      <c r="H257" s="200">
        <v>128</v>
      </c>
      <c r="I257" s="201"/>
      <c r="J257" s="196"/>
      <c r="K257" s="196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132</v>
      </c>
      <c r="AU257" s="206" t="s">
        <v>76</v>
      </c>
      <c r="AV257" s="12" t="s">
        <v>76</v>
      </c>
      <c r="AW257" s="12" t="s">
        <v>30</v>
      </c>
      <c r="AX257" s="12" t="s">
        <v>67</v>
      </c>
      <c r="AY257" s="206" t="s">
        <v>123</v>
      </c>
    </row>
    <row r="258" spans="2:51" s="13" customFormat="1" ht="11.25">
      <c r="B258" s="207"/>
      <c r="C258" s="208"/>
      <c r="D258" s="197" t="s">
        <v>132</v>
      </c>
      <c r="E258" s="209" t="s">
        <v>1</v>
      </c>
      <c r="F258" s="210" t="s">
        <v>134</v>
      </c>
      <c r="G258" s="208"/>
      <c r="H258" s="211">
        <v>128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132</v>
      </c>
      <c r="AU258" s="217" t="s">
        <v>76</v>
      </c>
      <c r="AV258" s="13" t="s">
        <v>135</v>
      </c>
      <c r="AW258" s="13" t="s">
        <v>30</v>
      </c>
      <c r="AX258" s="13" t="s">
        <v>67</v>
      </c>
      <c r="AY258" s="217" t="s">
        <v>123</v>
      </c>
    </row>
    <row r="259" spans="2:51" s="15" customFormat="1" ht="11.25">
      <c r="B259" s="238"/>
      <c r="C259" s="239"/>
      <c r="D259" s="197" t="s">
        <v>132</v>
      </c>
      <c r="E259" s="240" t="s">
        <v>1</v>
      </c>
      <c r="F259" s="241" t="s">
        <v>248</v>
      </c>
      <c r="G259" s="239"/>
      <c r="H259" s="242">
        <v>553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132</v>
      </c>
      <c r="AU259" s="248" t="s">
        <v>76</v>
      </c>
      <c r="AV259" s="15" t="s">
        <v>130</v>
      </c>
      <c r="AW259" s="15" t="s">
        <v>30</v>
      </c>
      <c r="AX259" s="15" t="s">
        <v>74</v>
      </c>
      <c r="AY259" s="248" t="s">
        <v>123</v>
      </c>
    </row>
    <row r="260" spans="2:51" s="12" customFormat="1" ht="11.25">
      <c r="B260" s="195"/>
      <c r="C260" s="196"/>
      <c r="D260" s="197" t="s">
        <v>132</v>
      </c>
      <c r="E260" s="196"/>
      <c r="F260" s="199" t="s">
        <v>249</v>
      </c>
      <c r="G260" s="196"/>
      <c r="H260" s="200">
        <v>635.95</v>
      </c>
      <c r="I260" s="201"/>
      <c r="J260" s="196"/>
      <c r="K260" s="196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132</v>
      </c>
      <c r="AU260" s="206" t="s">
        <v>76</v>
      </c>
      <c r="AV260" s="12" t="s">
        <v>76</v>
      </c>
      <c r="AW260" s="12" t="s">
        <v>4</v>
      </c>
      <c r="AX260" s="12" t="s">
        <v>74</v>
      </c>
      <c r="AY260" s="206" t="s">
        <v>123</v>
      </c>
    </row>
    <row r="261" spans="2:65" s="1" customFormat="1" ht="16.5" customHeight="1">
      <c r="B261" s="34"/>
      <c r="C261" s="218" t="s">
        <v>318</v>
      </c>
      <c r="D261" s="218" t="s">
        <v>142</v>
      </c>
      <c r="E261" s="219" t="s">
        <v>319</v>
      </c>
      <c r="F261" s="220" t="s">
        <v>320</v>
      </c>
      <c r="G261" s="221" t="s">
        <v>301</v>
      </c>
      <c r="H261" s="222">
        <v>7.163</v>
      </c>
      <c r="I261" s="223"/>
      <c r="J261" s="224">
        <f>ROUND(I261*H261,2)</f>
        <v>0</v>
      </c>
      <c r="K261" s="220" t="s">
        <v>139</v>
      </c>
      <c r="L261" s="225"/>
      <c r="M261" s="226" t="s">
        <v>1</v>
      </c>
      <c r="N261" s="227" t="s">
        <v>38</v>
      </c>
      <c r="O261" s="60"/>
      <c r="P261" s="192">
        <f>O261*H261</f>
        <v>0</v>
      </c>
      <c r="Q261" s="192">
        <v>0.55</v>
      </c>
      <c r="R261" s="192">
        <f>Q261*H261</f>
        <v>3.9396500000000003</v>
      </c>
      <c r="S261" s="192">
        <v>0</v>
      </c>
      <c r="T261" s="193">
        <f>S261*H261</f>
        <v>0</v>
      </c>
      <c r="AR261" s="17" t="s">
        <v>302</v>
      </c>
      <c r="AT261" s="17" t="s">
        <v>142</v>
      </c>
      <c r="AU261" s="17" t="s">
        <v>76</v>
      </c>
      <c r="AY261" s="17" t="s">
        <v>123</v>
      </c>
      <c r="BE261" s="194">
        <f>IF(N261="základní",J261,0)</f>
        <v>0</v>
      </c>
      <c r="BF261" s="194">
        <f>IF(N261="snížená",J261,0)</f>
        <v>0</v>
      </c>
      <c r="BG261" s="194">
        <f>IF(N261="zákl. přenesená",J261,0)</f>
        <v>0</v>
      </c>
      <c r="BH261" s="194">
        <f>IF(N261="sníž. přenesená",J261,0)</f>
        <v>0</v>
      </c>
      <c r="BI261" s="194">
        <f>IF(N261="nulová",J261,0)</f>
        <v>0</v>
      </c>
      <c r="BJ261" s="17" t="s">
        <v>74</v>
      </c>
      <c r="BK261" s="194">
        <f>ROUND(I261*H261,2)</f>
        <v>0</v>
      </c>
      <c r="BL261" s="17" t="s">
        <v>221</v>
      </c>
      <c r="BM261" s="17" t="s">
        <v>321</v>
      </c>
    </row>
    <row r="262" spans="2:51" s="12" customFormat="1" ht="11.25">
      <c r="B262" s="195"/>
      <c r="C262" s="196"/>
      <c r="D262" s="197" t="s">
        <v>132</v>
      </c>
      <c r="E262" s="198" t="s">
        <v>1</v>
      </c>
      <c r="F262" s="199" t="s">
        <v>322</v>
      </c>
      <c r="G262" s="196"/>
      <c r="H262" s="200">
        <v>6.349</v>
      </c>
      <c r="I262" s="201"/>
      <c r="J262" s="196"/>
      <c r="K262" s="196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132</v>
      </c>
      <c r="AU262" s="206" t="s">
        <v>76</v>
      </c>
      <c r="AV262" s="12" t="s">
        <v>76</v>
      </c>
      <c r="AW262" s="12" t="s">
        <v>30</v>
      </c>
      <c r="AX262" s="12" t="s">
        <v>67</v>
      </c>
      <c r="AY262" s="206" t="s">
        <v>123</v>
      </c>
    </row>
    <row r="263" spans="2:51" s="13" customFormat="1" ht="11.25">
      <c r="B263" s="207"/>
      <c r="C263" s="208"/>
      <c r="D263" s="197" t="s">
        <v>132</v>
      </c>
      <c r="E263" s="209" t="s">
        <v>1</v>
      </c>
      <c r="F263" s="210" t="s">
        <v>134</v>
      </c>
      <c r="G263" s="208"/>
      <c r="H263" s="211">
        <v>6.349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132</v>
      </c>
      <c r="AU263" s="217" t="s">
        <v>76</v>
      </c>
      <c r="AV263" s="13" t="s">
        <v>135</v>
      </c>
      <c r="AW263" s="13" t="s">
        <v>30</v>
      </c>
      <c r="AX263" s="13" t="s">
        <v>67</v>
      </c>
      <c r="AY263" s="217" t="s">
        <v>123</v>
      </c>
    </row>
    <row r="264" spans="2:51" s="12" customFormat="1" ht="11.25">
      <c r="B264" s="195"/>
      <c r="C264" s="196"/>
      <c r="D264" s="197" t="s">
        <v>132</v>
      </c>
      <c r="E264" s="198" t="s">
        <v>1</v>
      </c>
      <c r="F264" s="199" t="s">
        <v>323</v>
      </c>
      <c r="G264" s="196"/>
      <c r="H264" s="200">
        <v>0.163</v>
      </c>
      <c r="I264" s="201"/>
      <c r="J264" s="196"/>
      <c r="K264" s="196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132</v>
      </c>
      <c r="AU264" s="206" t="s">
        <v>76</v>
      </c>
      <c r="AV264" s="12" t="s">
        <v>76</v>
      </c>
      <c r="AW264" s="12" t="s">
        <v>30</v>
      </c>
      <c r="AX264" s="12" t="s">
        <v>67</v>
      </c>
      <c r="AY264" s="206" t="s">
        <v>123</v>
      </c>
    </row>
    <row r="265" spans="2:51" s="13" customFormat="1" ht="11.25">
      <c r="B265" s="207"/>
      <c r="C265" s="208"/>
      <c r="D265" s="197" t="s">
        <v>132</v>
      </c>
      <c r="E265" s="209" t="s">
        <v>1</v>
      </c>
      <c r="F265" s="210" t="s">
        <v>134</v>
      </c>
      <c r="G265" s="208"/>
      <c r="H265" s="211">
        <v>0.163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132</v>
      </c>
      <c r="AU265" s="217" t="s">
        <v>76</v>
      </c>
      <c r="AV265" s="13" t="s">
        <v>135</v>
      </c>
      <c r="AW265" s="13" t="s">
        <v>30</v>
      </c>
      <c r="AX265" s="13" t="s">
        <v>67</v>
      </c>
      <c r="AY265" s="217" t="s">
        <v>123</v>
      </c>
    </row>
    <row r="266" spans="2:51" s="15" customFormat="1" ht="11.25">
      <c r="B266" s="238"/>
      <c r="C266" s="239"/>
      <c r="D266" s="197" t="s">
        <v>132</v>
      </c>
      <c r="E266" s="240" t="s">
        <v>1</v>
      </c>
      <c r="F266" s="241" t="s">
        <v>248</v>
      </c>
      <c r="G266" s="239"/>
      <c r="H266" s="242">
        <v>6.5120000000000005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132</v>
      </c>
      <c r="AU266" s="248" t="s">
        <v>76</v>
      </c>
      <c r="AV266" s="15" t="s">
        <v>130</v>
      </c>
      <c r="AW266" s="15" t="s">
        <v>30</v>
      </c>
      <c r="AX266" s="15" t="s">
        <v>74</v>
      </c>
      <c r="AY266" s="248" t="s">
        <v>123</v>
      </c>
    </row>
    <row r="267" spans="2:51" s="12" customFormat="1" ht="11.25">
      <c r="B267" s="195"/>
      <c r="C267" s="196"/>
      <c r="D267" s="197" t="s">
        <v>132</v>
      </c>
      <c r="E267" s="196"/>
      <c r="F267" s="199" t="s">
        <v>324</v>
      </c>
      <c r="G267" s="196"/>
      <c r="H267" s="200">
        <v>7.163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132</v>
      </c>
      <c r="AU267" s="206" t="s">
        <v>76</v>
      </c>
      <c r="AV267" s="12" t="s">
        <v>76</v>
      </c>
      <c r="AW267" s="12" t="s">
        <v>4</v>
      </c>
      <c r="AX267" s="12" t="s">
        <v>74</v>
      </c>
      <c r="AY267" s="206" t="s">
        <v>123</v>
      </c>
    </row>
    <row r="268" spans="2:65" s="1" customFormat="1" ht="16.5" customHeight="1">
      <c r="B268" s="34"/>
      <c r="C268" s="183" t="s">
        <v>302</v>
      </c>
      <c r="D268" s="183" t="s">
        <v>126</v>
      </c>
      <c r="E268" s="184" t="s">
        <v>325</v>
      </c>
      <c r="F268" s="185" t="s">
        <v>326</v>
      </c>
      <c r="G268" s="186" t="s">
        <v>129</v>
      </c>
      <c r="H268" s="187">
        <v>500</v>
      </c>
      <c r="I268" s="188"/>
      <c r="J268" s="189">
        <f>ROUND(I268*H268,2)</f>
        <v>0</v>
      </c>
      <c r="K268" s="185" t="s">
        <v>139</v>
      </c>
      <c r="L268" s="38"/>
      <c r="M268" s="190" t="s">
        <v>1</v>
      </c>
      <c r="N268" s="191" t="s">
        <v>38</v>
      </c>
      <c r="O268" s="60"/>
      <c r="P268" s="192">
        <f>O268*H268</f>
        <v>0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AR268" s="17" t="s">
        <v>221</v>
      </c>
      <c r="AT268" s="17" t="s">
        <v>126</v>
      </c>
      <c r="AU268" s="17" t="s">
        <v>76</v>
      </c>
      <c r="AY268" s="17" t="s">
        <v>123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7" t="s">
        <v>74</v>
      </c>
      <c r="BK268" s="194">
        <f>ROUND(I268*H268,2)</f>
        <v>0</v>
      </c>
      <c r="BL268" s="17" t="s">
        <v>221</v>
      </c>
      <c r="BM268" s="17" t="s">
        <v>327</v>
      </c>
    </row>
    <row r="269" spans="2:51" s="12" customFormat="1" ht="11.25">
      <c r="B269" s="195"/>
      <c r="C269" s="196"/>
      <c r="D269" s="197" t="s">
        <v>132</v>
      </c>
      <c r="E269" s="198" t="s">
        <v>1</v>
      </c>
      <c r="F269" s="199" t="s">
        <v>271</v>
      </c>
      <c r="G269" s="196"/>
      <c r="H269" s="200">
        <v>450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132</v>
      </c>
      <c r="AU269" s="206" t="s">
        <v>76</v>
      </c>
      <c r="AV269" s="12" t="s">
        <v>76</v>
      </c>
      <c r="AW269" s="12" t="s">
        <v>30</v>
      </c>
      <c r="AX269" s="12" t="s">
        <v>67</v>
      </c>
      <c r="AY269" s="206" t="s">
        <v>123</v>
      </c>
    </row>
    <row r="270" spans="2:51" s="13" customFormat="1" ht="11.25">
      <c r="B270" s="207"/>
      <c r="C270" s="208"/>
      <c r="D270" s="197" t="s">
        <v>132</v>
      </c>
      <c r="E270" s="209" t="s">
        <v>1</v>
      </c>
      <c r="F270" s="210" t="s">
        <v>134</v>
      </c>
      <c r="G270" s="208"/>
      <c r="H270" s="211">
        <v>450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132</v>
      </c>
      <c r="AU270" s="217" t="s">
        <v>76</v>
      </c>
      <c r="AV270" s="13" t="s">
        <v>135</v>
      </c>
      <c r="AW270" s="13" t="s">
        <v>30</v>
      </c>
      <c r="AX270" s="13" t="s">
        <v>67</v>
      </c>
      <c r="AY270" s="217" t="s">
        <v>123</v>
      </c>
    </row>
    <row r="271" spans="2:51" s="12" customFormat="1" ht="11.25">
      <c r="B271" s="195"/>
      <c r="C271" s="196"/>
      <c r="D271" s="197" t="s">
        <v>132</v>
      </c>
      <c r="E271" s="198" t="s">
        <v>1</v>
      </c>
      <c r="F271" s="199" t="s">
        <v>328</v>
      </c>
      <c r="G271" s="196"/>
      <c r="H271" s="200">
        <v>50</v>
      </c>
      <c r="I271" s="201"/>
      <c r="J271" s="196"/>
      <c r="K271" s="196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132</v>
      </c>
      <c r="AU271" s="206" t="s">
        <v>76</v>
      </c>
      <c r="AV271" s="12" t="s">
        <v>76</v>
      </c>
      <c r="AW271" s="12" t="s">
        <v>30</v>
      </c>
      <c r="AX271" s="12" t="s">
        <v>67</v>
      </c>
      <c r="AY271" s="206" t="s">
        <v>123</v>
      </c>
    </row>
    <row r="272" spans="2:51" s="13" customFormat="1" ht="11.25">
      <c r="B272" s="207"/>
      <c r="C272" s="208"/>
      <c r="D272" s="197" t="s">
        <v>132</v>
      </c>
      <c r="E272" s="209" t="s">
        <v>1</v>
      </c>
      <c r="F272" s="210" t="s">
        <v>134</v>
      </c>
      <c r="G272" s="208"/>
      <c r="H272" s="211">
        <v>50</v>
      </c>
      <c r="I272" s="212"/>
      <c r="J272" s="208"/>
      <c r="K272" s="208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132</v>
      </c>
      <c r="AU272" s="217" t="s">
        <v>76</v>
      </c>
      <c r="AV272" s="13" t="s">
        <v>135</v>
      </c>
      <c r="AW272" s="13" t="s">
        <v>30</v>
      </c>
      <c r="AX272" s="13" t="s">
        <v>67</v>
      </c>
      <c r="AY272" s="217" t="s">
        <v>123</v>
      </c>
    </row>
    <row r="273" spans="2:51" s="15" customFormat="1" ht="11.25">
      <c r="B273" s="238"/>
      <c r="C273" s="239"/>
      <c r="D273" s="197" t="s">
        <v>132</v>
      </c>
      <c r="E273" s="240" t="s">
        <v>1</v>
      </c>
      <c r="F273" s="241" t="s">
        <v>248</v>
      </c>
      <c r="G273" s="239"/>
      <c r="H273" s="242">
        <v>500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132</v>
      </c>
      <c r="AU273" s="248" t="s">
        <v>76</v>
      </c>
      <c r="AV273" s="15" t="s">
        <v>130</v>
      </c>
      <c r="AW273" s="15" t="s">
        <v>30</v>
      </c>
      <c r="AX273" s="15" t="s">
        <v>74</v>
      </c>
      <c r="AY273" s="248" t="s">
        <v>123</v>
      </c>
    </row>
    <row r="274" spans="2:65" s="1" customFormat="1" ht="16.5" customHeight="1">
      <c r="B274" s="34"/>
      <c r="C274" s="218" t="s">
        <v>329</v>
      </c>
      <c r="D274" s="218" t="s">
        <v>142</v>
      </c>
      <c r="E274" s="219" t="s">
        <v>319</v>
      </c>
      <c r="F274" s="220" t="s">
        <v>320</v>
      </c>
      <c r="G274" s="221" t="s">
        <v>301</v>
      </c>
      <c r="H274" s="222">
        <v>1.38</v>
      </c>
      <c r="I274" s="223"/>
      <c r="J274" s="224">
        <f>ROUND(I274*H274,2)</f>
        <v>0</v>
      </c>
      <c r="K274" s="220" t="s">
        <v>139</v>
      </c>
      <c r="L274" s="225"/>
      <c r="M274" s="226" t="s">
        <v>1</v>
      </c>
      <c r="N274" s="227" t="s">
        <v>38</v>
      </c>
      <c r="O274" s="60"/>
      <c r="P274" s="192">
        <f>O274*H274</f>
        <v>0</v>
      </c>
      <c r="Q274" s="192">
        <v>0.55</v>
      </c>
      <c r="R274" s="192">
        <f>Q274*H274</f>
        <v>0.759</v>
      </c>
      <c r="S274" s="192">
        <v>0</v>
      </c>
      <c r="T274" s="193">
        <f>S274*H274</f>
        <v>0</v>
      </c>
      <c r="AR274" s="17" t="s">
        <v>302</v>
      </c>
      <c r="AT274" s="17" t="s">
        <v>142</v>
      </c>
      <c r="AU274" s="17" t="s">
        <v>76</v>
      </c>
      <c r="AY274" s="17" t="s">
        <v>123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7" t="s">
        <v>74</v>
      </c>
      <c r="BK274" s="194">
        <f>ROUND(I274*H274,2)</f>
        <v>0</v>
      </c>
      <c r="BL274" s="17" t="s">
        <v>221</v>
      </c>
      <c r="BM274" s="17" t="s">
        <v>330</v>
      </c>
    </row>
    <row r="275" spans="2:51" s="12" customFormat="1" ht="11.25">
      <c r="B275" s="195"/>
      <c r="C275" s="196"/>
      <c r="D275" s="197" t="s">
        <v>132</v>
      </c>
      <c r="E275" s="198" t="s">
        <v>1</v>
      </c>
      <c r="F275" s="199" t="s">
        <v>331</v>
      </c>
      <c r="G275" s="196"/>
      <c r="H275" s="200">
        <v>1.2</v>
      </c>
      <c r="I275" s="201"/>
      <c r="J275" s="196"/>
      <c r="K275" s="196"/>
      <c r="L275" s="202"/>
      <c r="M275" s="203"/>
      <c r="N275" s="204"/>
      <c r="O275" s="204"/>
      <c r="P275" s="204"/>
      <c r="Q275" s="204"/>
      <c r="R275" s="204"/>
      <c r="S275" s="204"/>
      <c r="T275" s="205"/>
      <c r="AT275" s="206" t="s">
        <v>132</v>
      </c>
      <c r="AU275" s="206" t="s">
        <v>76</v>
      </c>
      <c r="AV275" s="12" t="s">
        <v>76</v>
      </c>
      <c r="AW275" s="12" t="s">
        <v>30</v>
      </c>
      <c r="AX275" s="12" t="s">
        <v>67</v>
      </c>
      <c r="AY275" s="206" t="s">
        <v>123</v>
      </c>
    </row>
    <row r="276" spans="2:51" s="13" customFormat="1" ht="11.25">
      <c r="B276" s="207"/>
      <c r="C276" s="208"/>
      <c r="D276" s="197" t="s">
        <v>132</v>
      </c>
      <c r="E276" s="209" t="s">
        <v>1</v>
      </c>
      <c r="F276" s="210" t="s">
        <v>134</v>
      </c>
      <c r="G276" s="208"/>
      <c r="H276" s="211">
        <v>1.2</v>
      </c>
      <c r="I276" s="212"/>
      <c r="J276" s="208"/>
      <c r="K276" s="208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132</v>
      </c>
      <c r="AU276" s="217" t="s">
        <v>76</v>
      </c>
      <c r="AV276" s="13" t="s">
        <v>135</v>
      </c>
      <c r="AW276" s="13" t="s">
        <v>30</v>
      </c>
      <c r="AX276" s="13" t="s">
        <v>74</v>
      </c>
      <c r="AY276" s="217" t="s">
        <v>123</v>
      </c>
    </row>
    <row r="277" spans="2:51" s="12" customFormat="1" ht="11.25">
      <c r="B277" s="195"/>
      <c r="C277" s="196"/>
      <c r="D277" s="197" t="s">
        <v>132</v>
      </c>
      <c r="E277" s="196"/>
      <c r="F277" s="199" t="s">
        <v>332</v>
      </c>
      <c r="G277" s="196"/>
      <c r="H277" s="200">
        <v>1.38</v>
      </c>
      <c r="I277" s="201"/>
      <c r="J277" s="196"/>
      <c r="K277" s="196"/>
      <c r="L277" s="202"/>
      <c r="M277" s="203"/>
      <c r="N277" s="204"/>
      <c r="O277" s="204"/>
      <c r="P277" s="204"/>
      <c r="Q277" s="204"/>
      <c r="R277" s="204"/>
      <c r="S277" s="204"/>
      <c r="T277" s="205"/>
      <c r="AT277" s="206" t="s">
        <v>132</v>
      </c>
      <c r="AU277" s="206" t="s">
        <v>76</v>
      </c>
      <c r="AV277" s="12" t="s">
        <v>76</v>
      </c>
      <c r="AW277" s="12" t="s">
        <v>4</v>
      </c>
      <c r="AX277" s="12" t="s">
        <v>74</v>
      </c>
      <c r="AY277" s="206" t="s">
        <v>123</v>
      </c>
    </row>
    <row r="278" spans="2:65" s="1" customFormat="1" ht="16.5" customHeight="1">
      <c r="B278" s="34"/>
      <c r="C278" s="183" t="s">
        <v>333</v>
      </c>
      <c r="D278" s="183" t="s">
        <v>126</v>
      </c>
      <c r="E278" s="184" t="s">
        <v>334</v>
      </c>
      <c r="F278" s="185" t="s">
        <v>335</v>
      </c>
      <c r="G278" s="186" t="s">
        <v>138</v>
      </c>
      <c r="H278" s="187">
        <v>488.75</v>
      </c>
      <c r="I278" s="188"/>
      <c r="J278" s="189">
        <f>ROUND(I278*H278,2)</f>
        <v>0</v>
      </c>
      <c r="K278" s="185" t="s">
        <v>139</v>
      </c>
      <c r="L278" s="38"/>
      <c r="M278" s="190" t="s">
        <v>1</v>
      </c>
      <c r="N278" s="191" t="s">
        <v>38</v>
      </c>
      <c r="O278" s="60"/>
      <c r="P278" s="192">
        <f>O278*H278</f>
        <v>0</v>
      </c>
      <c r="Q278" s="192">
        <v>0</v>
      </c>
      <c r="R278" s="192">
        <f>Q278*H278</f>
        <v>0</v>
      </c>
      <c r="S278" s="192">
        <v>0.007</v>
      </c>
      <c r="T278" s="193">
        <f>S278*H278</f>
        <v>3.42125</v>
      </c>
      <c r="AR278" s="17" t="s">
        <v>221</v>
      </c>
      <c r="AT278" s="17" t="s">
        <v>126</v>
      </c>
      <c r="AU278" s="17" t="s">
        <v>76</v>
      </c>
      <c r="AY278" s="17" t="s">
        <v>123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7" t="s">
        <v>74</v>
      </c>
      <c r="BK278" s="194">
        <f>ROUND(I278*H278,2)</f>
        <v>0</v>
      </c>
      <c r="BL278" s="17" t="s">
        <v>221</v>
      </c>
      <c r="BM278" s="17" t="s">
        <v>336</v>
      </c>
    </row>
    <row r="279" spans="2:51" s="14" customFormat="1" ht="11.25">
      <c r="B279" s="228"/>
      <c r="C279" s="229"/>
      <c r="D279" s="197" t="s">
        <v>132</v>
      </c>
      <c r="E279" s="230" t="s">
        <v>1</v>
      </c>
      <c r="F279" s="231" t="s">
        <v>245</v>
      </c>
      <c r="G279" s="229"/>
      <c r="H279" s="230" t="s">
        <v>1</v>
      </c>
      <c r="I279" s="232"/>
      <c r="J279" s="229"/>
      <c r="K279" s="229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132</v>
      </c>
      <c r="AU279" s="237" t="s">
        <v>76</v>
      </c>
      <c r="AV279" s="14" t="s">
        <v>74</v>
      </c>
      <c r="AW279" s="14" t="s">
        <v>30</v>
      </c>
      <c r="AX279" s="14" t="s">
        <v>67</v>
      </c>
      <c r="AY279" s="237" t="s">
        <v>123</v>
      </c>
    </row>
    <row r="280" spans="2:51" s="12" customFormat="1" ht="11.25">
      <c r="B280" s="195"/>
      <c r="C280" s="196"/>
      <c r="D280" s="197" t="s">
        <v>132</v>
      </c>
      <c r="E280" s="198" t="s">
        <v>1</v>
      </c>
      <c r="F280" s="199" t="s">
        <v>246</v>
      </c>
      <c r="G280" s="196"/>
      <c r="H280" s="200">
        <v>425</v>
      </c>
      <c r="I280" s="201"/>
      <c r="J280" s="196"/>
      <c r="K280" s="196"/>
      <c r="L280" s="202"/>
      <c r="M280" s="203"/>
      <c r="N280" s="204"/>
      <c r="O280" s="204"/>
      <c r="P280" s="204"/>
      <c r="Q280" s="204"/>
      <c r="R280" s="204"/>
      <c r="S280" s="204"/>
      <c r="T280" s="205"/>
      <c r="AT280" s="206" t="s">
        <v>132</v>
      </c>
      <c r="AU280" s="206" t="s">
        <v>76</v>
      </c>
      <c r="AV280" s="12" t="s">
        <v>76</v>
      </c>
      <c r="AW280" s="12" t="s">
        <v>30</v>
      </c>
      <c r="AX280" s="12" t="s">
        <v>67</v>
      </c>
      <c r="AY280" s="206" t="s">
        <v>123</v>
      </c>
    </row>
    <row r="281" spans="2:51" s="13" customFormat="1" ht="11.25">
      <c r="B281" s="207"/>
      <c r="C281" s="208"/>
      <c r="D281" s="197" t="s">
        <v>132</v>
      </c>
      <c r="E281" s="209" t="s">
        <v>1</v>
      </c>
      <c r="F281" s="210" t="s">
        <v>134</v>
      </c>
      <c r="G281" s="208"/>
      <c r="H281" s="211">
        <v>425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132</v>
      </c>
      <c r="AU281" s="217" t="s">
        <v>76</v>
      </c>
      <c r="AV281" s="13" t="s">
        <v>135</v>
      </c>
      <c r="AW281" s="13" t="s">
        <v>30</v>
      </c>
      <c r="AX281" s="13" t="s">
        <v>67</v>
      </c>
      <c r="AY281" s="217" t="s">
        <v>123</v>
      </c>
    </row>
    <row r="282" spans="2:51" s="15" customFormat="1" ht="11.25">
      <c r="B282" s="238"/>
      <c r="C282" s="239"/>
      <c r="D282" s="197" t="s">
        <v>132</v>
      </c>
      <c r="E282" s="240" t="s">
        <v>1</v>
      </c>
      <c r="F282" s="241" t="s">
        <v>248</v>
      </c>
      <c r="G282" s="239"/>
      <c r="H282" s="242">
        <v>425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132</v>
      </c>
      <c r="AU282" s="248" t="s">
        <v>76</v>
      </c>
      <c r="AV282" s="15" t="s">
        <v>130</v>
      </c>
      <c r="AW282" s="15" t="s">
        <v>30</v>
      </c>
      <c r="AX282" s="15" t="s">
        <v>74</v>
      </c>
      <c r="AY282" s="248" t="s">
        <v>123</v>
      </c>
    </row>
    <row r="283" spans="2:51" s="12" customFormat="1" ht="11.25">
      <c r="B283" s="195"/>
      <c r="C283" s="196"/>
      <c r="D283" s="197" t="s">
        <v>132</v>
      </c>
      <c r="E283" s="196"/>
      <c r="F283" s="199" t="s">
        <v>337</v>
      </c>
      <c r="G283" s="196"/>
      <c r="H283" s="200">
        <v>488.75</v>
      </c>
      <c r="I283" s="201"/>
      <c r="J283" s="196"/>
      <c r="K283" s="196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132</v>
      </c>
      <c r="AU283" s="206" t="s">
        <v>76</v>
      </c>
      <c r="AV283" s="12" t="s">
        <v>76</v>
      </c>
      <c r="AW283" s="12" t="s">
        <v>4</v>
      </c>
      <c r="AX283" s="12" t="s">
        <v>74</v>
      </c>
      <c r="AY283" s="206" t="s">
        <v>123</v>
      </c>
    </row>
    <row r="284" spans="2:65" s="1" customFormat="1" ht="16.5" customHeight="1">
      <c r="B284" s="34"/>
      <c r="C284" s="183" t="s">
        <v>338</v>
      </c>
      <c r="D284" s="183" t="s">
        <v>126</v>
      </c>
      <c r="E284" s="184" t="s">
        <v>339</v>
      </c>
      <c r="F284" s="185" t="s">
        <v>340</v>
      </c>
      <c r="G284" s="186" t="s">
        <v>301</v>
      </c>
      <c r="H284" s="187">
        <v>10.435</v>
      </c>
      <c r="I284" s="188"/>
      <c r="J284" s="189">
        <f>ROUND(I284*H284,2)</f>
        <v>0</v>
      </c>
      <c r="K284" s="185" t="s">
        <v>139</v>
      </c>
      <c r="L284" s="38"/>
      <c r="M284" s="190" t="s">
        <v>1</v>
      </c>
      <c r="N284" s="191" t="s">
        <v>38</v>
      </c>
      <c r="O284" s="60"/>
      <c r="P284" s="192">
        <f>O284*H284</f>
        <v>0</v>
      </c>
      <c r="Q284" s="192">
        <v>0.02337</v>
      </c>
      <c r="R284" s="192">
        <f>Q284*H284</f>
        <v>0.24386595</v>
      </c>
      <c r="S284" s="192">
        <v>0</v>
      </c>
      <c r="T284" s="193">
        <f>S284*H284</f>
        <v>0</v>
      </c>
      <c r="AR284" s="17" t="s">
        <v>221</v>
      </c>
      <c r="AT284" s="17" t="s">
        <v>126</v>
      </c>
      <c r="AU284" s="17" t="s">
        <v>76</v>
      </c>
      <c r="AY284" s="17" t="s">
        <v>123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7" t="s">
        <v>74</v>
      </c>
      <c r="BK284" s="194">
        <f>ROUND(I284*H284,2)</f>
        <v>0</v>
      </c>
      <c r="BL284" s="17" t="s">
        <v>221</v>
      </c>
      <c r="BM284" s="17" t="s">
        <v>341</v>
      </c>
    </row>
    <row r="285" spans="2:51" s="12" customFormat="1" ht="11.25">
      <c r="B285" s="195"/>
      <c r="C285" s="196"/>
      <c r="D285" s="197" t="s">
        <v>132</v>
      </c>
      <c r="E285" s="198" t="s">
        <v>1</v>
      </c>
      <c r="F285" s="199" t="s">
        <v>342</v>
      </c>
      <c r="G285" s="196"/>
      <c r="H285" s="200">
        <v>7.285</v>
      </c>
      <c r="I285" s="201"/>
      <c r="J285" s="196"/>
      <c r="K285" s="196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132</v>
      </c>
      <c r="AU285" s="206" t="s">
        <v>76</v>
      </c>
      <c r="AV285" s="12" t="s">
        <v>76</v>
      </c>
      <c r="AW285" s="12" t="s">
        <v>30</v>
      </c>
      <c r="AX285" s="12" t="s">
        <v>67</v>
      </c>
      <c r="AY285" s="206" t="s">
        <v>123</v>
      </c>
    </row>
    <row r="286" spans="2:51" s="12" customFormat="1" ht="11.25">
      <c r="B286" s="195"/>
      <c r="C286" s="196"/>
      <c r="D286" s="197" t="s">
        <v>132</v>
      </c>
      <c r="E286" s="198" t="s">
        <v>1</v>
      </c>
      <c r="F286" s="199" t="s">
        <v>343</v>
      </c>
      <c r="G286" s="196"/>
      <c r="H286" s="200">
        <v>3.15</v>
      </c>
      <c r="I286" s="201"/>
      <c r="J286" s="196"/>
      <c r="K286" s="196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132</v>
      </c>
      <c r="AU286" s="206" t="s">
        <v>76</v>
      </c>
      <c r="AV286" s="12" t="s">
        <v>76</v>
      </c>
      <c r="AW286" s="12" t="s">
        <v>30</v>
      </c>
      <c r="AX286" s="12" t="s">
        <v>67</v>
      </c>
      <c r="AY286" s="206" t="s">
        <v>123</v>
      </c>
    </row>
    <row r="287" spans="2:51" s="13" customFormat="1" ht="11.25">
      <c r="B287" s="207"/>
      <c r="C287" s="208"/>
      <c r="D287" s="197" t="s">
        <v>132</v>
      </c>
      <c r="E287" s="209" t="s">
        <v>1</v>
      </c>
      <c r="F287" s="210" t="s">
        <v>134</v>
      </c>
      <c r="G287" s="208"/>
      <c r="H287" s="211">
        <v>10.435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132</v>
      </c>
      <c r="AU287" s="217" t="s">
        <v>76</v>
      </c>
      <c r="AV287" s="13" t="s">
        <v>135</v>
      </c>
      <c r="AW287" s="13" t="s">
        <v>30</v>
      </c>
      <c r="AX287" s="13" t="s">
        <v>74</v>
      </c>
      <c r="AY287" s="217" t="s">
        <v>123</v>
      </c>
    </row>
    <row r="288" spans="2:65" s="1" customFormat="1" ht="16.5" customHeight="1">
      <c r="B288" s="34"/>
      <c r="C288" s="183" t="s">
        <v>344</v>
      </c>
      <c r="D288" s="183" t="s">
        <v>126</v>
      </c>
      <c r="E288" s="184" t="s">
        <v>345</v>
      </c>
      <c r="F288" s="185" t="s">
        <v>346</v>
      </c>
      <c r="G288" s="186" t="s">
        <v>207</v>
      </c>
      <c r="H288" s="187">
        <v>8.949</v>
      </c>
      <c r="I288" s="188"/>
      <c r="J288" s="189">
        <f>ROUND(I288*H288,2)</f>
        <v>0</v>
      </c>
      <c r="K288" s="185" t="s">
        <v>139</v>
      </c>
      <c r="L288" s="38"/>
      <c r="M288" s="190" t="s">
        <v>1</v>
      </c>
      <c r="N288" s="191" t="s">
        <v>38</v>
      </c>
      <c r="O288" s="60"/>
      <c r="P288" s="192">
        <f>O288*H288</f>
        <v>0</v>
      </c>
      <c r="Q288" s="192">
        <v>0</v>
      </c>
      <c r="R288" s="192">
        <f>Q288*H288</f>
        <v>0</v>
      </c>
      <c r="S288" s="192">
        <v>0</v>
      </c>
      <c r="T288" s="193">
        <f>S288*H288</f>
        <v>0</v>
      </c>
      <c r="AR288" s="17" t="s">
        <v>221</v>
      </c>
      <c r="AT288" s="17" t="s">
        <v>126</v>
      </c>
      <c r="AU288" s="17" t="s">
        <v>76</v>
      </c>
      <c r="AY288" s="17" t="s">
        <v>123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7" t="s">
        <v>74</v>
      </c>
      <c r="BK288" s="194">
        <f>ROUND(I288*H288,2)</f>
        <v>0</v>
      </c>
      <c r="BL288" s="17" t="s">
        <v>221</v>
      </c>
      <c r="BM288" s="17" t="s">
        <v>347</v>
      </c>
    </row>
    <row r="289" spans="2:65" s="1" customFormat="1" ht="16.5" customHeight="1">
      <c r="B289" s="34"/>
      <c r="C289" s="183" t="s">
        <v>348</v>
      </c>
      <c r="D289" s="183" t="s">
        <v>126</v>
      </c>
      <c r="E289" s="184" t="s">
        <v>349</v>
      </c>
      <c r="F289" s="185" t="s">
        <v>350</v>
      </c>
      <c r="G289" s="186" t="s">
        <v>207</v>
      </c>
      <c r="H289" s="187">
        <v>8.949</v>
      </c>
      <c r="I289" s="188"/>
      <c r="J289" s="189">
        <f>ROUND(I289*H289,2)</f>
        <v>0</v>
      </c>
      <c r="K289" s="185" t="s">
        <v>139</v>
      </c>
      <c r="L289" s="38"/>
      <c r="M289" s="190" t="s">
        <v>1</v>
      </c>
      <c r="N289" s="191" t="s">
        <v>38</v>
      </c>
      <c r="O289" s="60"/>
      <c r="P289" s="192">
        <f>O289*H289</f>
        <v>0</v>
      </c>
      <c r="Q289" s="192">
        <v>0</v>
      </c>
      <c r="R289" s="192">
        <f>Q289*H289</f>
        <v>0</v>
      </c>
      <c r="S289" s="192">
        <v>0</v>
      </c>
      <c r="T289" s="193">
        <f>S289*H289</f>
        <v>0</v>
      </c>
      <c r="AR289" s="17" t="s">
        <v>221</v>
      </c>
      <c r="AT289" s="17" t="s">
        <v>126</v>
      </c>
      <c r="AU289" s="17" t="s">
        <v>76</v>
      </c>
      <c r="AY289" s="17" t="s">
        <v>123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7" t="s">
        <v>74</v>
      </c>
      <c r="BK289" s="194">
        <f>ROUND(I289*H289,2)</f>
        <v>0</v>
      </c>
      <c r="BL289" s="17" t="s">
        <v>221</v>
      </c>
      <c r="BM289" s="17" t="s">
        <v>351</v>
      </c>
    </row>
    <row r="290" spans="2:63" s="11" customFormat="1" ht="22.9" customHeight="1">
      <c r="B290" s="167"/>
      <c r="C290" s="168"/>
      <c r="D290" s="169" t="s">
        <v>66</v>
      </c>
      <c r="E290" s="181" t="s">
        <v>352</v>
      </c>
      <c r="F290" s="181" t="s">
        <v>353</v>
      </c>
      <c r="G290" s="168"/>
      <c r="H290" s="168"/>
      <c r="I290" s="171"/>
      <c r="J290" s="182">
        <f>BK290</f>
        <v>0</v>
      </c>
      <c r="K290" s="168"/>
      <c r="L290" s="173"/>
      <c r="M290" s="174"/>
      <c r="N290" s="175"/>
      <c r="O290" s="175"/>
      <c r="P290" s="176">
        <f>SUM(P291:P405)</f>
        <v>0</v>
      </c>
      <c r="Q290" s="175"/>
      <c r="R290" s="176">
        <f>SUM(R291:R405)</f>
        <v>4.9938460000000005</v>
      </c>
      <c r="S290" s="175"/>
      <c r="T290" s="177">
        <f>SUM(T291:T405)</f>
        <v>4.769133000000001</v>
      </c>
      <c r="AR290" s="178" t="s">
        <v>76</v>
      </c>
      <c r="AT290" s="179" t="s">
        <v>66</v>
      </c>
      <c r="AU290" s="179" t="s">
        <v>74</v>
      </c>
      <c r="AY290" s="178" t="s">
        <v>123</v>
      </c>
      <c r="BK290" s="180">
        <f>SUM(BK291:BK405)</f>
        <v>0</v>
      </c>
    </row>
    <row r="291" spans="2:65" s="1" customFormat="1" ht="16.5" customHeight="1">
      <c r="B291" s="34"/>
      <c r="C291" s="183" t="s">
        <v>354</v>
      </c>
      <c r="D291" s="183" t="s">
        <v>126</v>
      </c>
      <c r="E291" s="184" t="s">
        <v>355</v>
      </c>
      <c r="F291" s="185" t="s">
        <v>356</v>
      </c>
      <c r="G291" s="186" t="s">
        <v>129</v>
      </c>
      <c r="H291" s="187">
        <v>68</v>
      </c>
      <c r="I291" s="188"/>
      <c r="J291" s="189">
        <f>ROUND(I291*H291,2)</f>
        <v>0</v>
      </c>
      <c r="K291" s="185" t="s">
        <v>139</v>
      </c>
      <c r="L291" s="38"/>
      <c r="M291" s="190" t="s">
        <v>1</v>
      </c>
      <c r="N291" s="191" t="s">
        <v>38</v>
      </c>
      <c r="O291" s="60"/>
      <c r="P291" s="192">
        <f>O291*H291</f>
        <v>0</v>
      </c>
      <c r="Q291" s="192">
        <v>0</v>
      </c>
      <c r="R291" s="192">
        <f>Q291*H291</f>
        <v>0</v>
      </c>
      <c r="S291" s="192">
        <v>0.00176</v>
      </c>
      <c r="T291" s="193">
        <f>S291*H291</f>
        <v>0.11968000000000001</v>
      </c>
      <c r="AR291" s="17" t="s">
        <v>221</v>
      </c>
      <c r="AT291" s="17" t="s">
        <v>126</v>
      </c>
      <c r="AU291" s="17" t="s">
        <v>76</v>
      </c>
      <c r="AY291" s="17" t="s">
        <v>123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7" t="s">
        <v>74</v>
      </c>
      <c r="BK291" s="194">
        <f>ROUND(I291*H291,2)</f>
        <v>0</v>
      </c>
      <c r="BL291" s="17" t="s">
        <v>221</v>
      </c>
      <c r="BM291" s="17" t="s">
        <v>357</v>
      </c>
    </row>
    <row r="292" spans="2:51" s="12" customFormat="1" ht="11.25">
      <c r="B292" s="195"/>
      <c r="C292" s="196"/>
      <c r="D292" s="197" t="s">
        <v>132</v>
      </c>
      <c r="E292" s="198" t="s">
        <v>1</v>
      </c>
      <c r="F292" s="199" t="s">
        <v>358</v>
      </c>
      <c r="G292" s="196"/>
      <c r="H292" s="200">
        <v>68</v>
      </c>
      <c r="I292" s="201"/>
      <c r="J292" s="196"/>
      <c r="K292" s="196"/>
      <c r="L292" s="202"/>
      <c r="M292" s="203"/>
      <c r="N292" s="204"/>
      <c r="O292" s="204"/>
      <c r="P292" s="204"/>
      <c r="Q292" s="204"/>
      <c r="R292" s="204"/>
      <c r="S292" s="204"/>
      <c r="T292" s="205"/>
      <c r="AT292" s="206" t="s">
        <v>132</v>
      </c>
      <c r="AU292" s="206" t="s">
        <v>76</v>
      </c>
      <c r="AV292" s="12" t="s">
        <v>76</v>
      </c>
      <c r="AW292" s="12" t="s">
        <v>30</v>
      </c>
      <c r="AX292" s="12" t="s">
        <v>67</v>
      </c>
      <c r="AY292" s="206" t="s">
        <v>123</v>
      </c>
    </row>
    <row r="293" spans="2:51" s="13" customFormat="1" ht="11.25">
      <c r="B293" s="207"/>
      <c r="C293" s="208"/>
      <c r="D293" s="197" t="s">
        <v>132</v>
      </c>
      <c r="E293" s="209" t="s">
        <v>1</v>
      </c>
      <c r="F293" s="210" t="s">
        <v>134</v>
      </c>
      <c r="G293" s="208"/>
      <c r="H293" s="211">
        <v>68</v>
      </c>
      <c r="I293" s="212"/>
      <c r="J293" s="208"/>
      <c r="K293" s="208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132</v>
      </c>
      <c r="AU293" s="217" t="s">
        <v>76</v>
      </c>
      <c r="AV293" s="13" t="s">
        <v>135</v>
      </c>
      <c r="AW293" s="13" t="s">
        <v>30</v>
      </c>
      <c r="AX293" s="13" t="s">
        <v>74</v>
      </c>
      <c r="AY293" s="217" t="s">
        <v>123</v>
      </c>
    </row>
    <row r="294" spans="2:65" s="1" customFormat="1" ht="16.5" customHeight="1">
      <c r="B294" s="34"/>
      <c r="C294" s="183" t="s">
        <v>359</v>
      </c>
      <c r="D294" s="183" t="s">
        <v>126</v>
      </c>
      <c r="E294" s="184" t="s">
        <v>360</v>
      </c>
      <c r="F294" s="185" t="s">
        <v>361</v>
      </c>
      <c r="G294" s="186" t="s">
        <v>138</v>
      </c>
      <c r="H294" s="187">
        <v>635.95</v>
      </c>
      <c r="I294" s="188"/>
      <c r="J294" s="189">
        <f>ROUND(I294*H294,2)</f>
        <v>0</v>
      </c>
      <c r="K294" s="185" t="s">
        <v>139</v>
      </c>
      <c r="L294" s="38"/>
      <c r="M294" s="190" t="s">
        <v>1</v>
      </c>
      <c r="N294" s="191" t="s">
        <v>38</v>
      </c>
      <c r="O294" s="60"/>
      <c r="P294" s="192">
        <f>O294*H294</f>
        <v>0</v>
      </c>
      <c r="Q294" s="192">
        <v>0</v>
      </c>
      <c r="R294" s="192">
        <f>Q294*H294</f>
        <v>0</v>
      </c>
      <c r="S294" s="192">
        <v>0.00594</v>
      </c>
      <c r="T294" s="193">
        <f>S294*H294</f>
        <v>3.777543</v>
      </c>
      <c r="AR294" s="17" t="s">
        <v>221</v>
      </c>
      <c r="AT294" s="17" t="s">
        <v>126</v>
      </c>
      <c r="AU294" s="17" t="s">
        <v>76</v>
      </c>
      <c r="AY294" s="17" t="s">
        <v>123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17" t="s">
        <v>74</v>
      </c>
      <c r="BK294" s="194">
        <f>ROUND(I294*H294,2)</f>
        <v>0</v>
      </c>
      <c r="BL294" s="17" t="s">
        <v>221</v>
      </c>
      <c r="BM294" s="17" t="s">
        <v>362</v>
      </c>
    </row>
    <row r="295" spans="2:51" s="14" customFormat="1" ht="11.25">
      <c r="B295" s="228"/>
      <c r="C295" s="229"/>
      <c r="D295" s="197" t="s">
        <v>132</v>
      </c>
      <c r="E295" s="230" t="s">
        <v>1</v>
      </c>
      <c r="F295" s="231" t="s">
        <v>245</v>
      </c>
      <c r="G295" s="229"/>
      <c r="H295" s="230" t="s">
        <v>1</v>
      </c>
      <c r="I295" s="232"/>
      <c r="J295" s="229"/>
      <c r="K295" s="229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132</v>
      </c>
      <c r="AU295" s="237" t="s">
        <v>76</v>
      </c>
      <c r="AV295" s="14" t="s">
        <v>74</v>
      </c>
      <c r="AW295" s="14" t="s">
        <v>30</v>
      </c>
      <c r="AX295" s="14" t="s">
        <v>67</v>
      </c>
      <c r="AY295" s="237" t="s">
        <v>123</v>
      </c>
    </row>
    <row r="296" spans="2:51" s="12" customFormat="1" ht="11.25">
      <c r="B296" s="195"/>
      <c r="C296" s="196"/>
      <c r="D296" s="197" t="s">
        <v>132</v>
      </c>
      <c r="E296" s="198" t="s">
        <v>1</v>
      </c>
      <c r="F296" s="199" t="s">
        <v>246</v>
      </c>
      <c r="G296" s="196"/>
      <c r="H296" s="200">
        <v>425</v>
      </c>
      <c r="I296" s="201"/>
      <c r="J296" s="196"/>
      <c r="K296" s="196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132</v>
      </c>
      <c r="AU296" s="206" t="s">
        <v>76</v>
      </c>
      <c r="AV296" s="12" t="s">
        <v>76</v>
      </c>
      <c r="AW296" s="12" t="s">
        <v>30</v>
      </c>
      <c r="AX296" s="12" t="s">
        <v>67</v>
      </c>
      <c r="AY296" s="206" t="s">
        <v>123</v>
      </c>
    </row>
    <row r="297" spans="2:51" s="13" customFormat="1" ht="11.25">
      <c r="B297" s="207"/>
      <c r="C297" s="208"/>
      <c r="D297" s="197" t="s">
        <v>132</v>
      </c>
      <c r="E297" s="209" t="s">
        <v>1</v>
      </c>
      <c r="F297" s="210" t="s">
        <v>134</v>
      </c>
      <c r="G297" s="208"/>
      <c r="H297" s="211">
        <v>425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132</v>
      </c>
      <c r="AU297" s="217" t="s">
        <v>76</v>
      </c>
      <c r="AV297" s="13" t="s">
        <v>135</v>
      </c>
      <c r="AW297" s="13" t="s">
        <v>30</v>
      </c>
      <c r="AX297" s="13" t="s">
        <v>67</v>
      </c>
      <c r="AY297" s="217" t="s">
        <v>123</v>
      </c>
    </row>
    <row r="298" spans="2:51" s="12" customFormat="1" ht="11.25">
      <c r="B298" s="195"/>
      <c r="C298" s="196"/>
      <c r="D298" s="197" t="s">
        <v>132</v>
      </c>
      <c r="E298" s="198" t="s">
        <v>1</v>
      </c>
      <c r="F298" s="199" t="s">
        <v>247</v>
      </c>
      <c r="G298" s="196"/>
      <c r="H298" s="200">
        <v>128</v>
      </c>
      <c r="I298" s="201"/>
      <c r="J298" s="196"/>
      <c r="K298" s="196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132</v>
      </c>
      <c r="AU298" s="206" t="s">
        <v>76</v>
      </c>
      <c r="AV298" s="12" t="s">
        <v>76</v>
      </c>
      <c r="AW298" s="12" t="s">
        <v>30</v>
      </c>
      <c r="AX298" s="12" t="s">
        <v>67</v>
      </c>
      <c r="AY298" s="206" t="s">
        <v>123</v>
      </c>
    </row>
    <row r="299" spans="2:51" s="13" customFormat="1" ht="11.25">
      <c r="B299" s="207"/>
      <c r="C299" s="208"/>
      <c r="D299" s="197" t="s">
        <v>132</v>
      </c>
      <c r="E299" s="209" t="s">
        <v>1</v>
      </c>
      <c r="F299" s="210" t="s">
        <v>134</v>
      </c>
      <c r="G299" s="208"/>
      <c r="H299" s="211">
        <v>128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132</v>
      </c>
      <c r="AU299" s="217" t="s">
        <v>76</v>
      </c>
      <c r="AV299" s="13" t="s">
        <v>135</v>
      </c>
      <c r="AW299" s="13" t="s">
        <v>30</v>
      </c>
      <c r="AX299" s="13" t="s">
        <v>67</v>
      </c>
      <c r="AY299" s="217" t="s">
        <v>123</v>
      </c>
    </row>
    <row r="300" spans="2:51" s="15" customFormat="1" ht="11.25">
      <c r="B300" s="238"/>
      <c r="C300" s="239"/>
      <c r="D300" s="197" t="s">
        <v>132</v>
      </c>
      <c r="E300" s="240" t="s">
        <v>1</v>
      </c>
      <c r="F300" s="241" t="s">
        <v>248</v>
      </c>
      <c r="G300" s="239"/>
      <c r="H300" s="242">
        <v>553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132</v>
      </c>
      <c r="AU300" s="248" t="s">
        <v>76</v>
      </c>
      <c r="AV300" s="15" t="s">
        <v>130</v>
      </c>
      <c r="AW300" s="15" t="s">
        <v>30</v>
      </c>
      <c r="AX300" s="15" t="s">
        <v>74</v>
      </c>
      <c r="AY300" s="248" t="s">
        <v>123</v>
      </c>
    </row>
    <row r="301" spans="2:51" s="12" customFormat="1" ht="11.25">
      <c r="B301" s="195"/>
      <c r="C301" s="196"/>
      <c r="D301" s="197" t="s">
        <v>132</v>
      </c>
      <c r="E301" s="196"/>
      <c r="F301" s="199" t="s">
        <v>249</v>
      </c>
      <c r="G301" s="196"/>
      <c r="H301" s="200">
        <v>635.95</v>
      </c>
      <c r="I301" s="201"/>
      <c r="J301" s="196"/>
      <c r="K301" s="196"/>
      <c r="L301" s="202"/>
      <c r="M301" s="203"/>
      <c r="N301" s="204"/>
      <c r="O301" s="204"/>
      <c r="P301" s="204"/>
      <c r="Q301" s="204"/>
      <c r="R301" s="204"/>
      <c r="S301" s="204"/>
      <c r="T301" s="205"/>
      <c r="AT301" s="206" t="s">
        <v>132</v>
      </c>
      <c r="AU301" s="206" t="s">
        <v>76</v>
      </c>
      <c r="AV301" s="12" t="s">
        <v>76</v>
      </c>
      <c r="AW301" s="12" t="s">
        <v>4</v>
      </c>
      <c r="AX301" s="12" t="s">
        <v>74</v>
      </c>
      <c r="AY301" s="206" t="s">
        <v>123</v>
      </c>
    </row>
    <row r="302" spans="2:65" s="1" customFormat="1" ht="16.5" customHeight="1">
      <c r="B302" s="34"/>
      <c r="C302" s="183" t="s">
        <v>363</v>
      </c>
      <c r="D302" s="183" t="s">
        <v>126</v>
      </c>
      <c r="E302" s="184" t="s">
        <v>364</v>
      </c>
      <c r="F302" s="185" t="s">
        <v>365</v>
      </c>
      <c r="G302" s="186" t="s">
        <v>129</v>
      </c>
      <c r="H302" s="187">
        <v>34</v>
      </c>
      <c r="I302" s="188"/>
      <c r="J302" s="189">
        <f>ROUND(I302*H302,2)</f>
        <v>0</v>
      </c>
      <c r="K302" s="185" t="s">
        <v>139</v>
      </c>
      <c r="L302" s="38"/>
      <c r="M302" s="190" t="s">
        <v>1</v>
      </c>
      <c r="N302" s="191" t="s">
        <v>38</v>
      </c>
      <c r="O302" s="60"/>
      <c r="P302" s="192">
        <f>O302*H302</f>
        <v>0</v>
      </c>
      <c r="Q302" s="192">
        <v>0</v>
      </c>
      <c r="R302" s="192">
        <f>Q302*H302</f>
        <v>0</v>
      </c>
      <c r="S302" s="192">
        <v>0.00187</v>
      </c>
      <c r="T302" s="193">
        <f>S302*H302</f>
        <v>0.06358</v>
      </c>
      <c r="AR302" s="17" t="s">
        <v>221</v>
      </c>
      <c r="AT302" s="17" t="s">
        <v>126</v>
      </c>
      <c r="AU302" s="17" t="s">
        <v>76</v>
      </c>
      <c r="AY302" s="17" t="s">
        <v>123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7" t="s">
        <v>74</v>
      </c>
      <c r="BK302" s="194">
        <f>ROUND(I302*H302,2)</f>
        <v>0</v>
      </c>
      <c r="BL302" s="17" t="s">
        <v>221</v>
      </c>
      <c r="BM302" s="17" t="s">
        <v>366</v>
      </c>
    </row>
    <row r="303" spans="2:51" s="12" customFormat="1" ht="11.25">
      <c r="B303" s="195"/>
      <c r="C303" s="196"/>
      <c r="D303" s="197" t="s">
        <v>132</v>
      </c>
      <c r="E303" s="198" t="s">
        <v>1</v>
      </c>
      <c r="F303" s="199" t="s">
        <v>367</v>
      </c>
      <c r="G303" s="196"/>
      <c r="H303" s="200">
        <v>34</v>
      </c>
      <c r="I303" s="201"/>
      <c r="J303" s="196"/>
      <c r="K303" s="196"/>
      <c r="L303" s="202"/>
      <c r="M303" s="203"/>
      <c r="N303" s="204"/>
      <c r="O303" s="204"/>
      <c r="P303" s="204"/>
      <c r="Q303" s="204"/>
      <c r="R303" s="204"/>
      <c r="S303" s="204"/>
      <c r="T303" s="205"/>
      <c r="AT303" s="206" t="s">
        <v>132</v>
      </c>
      <c r="AU303" s="206" t="s">
        <v>76</v>
      </c>
      <c r="AV303" s="12" t="s">
        <v>76</v>
      </c>
      <c r="AW303" s="12" t="s">
        <v>30</v>
      </c>
      <c r="AX303" s="12" t="s">
        <v>67</v>
      </c>
      <c r="AY303" s="206" t="s">
        <v>123</v>
      </c>
    </row>
    <row r="304" spans="2:51" s="13" customFormat="1" ht="11.25">
      <c r="B304" s="207"/>
      <c r="C304" s="208"/>
      <c r="D304" s="197" t="s">
        <v>132</v>
      </c>
      <c r="E304" s="209" t="s">
        <v>1</v>
      </c>
      <c r="F304" s="210" t="s">
        <v>134</v>
      </c>
      <c r="G304" s="208"/>
      <c r="H304" s="211">
        <v>34</v>
      </c>
      <c r="I304" s="212"/>
      <c r="J304" s="208"/>
      <c r="K304" s="208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132</v>
      </c>
      <c r="AU304" s="217" t="s">
        <v>76</v>
      </c>
      <c r="AV304" s="13" t="s">
        <v>135</v>
      </c>
      <c r="AW304" s="13" t="s">
        <v>30</v>
      </c>
      <c r="AX304" s="13" t="s">
        <v>74</v>
      </c>
      <c r="AY304" s="217" t="s">
        <v>123</v>
      </c>
    </row>
    <row r="305" spans="2:65" s="1" customFormat="1" ht="16.5" customHeight="1">
      <c r="B305" s="34"/>
      <c r="C305" s="183" t="s">
        <v>368</v>
      </c>
      <c r="D305" s="183" t="s">
        <v>126</v>
      </c>
      <c r="E305" s="184" t="s">
        <v>369</v>
      </c>
      <c r="F305" s="185" t="s">
        <v>370</v>
      </c>
      <c r="G305" s="186" t="s">
        <v>129</v>
      </c>
      <c r="H305" s="187">
        <v>7</v>
      </c>
      <c r="I305" s="188"/>
      <c r="J305" s="189">
        <f>ROUND(I305*H305,2)</f>
        <v>0</v>
      </c>
      <c r="K305" s="185" t="s">
        <v>139</v>
      </c>
      <c r="L305" s="38"/>
      <c r="M305" s="190" t="s">
        <v>1</v>
      </c>
      <c r="N305" s="191" t="s">
        <v>38</v>
      </c>
      <c r="O305" s="60"/>
      <c r="P305" s="192">
        <f>O305*H305</f>
        <v>0</v>
      </c>
      <c r="Q305" s="192">
        <v>0</v>
      </c>
      <c r="R305" s="192">
        <f>Q305*H305</f>
        <v>0</v>
      </c>
      <c r="S305" s="192">
        <v>0.00348</v>
      </c>
      <c r="T305" s="193">
        <f>S305*H305</f>
        <v>0.02436</v>
      </c>
      <c r="AR305" s="17" t="s">
        <v>221</v>
      </c>
      <c r="AT305" s="17" t="s">
        <v>126</v>
      </c>
      <c r="AU305" s="17" t="s">
        <v>76</v>
      </c>
      <c r="AY305" s="17" t="s">
        <v>123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7" t="s">
        <v>74</v>
      </c>
      <c r="BK305" s="194">
        <f>ROUND(I305*H305,2)</f>
        <v>0</v>
      </c>
      <c r="BL305" s="17" t="s">
        <v>221</v>
      </c>
      <c r="BM305" s="17" t="s">
        <v>371</v>
      </c>
    </row>
    <row r="306" spans="2:51" s="12" customFormat="1" ht="11.25">
      <c r="B306" s="195"/>
      <c r="C306" s="196"/>
      <c r="D306" s="197" t="s">
        <v>132</v>
      </c>
      <c r="E306" s="198" t="s">
        <v>1</v>
      </c>
      <c r="F306" s="199" t="s">
        <v>372</v>
      </c>
      <c r="G306" s="196"/>
      <c r="H306" s="200">
        <v>7</v>
      </c>
      <c r="I306" s="201"/>
      <c r="J306" s="196"/>
      <c r="K306" s="196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132</v>
      </c>
      <c r="AU306" s="206" t="s">
        <v>76</v>
      </c>
      <c r="AV306" s="12" t="s">
        <v>76</v>
      </c>
      <c r="AW306" s="12" t="s">
        <v>30</v>
      </c>
      <c r="AX306" s="12" t="s">
        <v>67</v>
      </c>
      <c r="AY306" s="206" t="s">
        <v>123</v>
      </c>
    </row>
    <row r="307" spans="2:51" s="13" customFormat="1" ht="11.25">
      <c r="B307" s="207"/>
      <c r="C307" s="208"/>
      <c r="D307" s="197" t="s">
        <v>132</v>
      </c>
      <c r="E307" s="209" t="s">
        <v>1</v>
      </c>
      <c r="F307" s="210" t="s">
        <v>134</v>
      </c>
      <c r="G307" s="208"/>
      <c r="H307" s="211">
        <v>7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132</v>
      </c>
      <c r="AU307" s="217" t="s">
        <v>76</v>
      </c>
      <c r="AV307" s="13" t="s">
        <v>135</v>
      </c>
      <c r="AW307" s="13" t="s">
        <v>30</v>
      </c>
      <c r="AX307" s="13" t="s">
        <v>74</v>
      </c>
      <c r="AY307" s="217" t="s">
        <v>123</v>
      </c>
    </row>
    <row r="308" spans="2:65" s="1" customFormat="1" ht="16.5" customHeight="1">
      <c r="B308" s="34"/>
      <c r="C308" s="183" t="s">
        <v>373</v>
      </c>
      <c r="D308" s="183" t="s">
        <v>126</v>
      </c>
      <c r="E308" s="184" t="s">
        <v>374</v>
      </c>
      <c r="F308" s="185" t="s">
        <v>375</v>
      </c>
      <c r="G308" s="186" t="s">
        <v>129</v>
      </c>
      <c r="H308" s="187">
        <v>14</v>
      </c>
      <c r="I308" s="188"/>
      <c r="J308" s="189">
        <f>ROUND(I308*H308,2)</f>
        <v>0</v>
      </c>
      <c r="K308" s="185" t="s">
        <v>139</v>
      </c>
      <c r="L308" s="38"/>
      <c r="M308" s="190" t="s">
        <v>1</v>
      </c>
      <c r="N308" s="191" t="s">
        <v>38</v>
      </c>
      <c r="O308" s="60"/>
      <c r="P308" s="192">
        <f>O308*H308</f>
        <v>0</v>
      </c>
      <c r="Q308" s="192">
        <v>0</v>
      </c>
      <c r="R308" s="192">
        <f>Q308*H308</f>
        <v>0</v>
      </c>
      <c r="S308" s="192">
        <v>0.0017</v>
      </c>
      <c r="T308" s="193">
        <f>S308*H308</f>
        <v>0.023799999999999998</v>
      </c>
      <c r="AR308" s="17" t="s">
        <v>221</v>
      </c>
      <c r="AT308" s="17" t="s">
        <v>126</v>
      </c>
      <c r="AU308" s="17" t="s">
        <v>76</v>
      </c>
      <c r="AY308" s="17" t="s">
        <v>123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7" t="s">
        <v>74</v>
      </c>
      <c r="BK308" s="194">
        <f>ROUND(I308*H308,2)</f>
        <v>0</v>
      </c>
      <c r="BL308" s="17" t="s">
        <v>221</v>
      </c>
      <c r="BM308" s="17" t="s">
        <v>376</v>
      </c>
    </row>
    <row r="309" spans="2:51" s="12" customFormat="1" ht="11.25">
      <c r="B309" s="195"/>
      <c r="C309" s="196"/>
      <c r="D309" s="197" t="s">
        <v>132</v>
      </c>
      <c r="E309" s="198" t="s">
        <v>1</v>
      </c>
      <c r="F309" s="199" t="s">
        <v>377</v>
      </c>
      <c r="G309" s="196"/>
      <c r="H309" s="200">
        <v>14</v>
      </c>
      <c r="I309" s="201"/>
      <c r="J309" s="196"/>
      <c r="K309" s="196"/>
      <c r="L309" s="202"/>
      <c r="M309" s="203"/>
      <c r="N309" s="204"/>
      <c r="O309" s="204"/>
      <c r="P309" s="204"/>
      <c r="Q309" s="204"/>
      <c r="R309" s="204"/>
      <c r="S309" s="204"/>
      <c r="T309" s="205"/>
      <c r="AT309" s="206" t="s">
        <v>132</v>
      </c>
      <c r="AU309" s="206" t="s">
        <v>76</v>
      </c>
      <c r="AV309" s="12" t="s">
        <v>76</v>
      </c>
      <c r="AW309" s="12" t="s">
        <v>30</v>
      </c>
      <c r="AX309" s="12" t="s">
        <v>67</v>
      </c>
      <c r="AY309" s="206" t="s">
        <v>123</v>
      </c>
    </row>
    <row r="310" spans="2:51" s="13" customFormat="1" ht="11.25">
      <c r="B310" s="207"/>
      <c r="C310" s="208"/>
      <c r="D310" s="197" t="s">
        <v>132</v>
      </c>
      <c r="E310" s="209" t="s">
        <v>1</v>
      </c>
      <c r="F310" s="210" t="s">
        <v>134</v>
      </c>
      <c r="G310" s="208"/>
      <c r="H310" s="211">
        <v>14</v>
      </c>
      <c r="I310" s="212"/>
      <c r="J310" s="208"/>
      <c r="K310" s="208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132</v>
      </c>
      <c r="AU310" s="217" t="s">
        <v>76</v>
      </c>
      <c r="AV310" s="13" t="s">
        <v>135</v>
      </c>
      <c r="AW310" s="13" t="s">
        <v>30</v>
      </c>
      <c r="AX310" s="13" t="s">
        <v>74</v>
      </c>
      <c r="AY310" s="217" t="s">
        <v>123</v>
      </c>
    </row>
    <row r="311" spans="2:65" s="1" customFormat="1" ht="16.5" customHeight="1">
      <c r="B311" s="34"/>
      <c r="C311" s="183" t="s">
        <v>378</v>
      </c>
      <c r="D311" s="183" t="s">
        <v>126</v>
      </c>
      <c r="E311" s="184" t="s">
        <v>379</v>
      </c>
      <c r="F311" s="185" t="s">
        <v>380</v>
      </c>
      <c r="G311" s="186" t="s">
        <v>177</v>
      </c>
      <c r="H311" s="187">
        <v>6</v>
      </c>
      <c r="I311" s="188"/>
      <c r="J311" s="189">
        <f>ROUND(I311*H311,2)</f>
        <v>0</v>
      </c>
      <c r="K311" s="185" t="s">
        <v>139</v>
      </c>
      <c r="L311" s="38"/>
      <c r="M311" s="190" t="s">
        <v>1</v>
      </c>
      <c r="N311" s="191" t="s">
        <v>38</v>
      </c>
      <c r="O311" s="60"/>
      <c r="P311" s="192">
        <f>O311*H311</f>
        <v>0</v>
      </c>
      <c r="Q311" s="192">
        <v>0</v>
      </c>
      <c r="R311" s="192">
        <f>Q311*H311</f>
        <v>0</v>
      </c>
      <c r="S311" s="192">
        <v>0.00906</v>
      </c>
      <c r="T311" s="193">
        <f>S311*H311</f>
        <v>0.054360000000000006</v>
      </c>
      <c r="AR311" s="17" t="s">
        <v>221</v>
      </c>
      <c r="AT311" s="17" t="s">
        <v>126</v>
      </c>
      <c r="AU311" s="17" t="s">
        <v>76</v>
      </c>
      <c r="AY311" s="17" t="s">
        <v>123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17" t="s">
        <v>74</v>
      </c>
      <c r="BK311" s="194">
        <f>ROUND(I311*H311,2)</f>
        <v>0</v>
      </c>
      <c r="BL311" s="17" t="s">
        <v>221</v>
      </c>
      <c r="BM311" s="17" t="s">
        <v>381</v>
      </c>
    </row>
    <row r="312" spans="2:51" s="12" customFormat="1" ht="11.25">
      <c r="B312" s="195"/>
      <c r="C312" s="196"/>
      <c r="D312" s="197" t="s">
        <v>132</v>
      </c>
      <c r="E312" s="198" t="s">
        <v>1</v>
      </c>
      <c r="F312" s="199" t="s">
        <v>382</v>
      </c>
      <c r="G312" s="196"/>
      <c r="H312" s="200">
        <v>6</v>
      </c>
      <c r="I312" s="201"/>
      <c r="J312" s="196"/>
      <c r="K312" s="196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132</v>
      </c>
      <c r="AU312" s="206" t="s">
        <v>76</v>
      </c>
      <c r="AV312" s="12" t="s">
        <v>76</v>
      </c>
      <c r="AW312" s="12" t="s">
        <v>30</v>
      </c>
      <c r="AX312" s="12" t="s">
        <v>67</v>
      </c>
      <c r="AY312" s="206" t="s">
        <v>123</v>
      </c>
    </row>
    <row r="313" spans="2:51" s="13" customFormat="1" ht="11.25">
      <c r="B313" s="207"/>
      <c r="C313" s="208"/>
      <c r="D313" s="197" t="s">
        <v>132</v>
      </c>
      <c r="E313" s="209" t="s">
        <v>1</v>
      </c>
      <c r="F313" s="210" t="s">
        <v>134</v>
      </c>
      <c r="G313" s="208"/>
      <c r="H313" s="211">
        <v>6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132</v>
      </c>
      <c r="AU313" s="217" t="s">
        <v>76</v>
      </c>
      <c r="AV313" s="13" t="s">
        <v>135</v>
      </c>
      <c r="AW313" s="13" t="s">
        <v>30</v>
      </c>
      <c r="AX313" s="13" t="s">
        <v>74</v>
      </c>
      <c r="AY313" s="217" t="s">
        <v>123</v>
      </c>
    </row>
    <row r="314" spans="2:65" s="1" customFormat="1" ht="16.5" customHeight="1">
      <c r="B314" s="34"/>
      <c r="C314" s="183" t="s">
        <v>383</v>
      </c>
      <c r="D314" s="183" t="s">
        <v>126</v>
      </c>
      <c r="E314" s="184" t="s">
        <v>384</v>
      </c>
      <c r="F314" s="185" t="s">
        <v>385</v>
      </c>
      <c r="G314" s="186" t="s">
        <v>129</v>
      </c>
      <c r="H314" s="187">
        <v>64</v>
      </c>
      <c r="I314" s="188"/>
      <c r="J314" s="189">
        <f>ROUND(I314*H314,2)</f>
        <v>0</v>
      </c>
      <c r="K314" s="185" t="s">
        <v>139</v>
      </c>
      <c r="L314" s="38"/>
      <c r="M314" s="190" t="s">
        <v>1</v>
      </c>
      <c r="N314" s="191" t="s">
        <v>38</v>
      </c>
      <c r="O314" s="60"/>
      <c r="P314" s="192">
        <f>O314*H314</f>
        <v>0</v>
      </c>
      <c r="Q314" s="192">
        <v>0</v>
      </c>
      <c r="R314" s="192">
        <f>Q314*H314</f>
        <v>0</v>
      </c>
      <c r="S314" s="192">
        <v>0.002</v>
      </c>
      <c r="T314" s="193">
        <f>S314*H314</f>
        <v>0.128</v>
      </c>
      <c r="AR314" s="17" t="s">
        <v>221</v>
      </c>
      <c r="AT314" s="17" t="s">
        <v>126</v>
      </c>
      <c r="AU314" s="17" t="s">
        <v>76</v>
      </c>
      <c r="AY314" s="17" t="s">
        <v>123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17" t="s">
        <v>74</v>
      </c>
      <c r="BK314" s="194">
        <f>ROUND(I314*H314,2)</f>
        <v>0</v>
      </c>
      <c r="BL314" s="17" t="s">
        <v>221</v>
      </c>
      <c r="BM314" s="17" t="s">
        <v>386</v>
      </c>
    </row>
    <row r="315" spans="2:51" s="12" customFormat="1" ht="11.25">
      <c r="B315" s="195"/>
      <c r="C315" s="196"/>
      <c r="D315" s="197" t="s">
        <v>132</v>
      </c>
      <c r="E315" s="198" t="s">
        <v>1</v>
      </c>
      <c r="F315" s="199" t="s">
        <v>387</v>
      </c>
      <c r="G315" s="196"/>
      <c r="H315" s="200">
        <v>64</v>
      </c>
      <c r="I315" s="201"/>
      <c r="J315" s="196"/>
      <c r="K315" s="196"/>
      <c r="L315" s="202"/>
      <c r="M315" s="203"/>
      <c r="N315" s="204"/>
      <c r="O315" s="204"/>
      <c r="P315" s="204"/>
      <c r="Q315" s="204"/>
      <c r="R315" s="204"/>
      <c r="S315" s="204"/>
      <c r="T315" s="205"/>
      <c r="AT315" s="206" t="s">
        <v>132</v>
      </c>
      <c r="AU315" s="206" t="s">
        <v>76</v>
      </c>
      <c r="AV315" s="12" t="s">
        <v>76</v>
      </c>
      <c r="AW315" s="12" t="s">
        <v>30</v>
      </c>
      <c r="AX315" s="12" t="s">
        <v>67</v>
      </c>
      <c r="AY315" s="206" t="s">
        <v>123</v>
      </c>
    </row>
    <row r="316" spans="2:51" s="13" customFormat="1" ht="11.25">
      <c r="B316" s="207"/>
      <c r="C316" s="208"/>
      <c r="D316" s="197" t="s">
        <v>132</v>
      </c>
      <c r="E316" s="209" t="s">
        <v>1</v>
      </c>
      <c r="F316" s="210" t="s">
        <v>134</v>
      </c>
      <c r="G316" s="208"/>
      <c r="H316" s="211">
        <v>64</v>
      </c>
      <c r="I316" s="212"/>
      <c r="J316" s="208"/>
      <c r="K316" s="208"/>
      <c r="L316" s="213"/>
      <c r="M316" s="214"/>
      <c r="N316" s="215"/>
      <c r="O316" s="215"/>
      <c r="P316" s="215"/>
      <c r="Q316" s="215"/>
      <c r="R316" s="215"/>
      <c r="S316" s="215"/>
      <c r="T316" s="216"/>
      <c r="AT316" s="217" t="s">
        <v>132</v>
      </c>
      <c r="AU316" s="217" t="s">
        <v>76</v>
      </c>
      <c r="AV316" s="13" t="s">
        <v>135</v>
      </c>
      <c r="AW316" s="13" t="s">
        <v>30</v>
      </c>
      <c r="AX316" s="13" t="s">
        <v>74</v>
      </c>
      <c r="AY316" s="217" t="s">
        <v>123</v>
      </c>
    </row>
    <row r="317" spans="2:65" s="1" customFormat="1" ht="16.5" customHeight="1">
      <c r="B317" s="34"/>
      <c r="C317" s="183" t="s">
        <v>388</v>
      </c>
      <c r="D317" s="183" t="s">
        <v>126</v>
      </c>
      <c r="E317" s="184" t="s">
        <v>389</v>
      </c>
      <c r="F317" s="185" t="s">
        <v>390</v>
      </c>
      <c r="G317" s="186" t="s">
        <v>129</v>
      </c>
      <c r="H317" s="187">
        <v>95</v>
      </c>
      <c r="I317" s="188"/>
      <c r="J317" s="189">
        <f>ROUND(I317*H317,2)</f>
        <v>0</v>
      </c>
      <c r="K317" s="185" t="s">
        <v>139</v>
      </c>
      <c r="L317" s="38"/>
      <c r="M317" s="190" t="s">
        <v>1</v>
      </c>
      <c r="N317" s="191" t="s">
        <v>38</v>
      </c>
      <c r="O317" s="60"/>
      <c r="P317" s="192">
        <f>O317*H317</f>
        <v>0</v>
      </c>
      <c r="Q317" s="192">
        <v>0</v>
      </c>
      <c r="R317" s="192">
        <f>Q317*H317</f>
        <v>0</v>
      </c>
      <c r="S317" s="192">
        <v>0.00191</v>
      </c>
      <c r="T317" s="193">
        <f>S317*H317</f>
        <v>0.18145</v>
      </c>
      <c r="AR317" s="17" t="s">
        <v>221</v>
      </c>
      <c r="AT317" s="17" t="s">
        <v>126</v>
      </c>
      <c r="AU317" s="17" t="s">
        <v>76</v>
      </c>
      <c r="AY317" s="17" t="s">
        <v>123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7" t="s">
        <v>74</v>
      </c>
      <c r="BK317" s="194">
        <f>ROUND(I317*H317,2)</f>
        <v>0</v>
      </c>
      <c r="BL317" s="17" t="s">
        <v>221</v>
      </c>
      <c r="BM317" s="17" t="s">
        <v>391</v>
      </c>
    </row>
    <row r="318" spans="2:51" s="12" customFormat="1" ht="11.25">
      <c r="B318" s="195"/>
      <c r="C318" s="196"/>
      <c r="D318" s="197" t="s">
        <v>132</v>
      </c>
      <c r="E318" s="198" t="s">
        <v>1</v>
      </c>
      <c r="F318" s="199" t="s">
        <v>392</v>
      </c>
      <c r="G318" s="196"/>
      <c r="H318" s="200">
        <v>17</v>
      </c>
      <c r="I318" s="201"/>
      <c r="J318" s="196"/>
      <c r="K318" s="196"/>
      <c r="L318" s="202"/>
      <c r="M318" s="203"/>
      <c r="N318" s="204"/>
      <c r="O318" s="204"/>
      <c r="P318" s="204"/>
      <c r="Q318" s="204"/>
      <c r="R318" s="204"/>
      <c r="S318" s="204"/>
      <c r="T318" s="205"/>
      <c r="AT318" s="206" t="s">
        <v>132</v>
      </c>
      <c r="AU318" s="206" t="s">
        <v>76</v>
      </c>
      <c r="AV318" s="12" t="s">
        <v>76</v>
      </c>
      <c r="AW318" s="12" t="s">
        <v>30</v>
      </c>
      <c r="AX318" s="12" t="s">
        <v>67</v>
      </c>
      <c r="AY318" s="206" t="s">
        <v>123</v>
      </c>
    </row>
    <row r="319" spans="2:51" s="12" customFormat="1" ht="11.25">
      <c r="B319" s="195"/>
      <c r="C319" s="196"/>
      <c r="D319" s="197" t="s">
        <v>132</v>
      </c>
      <c r="E319" s="198" t="s">
        <v>1</v>
      </c>
      <c r="F319" s="199" t="s">
        <v>393</v>
      </c>
      <c r="G319" s="196"/>
      <c r="H319" s="200">
        <v>17</v>
      </c>
      <c r="I319" s="201"/>
      <c r="J319" s="196"/>
      <c r="K319" s="196"/>
      <c r="L319" s="202"/>
      <c r="M319" s="203"/>
      <c r="N319" s="204"/>
      <c r="O319" s="204"/>
      <c r="P319" s="204"/>
      <c r="Q319" s="204"/>
      <c r="R319" s="204"/>
      <c r="S319" s="204"/>
      <c r="T319" s="205"/>
      <c r="AT319" s="206" t="s">
        <v>132</v>
      </c>
      <c r="AU319" s="206" t="s">
        <v>76</v>
      </c>
      <c r="AV319" s="12" t="s">
        <v>76</v>
      </c>
      <c r="AW319" s="12" t="s">
        <v>30</v>
      </c>
      <c r="AX319" s="12" t="s">
        <v>67</v>
      </c>
      <c r="AY319" s="206" t="s">
        <v>123</v>
      </c>
    </row>
    <row r="320" spans="2:51" s="12" customFormat="1" ht="11.25">
      <c r="B320" s="195"/>
      <c r="C320" s="196"/>
      <c r="D320" s="197" t="s">
        <v>132</v>
      </c>
      <c r="E320" s="198" t="s">
        <v>1</v>
      </c>
      <c r="F320" s="199" t="s">
        <v>394</v>
      </c>
      <c r="G320" s="196"/>
      <c r="H320" s="200">
        <v>5</v>
      </c>
      <c r="I320" s="201"/>
      <c r="J320" s="196"/>
      <c r="K320" s="196"/>
      <c r="L320" s="202"/>
      <c r="M320" s="203"/>
      <c r="N320" s="204"/>
      <c r="O320" s="204"/>
      <c r="P320" s="204"/>
      <c r="Q320" s="204"/>
      <c r="R320" s="204"/>
      <c r="S320" s="204"/>
      <c r="T320" s="205"/>
      <c r="AT320" s="206" t="s">
        <v>132</v>
      </c>
      <c r="AU320" s="206" t="s">
        <v>76</v>
      </c>
      <c r="AV320" s="12" t="s">
        <v>76</v>
      </c>
      <c r="AW320" s="12" t="s">
        <v>30</v>
      </c>
      <c r="AX320" s="12" t="s">
        <v>67</v>
      </c>
      <c r="AY320" s="206" t="s">
        <v>123</v>
      </c>
    </row>
    <row r="321" spans="2:51" s="12" customFormat="1" ht="11.25">
      <c r="B321" s="195"/>
      <c r="C321" s="196"/>
      <c r="D321" s="197" t="s">
        <v>132</v>
      </c>
      <c r="E321" s="198" t="s">
        <v>1</v>
      </c>
      <c r="F321" s="199" t="s">
        <v>395</v>
      </c>
      <c r="G321" s="196"/>
      <c r="H321" s="200">
        <v>17</v>
      </c>
      <c r="I321" s="201"/>
      <c r="J321" s="196"/>
      <c r="K321" s="196"/>
      <c r="L321" s="202"/>
      <c r="M321" s="203"/>
      <c r="N321" s="204"/>
      <c r="O321" s="204"/>
      <c r="P321" s="204"/>
      <c r="Q321" s="204"/>
      <c r="R321" s="204"/>
      <c r="S321" s="204"/>
      <c r="T321" s="205"/>
      <c r="AT321" s="206" t="s">
        <v>132</v>
      </c>
      <c r="AU321" s="206" t="s">
        <v>76</v>
      </c>
      <c r="AV321" s="12" t="s">
        <v>76</v>
      </c>
      <c r="AW321" s="12" t="s">
        <v>30</v>
      </c>
      <c r="AX321" s="12" t="s">
        <v>67</v>
      </c>
      <c r="AY321" s="206" t="s">
        <v>123</v>
      </c>
    </row>
    <row r="322" spans="2:51" s="12" customFormat="1" ht="11.25">
      <c r="B322" s="195"/>
      <c r="C322" s="196"/>
      <c r="D322" s="197" t="s">
        <v>132</v>
      </c>
      <c r="E322" s="198" t="s">
        <v>1</v>
      </c>
      <c r="F322" s="199" t="s">
        <v>396</v>
      </c>
      <c r="G322" s="196"/>
      <c r="H322" s="200">
        <v>28</v>
      </c>
      <c r="I322" s="201"/>
      <c r="J322" s="196"/>
      <c r="K322" s="196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132</v>
      </c>
      <c r="AU322" s="206" t="s">
        <v>76</v>
      </c>
      <c r="AV322" s="12" t="s">
        <v>76</v>
      </c>
      <c r="AW322" s="12" t="s">
        <v>30</v>
      </c>
      <c r="AX322" s="12" t="s">
        <v>67</v>
      </c>
      <c r="AY322" s="206" t="s">
        <v>123</v>
      </c>
    </row>
    <row r="323" spans="2:51" s="12" customFormat="1" ht="11.25">
      <c r="B323" s="195"/>
      <c r="C323" s="196"/>
      <c r="D323" s="197" t="s">
        <v>132</v>
      </c>
      <c r="E323" s="198" t="s">
        <v>1</v>
      </c>
      <c r="F323" s="199" t="s">
        <v>397</v>
      </c>
      <c r="G323" s="196"/>
      <c r="H323" s="200">
        <v>11</v>
      </c>
      <c r="I323" s="201"/>
      <c r="J323" s="196"/>
      <c r="K323" s="196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132</v>
      </c>
      <c r="AU323" s="206" t="s">
        <v>76</v>
      </c>
      <c r="AV323" s="12" t="s">
        <v>76</v>
      </c>
      <c r="AW323" s="12" t="s">
        <v>30</v>
      </c>
      <c r="AX323" s="12" t="s">
        <v>67</v>
      </c>
      <c r="AY323" s="206" t="s">
        <v>123</v>
      </c>
    </row>
    <row r="324" spans="2:51" s="13" customFormat="1" ht="11.25">
      <c r="B324" s="207"/>
      <c r="C324" s="208"/>
      <c r="D324" s="197" t="s">
        <v>132</v>
      </c>
      <c r="E324" s="209" t="s">
        <v>1</v>
      </c>
      <c r="F324" s="210" t="s">
        <v>134</v>
      </c>
      <c r="G324" s="208"/>
      <c r="H324" s="211">
        <v>95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132</v>
      </c>
      <c r="AU324" s="217" t="s">
        <v>76</v>
      </c>
      <c r="AV324" s="13" t="s">
        <v>135</v>
      </c>
      <c r="AW324" s="13" t="s">
        <v>30</v>
      </c>
      <c r="AX324" s="13" t="s">
        <v>74</v>
      </c>
      <c r="AY324" s="217" t="s">
        <v>123</v>
      </c>
    </row>
    <row r="325" spans="2:65" s="1" customFormat="1" ht="16.5" customHeight="1">
      <c r="B325" s="34"/>
      <c r="C325" s="183" t="s">
        <v>398</v>
      </c>
      <c r="D325" s="183" t="s">
        <v>126</v>
      </c>
      <c r="E325" s="184" t="s">
        <v>399</v>
      </c>
      <c r="F325" s="185" t="s">
        <v>400</v>
      </c>
      <c r="G325" s="186" t="s">
        <v>177</v>
      </c>
      <c r="H325" s="187">
        <v>12</v>
      </c>
      <c r="I325" s="188"/>
      <c r="J325" s="189">
        <f>ROUND(I325*H325,2)</f>
        <v>0</v>
      </c>
      <c r="K325" s="185" t="s">
        <v>139</v>
      </c>
      <c r="L325" s="38"/>
      <c r="M325" s="190" t="s">
        <v>1</v>
      </c>
      <c r="N325" s="191" t="s">
        <v>38</v>
      </c>
      <c r="O325" s="60"/>
      <c r="P325" s="192">
        <f>O325*H325</f>
        <v>0</v>
      </c>
      <c r="Q325" s="192">
        <v>0</v>
      </c>
      <c r="R325" s="192">
        <f>Q325*H325</f>
        <v>0</v>
      </c>
      <c r="S325" s="192">
        <v>0.00188</v>
      </c>
      <c r="T325" s="193">
        <f>S325*H325</f>
        <v>0.02256</v>
      </c>
      <c r="AR325" s="17" t="s">
        <v>221</v>
      </c>
      <c r="AT325" s="17" t="s">
        <v>126</v>
      </c>
      <c r="AU325" s="17" t="s">
        <v>76</v>
      </c>
      <c r="AY325" s="17" t="s">
        <v>123</v>
      </c>
      <c r="BE325" s="194">
        <f>IF(N325="základní",J325,0)</f>
        <v>0</v>
      </c>
      <c r="BF325" s="194">
        <f>IF(N325="snížená",J325,0)</f>
        <v>0</v>
      </c>
      <c r="BG325" s="194">
        <f>IF(N325="zákl. přenesená",J325,0)</f>
        <v>0</v>
      </c>
      <c r="BH325" s="194">
        <f>IF(N325="sníž. přenesená",J325,0)</f>
        <v>0</v>
      </c>
      <c r="BI325" s="194">
        <f>IF(N325="nulová",J325,0)</f>
        <v>0</v>
      </c>
      <c r="BJ325" s="17" t="s">
        <v>74</v>
      </c>
      <c r="BK325" s="194">
        <f>ROUND(I325*H325,2)</f>
        <v>0</v>
      </c>
      <c r="BL325" s="17" t="s">
        <v>221</v>
      </c>
      <c r="BM325" s="17" t="s">
        <v>401</v>
      </c>
    </row>
    <row r="326" spans="2:51" s="12" customFormat="1" ht="11.25">
      <c r="B326" s="195"/>
      <c r="C326" s="196"/>
      <c r="D326" s="197" t="s">
        <v>132</v>
      </c>
      <c r="E326" s="198" t="s">
        <v>1</v>
      </c>
      <c r="F326" s="199" t="s">
        <v>402</v>
      </c>
      <c r="G326" s="196"/>
      <c r="H326" s="200">
        <v>4</v>
      </c>
      <c r="I326" s="201"/>
      <c r="J326" s="196"/>
      <c r="K326" s="196"/>
      <c r="L326" s="202"/>
      <c r="M326" s="203"/>
      <c r="N326" s="204"/>
      <c r="O326" s="204"/>
      <c r="P326" s="204"/>
      <c r="Q326" s="204"/>
      <c r="R326" s="204"/>
      <c r="S326" s="204"/>
      <c r="T326" s="205"/>
      <c r="AT326" s="206" t="s">
        <v>132</v>
      </c>
      <c r="AU326" s="206" t="s">
        <v>76</v>
      </c>
      <c r="AV326" s="12" t="s">
        <v>76</v>
      </c>
      <c r="AW326" s="12" t="s">
        <v>30</v>
      </c>
      <c r="AX326" s="12" t="s">
        <v>67</v>
      </c>
      <c r="AY326" s="206" t="s">
        <v>123</v>
      </c>
    </row>
    <row r="327" spans="2:51" s="12" customFormat="1" ht="11.25">
      <c r="B327" s="195"/>
      <c r="C327" s="196"/>
      <c r="D327" s="197" t="s">
        <v>132</v>
      </c>
      <c r="E327" s="198" t="s">
        <v>1</v>
      </c>
      <c r="F327" s="199" t="s">
        <v>403</v>
      </c>
      <c r="G327" s="196"/>
      <c r="H327" s="200">
        <v>6</v>
      </c>
      <c r="I327" s="201"/>
      <c r="J327" s="196"/>
      <c r="K327" s="196"/>
      <c r="L327" s="202"/>
      <c r="M327" s="203"/>
      <c r="N327" s="204"/>
      <c r="O327" s="204"/>
      <c r="P327" s="204"/>
      <c r="Q327" s="204"/>
      <c r="R327" s="204"/>
      <c r="S327" s="204"/>
      <c r="T327" s="205"/>
      <c r="AT327" s="206" t="s">
        <v>132</v>
      </c>
      <c r="AU327" s="206" t="s">
        <v>76</v>
      </c>
      <c r="AV327" s="12" t="s">
        <v>76</v>
      </c>
      <c r="AW327" s="12" t="s">
        <v>30</v>
      </c>
      <c r="AX327" s="12" t="s">
        <v>67</v>
      </c>
      <c r="AY327" s="206" t="s">
        <v>123</v>
      </c>
    </row>
    <row r="328" spans="2:51" s="12" customFormat="1" ht="11.25">
      <c r="B328" s="195"/>
      <c r="C328" s="196"/>
      <c r="D328" s="197" t="s">
        <v>132</v>
      </c>
      <c r="E328" s="198" t="s">
        <v>1</v>
      </c>
      <c r="F328" s="199" t="s">
        <v>404</v>
      </c>
      <c r="G328" s="196"/>
      <c r="H328" s="200">
        <v>2</v>
      </c>
      <c r="I328" s="201"/>
      <c r="J328" s="196"/>
      <c r="K328" s="196"/>
      <c r="L328" s="202"/>
      <c r="M328" s="203"/>
      <c r="N328" s="204"/>
      <c r="O328" s="204"/>
      <c r="P328" s="204"/>
      <c r="Q328" s="204"/>
      <c r="R328" s="204"/>
      <c r="S328" s="204"/>
      <c r="T328" s="205"/>
      <c r="AT328" s="206" t="s">
        <v>132</v>
      </c>
      <c r="AU328" s="206" t="s">
        <v>76</v>
      </c>
      <c r="AV328" s="12" t="s">
        <v>76</v>
      </c>
      <c r="AW328" s="12" t="s">
        <v>30</v>
      </c>
      <c r="AX328" s="12" t="s">
        <v>67</v>
      </c>
      <c r="AY328" s="206" t="s">
        <v>123</v>
      </c>
    </row>
    <row r="329" spans="2:51" s="13" customFormat="1" ht="11.25">
      <c r="B329" s="207"/>
      <c r="C329" s="208"/>
      <c r="D329" s="197" t="s">
        <v>132</v>
      </c>
      <c r="E329" s="209" t="s">
        <v>1</v>
      </c>
      <c r="F329" s="210" t="s">
        <v>134</v>
      </c>
      <c r="G329" s="208"/>
      <c r="H329" s="211">
        <v>12</v>
      </c>
      <c r="I329" s="212"/>
      <c r="J329" s="208"/>
      <c r="K329" s="208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132</v>
      </c>
      <c r="AU329" s="217" t="s">
        <v>76</v>
      </c>
      <c r="AV329" s="13" t="s">
        <v>135</v>
      </c>
      <c r="AW329" s="13" t="s">
        <v>30</v>
      </c>
      <c r="AX329" s="13" t="s">
        <v>74</v>
      </c>
      <c r="AY329" s="217" t="s">
        <v>123</v>
      </c>
    </row>
    <row r="330" spans="2:65" s="1" customFormat="1" ht="16.5" customHeight="1">
      <c r="B330" s="34"/>
      <c r="C330" s="183" t="s">
        <v>405</v>
      </c>
      <c r="D330" s="183" t="s">
        <v>126</v>
      </c>
      <c r="E330" s="184" t="s">
        <v>406</v>
      </c>
      <c r="F330" s="185" t="s">
        <v>407</v>
      </c>
      <c r="G330" s="186" t="s">
        <v>129</v>
      </c>
      <c r="H330" s="187">
        <v>68</v>
      </c>
      <c r="I330" s="188"/>
      <c r="J330" s="189">
        <f>ROUND(I330*H330,2)</f>
        <v>0</v>
      </c>
      <c r="K330" s="185" t="s">
        <v>139</v>
      </c>
      <c r="L330" s="38"/>
      <c r="M330" s="190" t="s">
        <v>1</v>
      </c>
      <c r="N330" s="191" t="s">
        <v>38</v>
      </c>
      <c r="O330" s="60"/>
      <c r="P330" s="192">
        <f>O330*H330</f>
        <v>0</v>
      </c>
      <c r="Q330" s="192">
        <v>0</v>
      </c>
      <c r="R330" s="192">
        <f>Q330*H330</f>
        <v>0</v>
      </c>
      <c r="S330" s="192">
        <v>0.0026</v>
      </c>
      <c r="T330" s="193">
        <f>S330*H330</f>
        <v>0.17679999999999998</v>
      </c>
      <c r="AR330" s="17" t="s">
        <v>221</v>
      </c>
      <c r="AT330" s="17" t="s">
        <v>126</v>
      </c>
      <c r="AU330" s="17" t="s">
        <v>76</v>
      </c>
      <c r="AY330" s="17" t="s">
        <v>123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17" t="s">
        <v>74</v>
      </c>
      <c r="BK330" s="194">
        <f>ROUND(I330*H330,2)</f>
        <v>0</v>
      </c>
      <c r="BL330" s="17" t="s">
        <v>221</v>
      </c>
      <c r="BM330" s="17" t="s">
        <v>408</v>
      </c>
    </row>
    <row r="331" spans="2:51" s="12" customFormat="1" ht="11.25">
      <c r="B331" s="195"/>
      <c r="C331" s="196"/>
      <c r="D331" s="197" t="s">
        <v>132</v>
      </c>
      <c r="E331" s="198" t="s">
        <v>1</v>
      </c>
      <c r="F331" s="199" t="s">
        <v>358</v>
      </c>
      <c r="G331" s="196"/>
      <c r="H331" s="200">
        <v>68</v>
      </c>
      <c r="I331" s="201"/>
      <c r="J331" s="196"/>
      <c r="K331" s="196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132</v>
      </c>
      <c r="AU331" s="206" t="s">
        <v>76</v>
      </c>
      <c r="AV331" s="12" t="s">
        <v>76</v>
      </c>
      <c r="AW331" s="12" t="s">
        <v>30</v>
      </c>
      <c r="AX331" s="12" t="s">
        <v>67</v>
      </c>
      <c r="AY331" s="206" t="s">
        <v>123</v>
      </c>
    </row>
    <row r="332" spans="2:51" s="13" customFormat="1" ht="11.25">
      <c r="B332" s="207"/>
      <c r="C332" s="208"/>
      <c r="D332" s="197" t="s">
        <v>132</v>
      </c>
      <c r="E332" s="209" t="s">
        <v>1</v>
      </c>
      <c r="F332" s="210" t="s">
        <v>134</v>
      </c>
      <c r="G332" s="208"/>
      <c r="H332" s="211">
        <v>68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132</v>
      </c>
      <c r="AU332" s="217" t="s">
        <v>76</v>
      </c>
      <c r="AV332" s="13" t="s">
        <v>135</v>
      </c>
      <c r="AW332" s="13" t="s">
        <v>30</v>
      </c>
      <c r="AX332" s="13" t="s">
        <v>74</v>
      </c>
      <c r="AY332" s="217" t="s">
        <v>123</v>
      </c>
    </row>
    <row r="333" spans="2:65" s="1" customFormat="1" ht="16.5" customHeight="1">
      <c r="B333" s="34"/>
      <c r="C333" s="183" t="s">
        <v>409</v>
      </c>
      <c r="D333" s="183" t="s">
        <v>126</v>
      </c>
      <c r="E333" s="184" t="s">
        <v>410</v>
      </c>
      <c r="F333" s="185" t="s">
        <v>411</v>
      </c>
      <c r="G333" s="186" t="s">
        <v>129</v>
      </c>
      <c r="H333" s="187">
        <v>50</v>
      </c>
      <c r="I333" s="188"/>
      <c r="J333" s="189">
        <f>ROUND(I333*H333,2)</f>
        <v>0</v>
      </c>
      <c r="K333" s="185" t="s">
        <v>139</v>
      </c>
      <c r="L333" s="38"/>
      <c r="M333" s="190" t="s">
        <v>1</v>
      </c>
      <c r="N333" s="191" t="s">
        <v>38</v>
      </c>
      <c r="O333" s="60"/>
      <c r="P333" s="192">
        <f>O333*H333</f>
        <v>0</v>
      </c>
      <c r="Q333" s="192">
        <v>0</v>
      </c>
      <c r="R333" s="192">
        <f>Q333*H333</f>
        <v>0</v>
      </c>
      <c r="S333" s="192">
        <v>0.00394</v>
      </c>
      <c r="T333" s="193">
        <f>S333*H333</f>
        <v>0.197</v>
      </c>
      <c r="AR333" s="17" t="s">
        <v>221</v>
      </c>
      <c r="AT333" s="17" t="s">
        <v>126</v>
      </c>
      <c r="AU333" s="17" t="s">
        <v>76</v>
      </c>
      <c r="AY333" s="17" t="s">
        <v>123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17" t="s">
        <v>74</v>
      </c>
      <c r="BK333" s="194">
        <f>ROUND(I333*H333,2)</f>
        <v>0</v>
      </c>
      <c r="BL333" s="17" t="s">
        <v>221</v>
      </c>
      <c r="BM333" s="17" t="s">
        <v>412</v>
      </c>
    </row>
    <row r="334" spans="2:51" s="12" customFormat="1" ht="11.25">
      <c r="B334" s="195"/>
      <c r="C334" s="196"/>
      <c r="D334" s="197" t="s">
        <v>132</v>
      </c>
      <c r="E334" s="198" t="s">
        <v>1</v>
      </c>
      <c r="F334" s="199" t="s">
        <v>413</v>
      </c>
      <c r="G334" s="196"/>
      <c r="H334" s="200">
        <v>50</v>
      </c>
      <c r="I334" s="201"/>
      <c r="J334" s="196"/>
      <c r="K334" s="196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132</v>
      </c>
      <c r="AU334" s="206" t="s">
        <v>76</v>
      </c>
      <c r="AV334" s="12" t="s">
        <v>76</v>
      </c>
      <c r="AW334" s="12" t="s">
        <v>30</v>
      </c>
      <c r="AX334" s="12" t="s">
        <v>67</v>
      </c>
      <c r="AY334" s="206" t="s">
        <v>123</v>
      </c>
    </row>
    <row r="335" spans="2:51" s="13" customFormat="1" ht="11.25">
      <c r="B335" s="207"/>
      <c r="C335" s="208"/>
      <c r="D335" s="197" t="s">
        <v>132</v>
      </c>
      <c r="E335" s="209" t="s">
        <v>1</v>
      </c>
      <c r="F335" s="210" t="s">
        <v>134</v>
      </c>
      <c r="G335" s="208"/>
      <c r="H335" s="211">
        <v>50</v>
      </c>
      <c r="I335" s="212"/>
      <c r="J335" s="208"/>
      <c r="K335" s="208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132</v>
      </c>
      <c r="AU335" s="217" t="s">
        <v>76</v>
      </c>
      <c r="AV335" s="13" t="s">
        <v>135</v>
      </c>
      <c r="AW335" s="13" t="s">
        <v>30</v>
      </c>
      <c r="AX335" s="13" t="s">
        <v>74</v>
      </c>
      <c r="AY335" s="217" t="s">
        <v>123</v>
      </c>
    </row>
    <row r="336" spans="2:65" s="1" customFormat="1" ht="22.5" customHeight="1">
      <c r="B336" s="34"/>
      <c r="C336" s="183" t="s">
        <v>414</v>
      </c>
      <c r="D336" s="183" t="s">
        <v>126</v>
      </c>
      <c r="E336" s="184" t="s">
        <v>415</v>
      </c>
      <c r="F336" s="185" t="s">
        <v>416</v>
      </c>
      <c r="G336" s="186" t="s">
        <v>138</v>
      </c>
      <c r="H336" s="187">
        <v>635.95</v>
      </c>
      <c r="I336" s="188"/>
      <c r="J336" s="189">
        <f>ROUND(I336*H336,2)</f>
        <v>0</v>
      </c>
      <c r="K336" s="185" t="s">
        <v>139</v>
      </c>
      <c r="L336" s="38"/>
      <c r="M336" s="190" t="s">
        <v>1</v>
      </c>
      <c r="N336" s="191" t="s">
        <v>38</v>
      </c>
      <c r="O336" s="60"/>
      <c r="P336" s="192">
        <f>O336*H336</f>
        <v>0</v>
      </c>
      <c r="Q336" s="192">
        <v>0.00571</v>
      </c>
      <c r="R336" s="192">
        <f>Q336*H336</f>
        <v>3.6312745</v>
      </c>
      <c r="S336" s="192">
        <v>0</v>
      </c>
      <c r="T336" s="193">
        <f>S336*H336</f>
        <v>0</v>
      </c>
      <c r="AR336" s="17" t="s">
        <v>221</v>
      </c>
      <c r="AT336" s="17" t="s">
        <v>126</v>
      </c>
      <c r="AU336" s="17" t="s">
        <v>76</v>
      </c>
      <c r="AY336" s="17" t="s">
        <v>123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7" t="s">
        <v>74</v>
      </c>
      <c r="BK336" s="194">
        <f>ROUND(I336*H336,2)</f>
        <v>0</v>
      </c>
      <c r="BL336" s="17" t="s">
        <v>221</v>
      </c>
      <c r="BM336" s="17" t="s">
        <v>417</v>
      </c>
    </row>
    <row r="337" spans="2:51" s="14" customFormat="1" ht="11.25">
      <c r="B337" s="228"/>
      <c r="C337" s="229"/>
      <c r="D337" s="197" t="s">
        <v>132</v>
      </c>
      <c r="E337" s="230" t="s">
        <v>1</v>
      </c>
      <c r="F337" s="231" t="s">
        <v>245</v>
      </c>
      <c r="G337" s="229"/>
      <c r="H337" s="230" t="s">
        <v>1</v>
      </c>
      <c r="I337" s="232"/>
      <c r="J337" s="229"/>
      <c r="K337" s="229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132</v>
      </c>
      <c r="AU337" s="237" t="s">
        <v>76</v>
      </c>
      <c r="AV337" s="14" t="s">
        <v>74</v>
      </c>
      <c r="AW337" s="14" t="s">
        <v>30</v>
      </c>
      <c r="AX337" s="14" t="s">
        <v>67</v>
      </c>
      <c r="AY337" s="237" t="s">
        <v>123</v>
      </c>
    </row>
    <row r="338" spans="2:51" s="12" customFormat="1" ht="11.25">
      <c r="B338" s="195"/>
      <c r="C338" s="196"/>
      <c r="D338" s="197" t="s">
        <v>132</v>
      </c>
      <c r="E338" s="198" t="s">
        <v>1</v>
      </c>
      <c r="F338" s="199" t="s">
        <v>246</v>
      </c>
      <c r="G338" s="196"/>
      <c r="H338" s="200">
        <v>425</v>
      </c>
      <c r="I338" s="201"/>
      <c r="J338" s="196"/>
      <c r="K338" s="196"/>
      <c r="L338" s="202"/>
      <c r="M338" s="203"/>
      <c r="N338" s="204"/>
      <c r="O338" s="204"/>
      <c r="P338" s="204"/>
      <c r="Q338" s="204"/>
      <c r="R338" s="204"/>
      <c r="S338" s="204"/>
      <c r="T338" s="205"/>
      <c r="AT338" s="206" t="s">
        <v>132</v>
      </c>
      <c r="AU338" s="206" t="s">
        <v>76</v>
      </c>
      <c r="AV338" s="12" t="s">
        <v>76</v>
      </c>
      <c r="AW338" s="12" t="s">
        <v>30</v>
      </c>
      <c r="AX338" s="12" t="s">
        <v>67</v>
      </c>
      <c r="AY338" s="206" t="s">
        <v>123</v>
      </c>
    </row>
    <row r="339" spans="2:51" s="13" customFormat="1" ht="11.25">
      <c r="B339" s="207"/>
      <c r="C339" s="208"/>
      <c r="D339" s="197" t="s">
        <v>132</v>
      </c>
      <c r="E339" s="209" t="s">
        <v>1</v>
      </c>
      <c r="F339" s="210" t="s">
        <v>134</v>
      </c>
      <c r="G339" s="208"/>
      <c r="H339" s="211">
        <v>425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132</v>
      </c>
      <c r="AU339" s="217" t="s">
        <v>76</v>
      </c>
      <c r="AV339" s="13" t="s">
        <v>135</v>
      </c>
      <c r="AW339" s="13" t="s">
        <v>30</v>
      </c>
      <c r="AX339" s="13" t="s">
        <v>67</v>
      </c>
      <c r="AY339" s="217" t="s">
        <v>123</v>
      </c>
    </row>
    <row r="340" spans="2:51" s="12" customFormat="1" ht="11.25">
      <c r="B340" s="195"/>
      <c r="C340" s="196"/>
      <c r="D340" s="197" t="s">
        <v>132</v>
      </c>
      <c r="E340" s="198" t="s">
        <v>1</v>
      </c>
      <c r="F340" s="199" t="s">
        <v>247</v>
      </c>
      <c r="G340" s="196"/>
      <c r="H340" s="200">
        <v>128</v>
      </c>
      <c r="I340" s="201"/>
      <c r="J340" s="196"/>
      <c r="K340" s="196"/>
      <c r="L340" s="202"/>
      <c r="M340" s="203"/>
      <c r="N340" s="204"/>
      <c r="O340" s="204"/>
      <c r="P340" s="204"/>
      <c r="Q340" s="204"/>
      <c r="R340" s="204"/>
      <c r="S340" s="204"/>
      <c r="T340" s="205"/>
      <c r="AT340" s="206" t="s">
        <v>132</v>
      </c>
      <c r="AU340" s="206" t="s">
        <v>76</v>
      </c>
      <c r="AV340" s="12" t="s">
        <v>76</v>
      </c>
      <c r="AW340" s="12" t="s">
        <v>30</v>
      </c>
      <c r="AX340" s="12" t="s">
        <v>67</v>
      </c>
      <c r="AY340" s="206" t="s">
        <v>123</v>
      </c>
    </row>
    <row r="341" spans="2:51" s="13" customFormat="1" ht="11.25">
      <c r="B341" s="207"/>
      <c r="C341" s="208"/>
      <c r="D341" s="197" t="s">
        <v>132</v>
      </c>
      <c r="E341" s="209" t="s">
        <v>1</v>
      </c>
      <c r="F341" s="210" t="s">
        <v>134</v>
      </c>
      <c r="G341" s="208"/>
      <c r="H341" s="211">
        <v>128</v>
      </c>
      <c r="I341" s="212"/>
      <c r="J341" s="208"/>
      <c r="K341" s="208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132</v>
      </c>
      <c r="AU341" s="217" t="s">
        <v>76</v>
      </c>
      <c r="AV341" s="13" t="s">
        <v>135</v>
      </c>
      <c r="AW341" s="13" t="s">
        <v>30</v>
      </c>
      <c r="AX341" s="13" t="s">
        <v>67</v>
      </c>
      <c r="AY341" s="217" t="s">
        <v>123</v>
      </c>
    </row>
    <row r="342" spans="2:51" s="15" customFormat="1" ht="11.25">
      <c r="B342" s="238"/>
      <c r="C342" s="239"/>
      <c r="D342" s="197" t="s">
        <v>132</v>
      </c>
      <c r="E342" s="240" t="s">
        <v>1</v>
      </c>
      <c r="F342" s="241" t="s">
        <v>248</v>
      </c>
      <c r="G342" s="239"/>
      <c r="H342" s="242">
        <v>553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132</v>
      </c>
      <c r="AU342" s="248" t="s">
        <v>76</v>
      </c>
      <c r="AV342" s="15" t="s">
        <v>130</v>
      </c>
      <c r="AW342" s="15" t="s">
        <v>30</v>
      </c>
      <c r="AX342" s="15" t="s">
        <v>74</v>
      </c>
      <c r="AY342" s="248" t="s">
        <v>123</v>
      </c>
    </row>
    <row r="343" spans="2:51" s="12" customFormat="1" ht="11.25">
      <c r="B343" s="195"/>
      <c r="C343" s="196"/>
      <c r="D343" s="197" t="s">
        <v>132</v>
      </c>
      <c r="E343" s="196"/>
      <c r="F343" s="199" t="s">
        <v>249</v>
      </c>
      <c r="G343" s="196"/>
      <c r="H343" s="200">
        <v>635.95</v>
      </c>
      <c r="I343" s="201"/>
      <c r="J343" s="196"/>
      <c r="K343" s="196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132</v>
      </c>
      <c r="AU343" s="206" t="s">
        <v>76</v>
      </c>
      <c r="AV343" s="12" t="s">
        <v>76</v>
      </c>
      <c r="AW343" s="12" t="s">
        <v>4</v>
      </c>
      <c r="AX343" s="12" t="s">
        <v>74</v>
      </c>
      <c r="AY343" s="206" t="s">
        <v>123</v>
      </c>
    </row>
    <row r="344" spans="2:65" s="1" customFormat="1" ht="16.5" customHeight="1">
      <c r="B344" s="34"/>
      <c r="C344" s="183" t="s">
        <v>418</v>
      </c>
      <c r="D344" s="183" t="s">
        <v>126</v>
      </c>
      <c r="E344" s="184" t="s">
        <v>419</v>
      </c>
      <c r="F344" s="185" t="s">
        <v>420</v>
      </c>
      <c r="G344" s="186" t="s">
        <v>177</v>
      </c>
      <c r="H344" s="187">
        <v>6</v>
      </c>
      <c r="I344" s="188"/>
      <c r="J344" s="189">
        <f>ROUND(I344*H344,2)</f>
        <v>0</v>
      </c>
      <c r="K344" s="185" t="s">
        <v>139</v>
      </c>
      <c r="L344" s="38"/>
      <c r="M344" s="190" t="s">
        <v>1</v>
      </c>
      <c r="N344" s="191" t="s">
        <v>38</v>
      </c>
      <c r="O344" s="60"/>
      <c r="P344" s="192">
        <f>O344*H344</f>
        <v>0</v>
      </c>
      <c r="Q344" s="192">
        <v>0</v>
      </c>
      <c r="R344" s="192">
        <f>Q344*H344</f>
        <v>0</v>
      </c>
      <c r="S344" s="192">
        <v>0</v>
      </c>
      <c r="T344" s="193">
        <f>S344*H344</f>
        <v>0</v>
      </c>
      <c r="AR344" s="17" t="s">
        <v>221</v>
      </c>
      <c r="AT344" s="17" t="s">
        <v>126</v>
      </c>
      <c r="AU344" s="17" t="s">
        <v>76</v>
      </c>
      <c r="AY344" s="17" t="s">
        <v>123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7" t="s">
        <v>74</v>
      </c>
      <c r="BK344" s="194">
        <f>ROUND(I344*H344,2)</f>
        <v>0</v>
      </c>
      <c r="BL344" s="17" t="s">
        <v>221</v>
      </c>
      <c r="BM344" s="17" t="s">
        <v>421</v>
      </c>
    </row>
    <row r="345" spans="2:51" s="12" customFormat="1" ht="11.25">
      <c r="B345" s="195"/>
      <c r="C345" s="196"/>
      <c r="D345" s="197" t="s">
        <v>132</v>
      </c>
      <c r="E345" s="198" t="s">
        <v>1</v>
      </c>
      <c r="F345" s="199" t="s">
        <v>382</v>
      </c>
      <c r="G345" s="196"/>
      <c r="H345" s="200">
        <v>6</v>
      </c>
      <c r="I345" s="201"/>
      <c r="J345" s="196"/>
      <c r="K345" s="196"/>
      <c r="L345" s="202"/>
      <c r="M345" s="203"/>
      <c r="N345" s="204"/>
      <c r="O345" s="204"/>
      <c r="P345" s="204"/>
      <c r="Q345" s="204"/>
      <c r="R345" s="204"/>
      <c r="S345" s="204"/>
      <c r="T345" s="205"/>
      <c r="AT345" s="206" t="s">
        <v>132</v>
      </c>
      <c r="AU345" s="206" t="s">
        <v>76</v>
      </c>
      <c r="AV345" s="12" t="s">
        <v>76</v>
      </c>
      <c r="AW345" s="12" t="s">
        <v>30</v>
      </c>
      <c r="AX345" s="12" t="s">
        <v>67</v>
      </c>
      <c r="AY345" s="206" t="s">
        <v>123</v>
      </c>
    </row>
    <row r="346" spans="2:51" s="13" customFormat="1" ht="11.25">
      <c r="B346" s="207"/>
      <c r="C346" s="208"/>
      <c r="D346" s="197" t="s">
        <v>132</v>
      </c>
      <c r="E346" s="209" t="s">
        <v>1</v>
      </c>
      <c r="F346" s="210" t="s">
        <v>134</v>
      </c>
      <c r="G346" s="208"/>
      <c r="H346" s="211">
        <v>6</v>
      </c>
      <c r="I346" s="212"/>
      <c r="J346" s="208"/>
      <c r="K346" s="208"/>
      <c r="L346" s="213"/>
      <c r="M346" s="214"/>
      <c r="N346" s="215"/>
      <c r="O346" s="215"/>
      <c r="P346" s="215"/>
      <c r="Q346" s="215"/>
      <c r="R346" s="215"/>
      <c r="S346" s="215"/>
      <c r="T346" s="216"/>
      <c r="AT346" s="217" t="s">
        <v>132</v>
      </c>
      <c r="AU346" s="217" t="s">
        <v>76</v>
      </c>
      <c r="AV346" s="13" t="s">
        <v>135</v>
      </c>
      <c r="AW346" s="13" t="s">
        <v>30</v>
      </c>
      <c r="AX346" s="13" t="s">
        <v>74</v>
      </c>
      <c r="AY346" s="217" t="s">
        <v>123</v>
      </c>
    </row>
    <row r="347" spans="2:65" s="1" customFormat="1" ht="16.5" customHeight="1">
      <c r="B347" s="34"/>
      <c r="C347" s="218" t="s">
        <v>422</v>
      </c>
      <c r="D347" s="218" t="s">
        <v>142</v>
      </c>
      <c r="E347" s="219" t="s">
        <v>423</v>
      </c>
      <c r="F347" s="220" t="s">
        <v>424</v>
      </c>
      <c r="G347" s="221" t="s">
        <v>177</v>
      </c>
      <c r="H347" s="222">
        <v>6</v>
      </c>
      <c r="I347" s="223"/>
      <c r="J347" s="224">
        <f>ROUND(I347*H347,2)</f>
        <v>0</v>
      </c>
      <c r="K347" s="220" t="s">
        <v>139</v>
      </c>
      <c r="L347" s="225"/>
      <c r="M347" s="226" t="s">
        <v>1</v>
      </c>
      <c r="N347" s="227" t="s">
        <v>38</v>
      </c>
      <c r="O347" s="60"/>
      <c r="P347" s="192">
        <f>O347*H347</f>
        <v>0</v>
      </c>
      <c r="Q347" s="192">
        <v>0.014</v>
      </c>
      <c r="R347" s="192">
        <f>Q347*H347</f>
        <v>0.084</v>
      </c>
      <c r="S347" s="192">
        <v>0</v>
      </c>
      <c r="T347" s="193">
        <f>S347*H347</f>
        <v>0</v>
      </c>
      <c r="AR347" s="17" t="s">
        <v>302</v>
      </c>
      <c r="AT347" s="17" t="s">
        <v>142</v>
      </c>
      <c r="AU347" s="17" t="s">
        <v>76</v>
      </c>
      <c r="AY347" s="17" t="s">
        <v>123</v>
      </c>
      <c r="BE347" s="194">
        <f>IF(N347="základní",J347,0)</f>
        <v>0</v>
      </c>
      <c r="BF347" s="194">
        <f>IF(N347="snížená",J347,0)</f>
        <v>0</v>
      </c>
      <c r="BG347" s="194">
        <f>IF(N347="zákl. přenesená",J347,0)</f>
        <v>0</v>
      </c>
      <c r="BH347" s="194">
        <f>IF(N347="sníž. přenesená",J347,0)</f>
        <v>0</v>
      </c>
      <c r="BI347" s="194">
        <f>IF(N347="nulová",J347,0)</f>
        <v>0</v>
      </c>
      <c r="BJ347" s="17" t="s">
        <v>74</v>
      </c>
      <c r="BK347" s="194">
        <f>ROUND(I347*H347,2)</f>
        <v>0</v>
      </c>
      <c r="BL347" s="17" t="s">
        <v>221</v>
      </c>
      <c r="BM347" s="17" t="s">
        <v>425</v>
      </c>
    </row>
    <row r="348" spans="2:51" s="12" customFormat="1" ht="11.25">
      <c r="B348" s="195"/>
      <c r="C348" s="196"/>
      <c r="D348" s="197" t="s">
        <v>132</v>
      </c>
      <c r="E348" s="198" t="s">
        <v>1</v>
      </c>
      <c r="F348" s="199" t="s">
        <v>124</v>
      </c>
      <c r="G348" s="196"/>
      <c r="H348" s="200">
        <v>6</v>
      </c>
      <c r="I348" s="201"/>
      <c r="J348" s="196"/>
      <c r="K348" s="196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132</v>
      </c>
      <c r="AU348" s="206" t="s">
        <v>76</v>
      </c>
      <c r="AV348" s="12" t="s">
        <v>76</v>
      </c>
      <c r="AW348" s="12" t="s">
        <v>30</v>
      </c>
      <c r="AX348" s="12" t="s">
        <v>67</v>
      </c>
      <c r="AY348" s="206" t="s">
        <v>123</v>
      </c>
    </row>
    <row r="349" spans="2:51" s="13" customFormat="1" ht="11.25">
      <c r="B349" s="207"/>
      <c r="C349" s="208"/>
      <c r="D349" s="197" t="s">
        <v>132</v>
      </c>
      <c r="E349" s="209" t="s">
        <v>1</v>
      </c>
      <c r="F349" s="210" t="s">
        <v>134</v>
      </c>
      <c r="G349" s="208"/>
      <c r="H349" s="211">
        <v>6</v>
      </c>
      <c r="I349" s="212"/>
      <c r="J349" s="208"/>
      <c r="K349" s="208"/>
      <c r="L349" s="213"/>
      <c r="M349" s="214"/>
      <c r="N349" s="215"/>
      <c r="O349" s="215"/>
      <c r="P349" s="215"/>
      <c r="Q349" s="215"/>
      <c r="R349" s="215"/>
      <c r="S349" s="215"/>
      <c r="T349" s="216"/>
      <c r="AT349" s="217" t="s">
        <v>132</v>
      </c>
      <c r="AU349" s="217" t="s">
        <v>76</v>
      </c>
      <c r="AV349" s="13" t="s">
        <v>135</v>
      </c>
      <c r="AW349" s="13" t="s">
        <v>30</v>
      </c>
      <c r="AX349" s="13" t="s">
        <v>74</v>
      </c>
      <c r="AY349" s="217" t="s">
        <v>123</v>
      </c>
    </row>
    <row r="350" spans="2:65" s="1" customFormat="1" ht="16.5" customHeight="1">
      <c r="B350" s="34"/>
      <c r="C350" s="183" t="s">
        <v>426</v>
      </c>
      <c r="D350" s="183" t="s">
        <v>126</v>
      </c>
      <c r="E350" s="184" t="s">
        <v>427</v>
      </c>
      <c r="F350" s="185" t="s">
        <v>428</v>
      </c>
      <c r="G350" s="186" t="s">
        <v>129</v>
      </c>
      <c r="H350" s="187">
        <v>34</v>
      </c>
      <c r="I350" s="188"/>
      <c r="J350" s="189">
        <f>ROUND(I350*H350,2)</f>
        <v>0</v>
      </c>
      <c r="K350" s="185" t="s">
        <v>139</v>
      </c>
      <c r="L350" s="38"/>
      <c r="M350" s="190" t="s">
        <v>1</v>
      </c>
      <c r="N350" s="191" t="s">
        <v>38</v>
      </c>
      <c r="O350" s="60"/>
      <c r="P350" s="192">
        <f>O350*H350</f>
        <v>0</v>
      </c>
      <c r="Q350" s="192">
        <v>0.00504</v>
      </c>
      <c r="R350" s="192">
        <f>Q350*H350</f>
        <v>0.17136</v>
      </c>
      <c r="S350" s="192">
        <v>0</v>
      </c>
      <c r="T350" s="193">
        <f>S350*H350</f>
        <v>0</v>
      </c>
      <c r="AR350" s="17" t="s">
        <v>221</v>
      </c>
      <c r="AT350" s="17" t="s">
        <v>126</v>
      </c>
      <c r="AU350" s="17" t="s">
        <v>76</v>
      </c>
      <c r="AY350" s="17" t="s">
        <v>123</v>
      </c>
      <c r="BE350" s="194">
        <f>IF(N350="základní",J350,0)</f>
        <v>0</v>
      </c>
      <c r="BF350" s="194">
        <f>IF(N350="snížená",J350,0)</f>
        <v>0</v>
      </c>
      <c r="BG350" s="194">
        <f>IF(N350="zákl. přenesená",J350,0)</f>
        <v>0</v>
      </c>
      <c r="BH350" s="194">
        <f>IF(N350="sníž. přenesená",J350,0)</f>
        <v>0</v>
      </c>
      <c r="BI350" s="194">
        <f>IF(N350="nulová",J350,0)</f>
        <v>0</v>
      </c>
      <c r="BJ350" s="17" t="s">
        <v>74</v>
      </c>
      <c r="BK350" s="194">
        <f>ROUND(I350*H350,2)</f>
        <v>0</v>
      </c>
      <c r="BL350" s="17" t="s">
        <v>221</v>
      </c>
      <c r="BM350" s="17" t="s">
        <v>429</v>
      </c>
    </row>
    <row r="351" spans="2:51" s="12" customFormat="1" ht="11.25">
      <c r="B351" s="195"/>
      <c r="C351" s="196"/>
      <c r="D351" s="197" t="s">
        <v>132</v>
      </c>
      <c r="E351" s="198" t="s">
        <v>1</v>
      </c>
      <c r="F351" s="199" t="s">
        <v>367</v>
      </c>
      <c r="G351" s="196"/>
      <c r="H351" s="200">
        <v>34</v>
      </c>
      <c r="I351" s="201"/>
      <c r="J351" s="196"/>
      <c r="K351" s="196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132</v>
      </c>
      <c r="AU351" s="206" t="s">
        <v>76</v>
      </c>
      <c r="AV351" s="12" t="s">
        <v>76</v>
      </c>
      <c r="AW351" s="12" t="s">
        <v>30</v>
      </c>
      <c r="AX351" s="12" t="s">
        <v>67</v>
      </c>
      <c r="AY351" s="206" t="s">
        <v>123</v>
      </c>
    </row>
    <row r="352" spans="2:51" s="13" customFormat="1" ht="11.25">
      <c r="B352" s="207"/>
      <c r="C352" s="208"/>
      <c r="D352" s="197" t="s">
        <v>132</v>
      </c>
      <c r="E352" s="209" t="s">
        <v>1</v>
      </c>
      <c r="F352" s="210" t="s">
        <v>134</v>
      </c>
      <c r="G352" s="208"/>
      <c r="H352" s="211">
        <v>34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132</v>
      </c>
      <c r="AU352" s="217" t="s">
        <v>76</v>
      </c>
      <c r="AV352" s="13" t="s">
        <v>135</v>
      </c>
      <c r="AW352" s="13" t="s">
        <v>30</v>
      </c>
      <c r="AX352" s="13" t="s">
        <v>74</v>
      </c>
      <c r="AY352" s="217" t="s">
        <v>123</v>
      </c>
    </row>
    <row r="353" spans="2:65" s="1" customFormat="1" ht="16.5" customHeight="1">
      <c r="B353" s="34"/>
      <c r="C353" s="183" t="s">
        <v>430</v>
      </c>
      <c r="D353" s="183" t="s">
        <v>126</v>
      </c>
      <c r="E353" s="184" t="s">
        <v>431</v>
      </c>
      <c r="F353" s="185" t="s">
        <v>432</v>
      </c>
      <c r="G353" s="186" t="s">
        <v>129</v>
      </c>
      <c r="H353" s="187">
        <v>14</v>
      </c>
      <c r="I353" s="188"/>
      <c r="J353" s="189">
        <f>ROUND(I353*H353,2)</f>
        <v>0</v>
      </c>
      <c r="K353" s="185" t="s">
        <v>139</v>
      </c>
      <c r="L353" s="38"/>
      <c r="M353" s="190" t="s">
        <v>1</v>
      </c>
      <c r="N353" s="191" t="s">
        <v>38</v>
      </c>
      <c r="O353" s="60"/>
      <c r="P353" s="192">
        <f>O353*H353</f>
        <v>0</v>
      </c>
      <c r="Q353" s="192">
        <v>0.00504</v>
      </c>
      <c r="R353" s="192">
        <f>Q353*H353</f>
        <v>0.07056</v>
      </c>
      <c r="S353" s="192">
        <v>0</v>
      </c>
      <c r="T353" s="193">
        <f>S353*H353</f>
        <v>0</v>
      </c>
      <c r="AR353" s="17" t="s">
        <v>221</v>
      </c>
      <c r="AT353" s="17" t="s">
        <v>126</v>
      </c>
      <c r="AU353" s="17" t="s">
        <v>76</v>
      </c>
      <c r="AY353" s="17" t="s">
        <v>123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7" t="s">
        <v>74</v>
      </c>
      <c r="BK353" s="194">
        <f>ROUND(I353*H353,2)</f>
        <v>0</v>
      </c>
      <c r="BL353" s="17" t="s">
        <v>221</v>
      </c>
      <c r="BM353" s="17" t="s">
        <v>433</v>
      </c>
    </row>
    <row r="354" spans="2:51" s="12" customFormat="1" ht="11.25">
      <c r="B354" s="195"/>
      <c r="C354" s="196"/>
      <c r="D354" s="197" t="s">
        <v>132</v>
      </c>
      <c r="E354" s="198" t="s">
        <v>1</v>
      </c>
      <c r="F354" s="199" t="s">
        <v>377</v>
      </c>
      <c r="G354" s="196"/>
      <c r="H354" s="200">
        <v>14</v>
      </c>
      <c r="I354" s="201"/>
      <c r="J354" s="196"/>
      <c r="K354" s="196"/>
      <c r="L354" s="202"/>
      <c r="M354" s="203"/>
      <c r="N354" s="204"/>
      <c r="O354" s="204"/>
      <c r="P354" s="204"/>
      <c r="Q354" s="204"/>
      <c r="R354" s="204"/>
      <c r="S354" s="204"/>
      <c r="T354" s="205"/>
      <c r="AT354" s="206" t="s">
        <v>132</v>
      </c>
      <c r="AU354" s="206" t="s">
        <v>76</v>
      </c>
      <c r="AV354" s="12" t="s">
        <v>76</v>
      </c>
      <c r="AW354" s="12" t="s">
        <v>30</v>
      </c>
      <c r="AX354" s="12" t="s">
        <v>67</v>
      </c>
      <c r="AY354" s="206" t="s">
        <v>123</v>
      </c>
    </row>
    <row r="355" spans="2:51" s="13" customFormat="1" ht="11.25">
      <c r="B355" s="207"/>
      <c r="C355" s="208"/>
      <c r="D355" s="197" t="s">
        <v>132</v>
      </c>
      <c r="E355" s="209" t="s">
        <v>1</v>
      </c>
      <c r="F355" s="210" t="s">
        <v>134</v>
      </c>
      <c r="G355" s="208"/>
      <c r="H355" s="211">
        <v>14</v>
      </c>
      <c r="I355" s="212"/>
      <c r="J355" s="208"/>
      <c r="K355" s="208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132</v>
      </c>
      <c r="AU355" s="217" t="s">
        <v>76</v>
      </c>
      <c r="AV355" s="13" t="s">
        <v>135</v>
      </c>
      <c r="AW355" s="13" t="s">
        <v>30</v>
      </c>
      <c r="AX355" s="13" t="s">
        <v>74</v>
      </c>
      <c r="AY355" s="217" t="s">
        <v>123</v>
      </c>
    </row>
    <row r="356" spans="2:65" s="1" customFormat="1" ht="16.5" customHeight="1">
      <c r="B356" s="34"/>
      <c r="C356" s="183" t="s">
        <v>434</v>
      </c>
      <c r="D356" s="183" t="s">
        <v>126</v>
      </c>
      <c r="E356" s="184" t="s">
        <v>435</v>
      </c>
      <c r="F356" s="185" t="s">
        <v>436</v>
      </c>
      <c r="G356" s="186" t="s">
        <v>129</v>
      </c>
      <c r="H356" s="187">
        <v>7</v>
      </c>
      <c r="I356" s="188"/>
      <c r="J356" s="189">
        <f>ROUND(I356*H356,2)</f>
        <v>0</v>
      </c>
      <c r="K356" s="185" t="s">
        <v>139</v>
      </c>
      <c r="L356" s="38"/>
      <c r="M356" s="190" t="s">
        <v>1</v>
      </c>
      <c r="N356" s="191" t="s">
        <v>38</v>
      </c>
      <c r="O356" s="60"/>
      <c r="P356" s="192">
        <f>O356*H356</f>
        <v>0</v>
      </c>
      <c r="Q356" s="192">
        <v>0.00348</v>
      </c>
      <c r="R356" s="192">
        <f>Q356*H356</f>
        <v>0.02436</v>
      </c>
      <c r="S356" s="192">
        <v>0</v>
      </c>
      <c r="T356" s="193">
        <f>S356*H356</f>
        <v>0</v>
      </c>
      <c r="AR356" s="17" t="s">
        <v>221</v>
      </c>
      <c r="AT356" s="17" t="s">
        <v>126</v>
      </c>
      <c r="AU356" s="17" t="s">
        <v>76</v>
      </c>
      <c r="AY356" s="17" t="s">
        <v>123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7" t="s">
        <v>74</v>
      </c>
      <c r="BK356" s="194">
        <f>ROUND(I356*H356,2)</f>
        <v>0</v>
      </c>
      <c r="BL356" s="17" t="s">
        <v>221</v>
      </c>
      <c r="BM356" s="17" t="s">
        <v>437</v>
      </c>
    </row>
    <row r="357" spans="2:51" s="12" customFormat="1" ht="11.25">
      <c r="B357" s="195"/>
      <c r="C357" s="196"/>
      <c r="D357" s="197" t="s">
        <v>132</v>
      </c>
      <c r="E357" s="198" t="s">
        <v>1</v>
      </c>
      <c r="F357" s="199" t="s">
        <v>372</v>
      </c>
      <c r="G357" s="196"/>
      <c r="H357" s="200">
        <v>7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132</v>
      </c>
      <c r="AU357" s="206" t="s">
        <v>76</v>
      </c>
      <c r="AV357" s="12" t="s">
        <v>76</v>
      </c>
      <c r="AW357" s="12" t="s">
        <v>30</v>
      </c>
      <c r="AX357" s="12" t="s">
        <v>67</v>
      </c>
      <c r="AY357" s="206" t="s">
        <v>123</v>
      </c>
    </row>
    <row r="358" spans="2:51" s="13" customFormat="1" ht="11.25">
      <c r="B358" s="207"/>
      <c r="C358" s="208"/>
      <c r="D358" s="197" t="s">
        <v>132</v>
      </c>
      <c r="E358" s="209" t="s">
        <v>1</v>
      </c>
      <c r="F358" s="210" t="s">
        <v>134</v>
      </c>
      <c r="G358" s="208"/>
      <c r="H358" s="211">
        <v>7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132</v>
      </c>
      <c r="AU358" s="217" t="s">
        <v>76</v>
      </c>
      <c r="AV358" s="13" t="s">
        <v>135</v>
      </c>
      <c r="AW358" s="13" t="s">
        <v>30</v>
      </c>
      <c r="AX358" s="13" t="s">
        <v>74</v>
      </c>
      <c r="AY358" s="217" t="s">
        <v>123</v>
      </c>
    </row>
    <row r="359" spans="2:65" s="1" customFormat="1" ht="16.5" customHeight="1">
      <c r="B359" s="34"/>
      <c r="C359" s="183" t="s">
        <v>438</v>
      </c>
      <c r="D359" s="183" t="s">
        <v>126</v>
      </c>
      <c r="E359" s="184" t="s">
        <v>439</v>
      </c>
      <c r="F359" s="185" t="s">
        <v>440</v>
      </c>
      <c r="G359" s="186" t="s">
        <v>129</v>
      </c>
      <c r="H359" s="187">
        <v>68</v>
      </c>
      <c r="I359" s="188"/>
      <c r="J359" s="189">
        <f>ROUND(I359*H359,2)</f>
        <v>0</v>
      </c>
      <c r="K359" s="185" t="s">
        <v>139</v>
      </c>
      <c r="L359" s="38"/>
      <c r="M359" s="190" t="s">
        <v>1</v>
      </c>
      <c r="N359" s="191" t="s">
        <v>38</v>
      </c>
      <c r="O359" s="60"/>
      <c r="P359" s="192">
        <f>O359*H359</f>
        <v>0</v>
      </c>
      <c r="Q359" s="192">
        <v>0.0018</v>
      </c>
      <c r="R359" s="192">
        <f>Q359*H359</f>
        <v>0.1224</v>
      </c>
      <c r="S359" s="192">
        <v>0</v>
      </c>
      <c r="T359" s="193">
        <f>S359*H359</f>
        <v>0</v>
      </c>
      <c r="AR359" s="17" t="s">
        <v>221</v>
      </c>
      <c r="AT359" s="17" t="s">
        <v>126</v>
      </c>
      <c r="AU359" s="17" t="s">
        <v>76</v>
      </c>
      <c r="AY359" s="17" t="s">
        <v>123</v>
      </c>
      <c r="BE359" s="194">
        <f>IF(N359="základní",J359,0)</f>
        <v>0</v>
      </c>
      <c r="BF359" s="194">
        <f>IF(N359="snížená",J359,0)</f>
        <v>0</v>
      </c>
      <c r="BG359" s="194">
        <f>IF(N359="zákl. přenesená",J359,0)</f>
        <v>0</v>
      </c>
      <c r="BH359" s="194">
        <f>IF(N359="sníž. přenesená",J359,0)</f>
        <v>0</v>
      </c>
      <c r="BI359" s="194">
        <f>IF(N359="nulová",J359,0)</f>
        <v>0</v>
      </c>
      <c r="BJ359" s="17" t="s">
        <v>74</v>
      </c>
      <c r="BK359" s="194">
        <f>ROUND(I359*H359,2)</f>
        <v>0</v>
      </c>
      <c r="BL359" s="17" t="s">
        <v>221</v>
      </c>
      <c r="BM359" s="17" t="s">
        <v>441</v>
      </c>
    </row>
    <row r="360" spans="2:51" s="12" customFormat="1" ht="11.25">
      <c r="B360" s="195"/>
      <c r="C360" s="196"/>
      <c r="D360" s="197" t="s">
        <v>132</v>
      </c>
      <c r="E360" s="198" t="s">
        <v>1</v>
      </c>
      <c r="F360" s="199" t="s">
        <v>358</v>
      </c>
      <c r="G360" s="196"/>
      <c r="H360" s="200">
        <v>68</v>
      </c>
      <c r="I360" s="201"/>
      <c r="J360" s="196"/>
      <c r="K360" s="196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132</v>
      </c>
      <c r="AU360" s="206" t="s">
        <v>76</v>
      </c>
      <c r="AV360" s="12" t="s">
        <v>76</v>
      </c>
      <c r="AW360" s="12" t="s">
        <v>30</v>
      </c>
      <c r="AX360" s="12" t="s">
        <v>67</v>
      </c>
      <c r="AY360" s="206" t="s">
        <v>123</v>
      </c>
    </row>
    <row r="361" spans="2:51" s="13" customFormat="1" ht="11.25">
      <c r="B361" s="207"/>
      <c r="C361" s="208"/>
      <c r="D361" s="197" t="s">
        <v>132</v>
      </c>
      <c r="E361" s="209" t="s">
        <v>1</v>
      </c>
      <c r="F361" s="210" t="s">
        <v>134</v>
      </c>
      <c r="G361" s="208"/>
      <c r="H361" s="211">
        <v>68</v>
      </c>
      <c r="I361" s="212"/>
      <c r="J361" s="208"/>
      <c r="K361" s="208"/>
      <c r="L361" s="213"/>
      <c r="M361" s="214"/>
      <c r="N361" s="215"/>
      <c r="O361" s="215"/>
      <c r="P361" s="215"/>
      <c r="Q361" s="215"/>
      <c r="R361" s="215"/>
      <c r="S361" s="215"/>
      <c r="T361" s="216"/>
      <c r="AT361" s="217" t="s">
        <v>132</v>
      </c>
      <c r="AU361" s="217" t="s">
        <v>76</v>
      </c>
      <c r="AV361" s="13" t="s">
        <v>135</v>
      </c>
      <c r="AW361" s="13" t="s">
        <v>30</v>
      </c>
      <c r="AX361" s="13" t="s">
        <v>74</v>
      </c>
      <c r="AY361" s="217" t="s">
        <v>123</v>
      </c>
    </row>
    <row r="362" spans="2:65" s="1" customFormat="1" ht="16.5" customHeight="1">
      <c r="B362" s="34"/>
      <c r="C362" s="183" t="s">
        <v>442</v>
      </c>
      <c r="D362" s="183" t="s">
        <v>126</v>
      </c>
      <c r="E362" s="184" t="s">
        <v>443</v>
      </c>
      <c r="F362" s="185" t="s">
        <v>444</v>
      </c>
      <c r="G362" s="186" t="s">
        <v>129</v>
      </c>
      <c r="H362" s="187">
        <v>50</v>
      </c>
      <c r="I362" s="188"/>
      <c r="J362" s="189">
        <f>ROUND(I362*H362,2)</f>
        <v>0</v>
      </c>
      <c r="K362" s="185" t="s">
        <v>139</v>
      </c>
      <c r="L362" s="38"/>
      <c r="M362" s="190" t="s">
        <v>1</v>
      </c>
      <c r="N362" s="191" t="s">
        <v>38</v>
      </c>
      <c r="O362" s="60"/>
      <c r="P362" s="192">
        <f>O362*H362</f>
        <v>0</v>
      </c>
      <c r="Q362" s="192">
        <v>0.0042</v>
      </c>
      <c r="R362" s="192">
        <f>Q362*H362</f>
        <v>0.21</v>
      </c>
      <c r="S362" s="192">
        <v>0</v>
      </c>
      <c r="T362" s="193">
        <f>S362*H362</f>
        <v>0</v>
      </c>
      <c r="AR362" s="17" t="s">
        <v>221</v>
      </c>
      <c r="AT362" s="17" t="s">
        <v>126</v>
      </c>
      <c r="AU362" s="17" t="s">
        <v>76</v>
      </c>
      <c r="AY362" s="17" t="s">
        <v>123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7" t="s">
        <v>74</v>
      </c>
      <c r="BK362" s="194">
        <f>ROUND(I362*H362,2)</f>
        <v>0</v>
      </c>
      <c r="BL362" s="17" t="s">
        <v>221</v>
      </c>
      <c r="BM362" s="17" t="s">
        <v>445</v>
      </c>
    </row>
    <row r="363" spans="2:51" s="12" customFormat="1" ht="11.25">
      <c r="B363" s="195"/>
      <c r="C363" s="196"/>
      <c r="D363" s="197" t="s">
        <v>132</v>
      </c>
      <c r="E363" s="198" t="s">
        <v>1</v>
      </c>
      <c r="F363" s="199" t="s">
        <v>392</v>
      </c>
      <c r="G363" s="196"/>
      <c r="H363" s="200">
        <v>17</v>
      </c>
      <c r="I363" s="201"/>
      <c r="J363" s="196"/>
      <c r="K363" s="196"/>
      <c r="L363" s="202"/>
      <c r="M363" s="203"/>
      <c r="N363" s="204"/>
      <c r="O363" s="204"/>
      <c r="P363" s="204"/>
      <c r="Q363" s="204"/>
      <c r="R363" s="204"/>
      <c r="S363" s="204"/>
      <c r="T363" s="205"/>
      <c r="AT363" s="206" t="s">
        <v>132</v>
      </c>
      <c r="AU363" s="206" t="s">
        <v>76</v>
      </c>
      <c r="AV363" s="12" t="s">
        <v>76</v>
      </c>
      <c r="AW363" s="12" t="s">
        <v>30</v>
      </c>
      <c r="AX363" s="12" t="s">
        <v>67</v>
      </c>
      <c r="AY363" s="206" t="s">
        <v>123</v>
      </c>
    </row>
    <row r="364" spans="2:51" s="12" customFormat="1" ht="11.25">
      <c r="B364" s="195"/>
      <c r="C364" s="196"/>
      <c r="D364" s="197" t="s">
        <v>132</v>
      </c>
      <c r="E364" s="198" t="s">
        <v>1</v>
      </c>
      <c r="F364" s="199" t="s">
        <v>393</v>
      </c>
      <c r="G364" s="196"/>
      <c r="H364" s="200">
        <v>17</v>
      </c>
      <c r="I364" s="201"/>
      <c r="J364" s="196"/>
      <c r="K364" s="196"/>
      <c r="L364" s="202"/>
      <c r="M364" s="203"/>
      <c r="N364" s="204"/>
      <c r="O364" s="204"/>
      <c r="P364" s="204"/>
      <c r="Q364" s="204"/>
      <c r="R364" s="204"/>
      <c r="S364" s="204"/>
      <c r="T364" s="205"/>
      <c r="AT364" s="206" t="s">
        <v>132</v>
      </c>
      <c r="AU364" s="206" t="s">
        <v>76</v>
      </c>
      <c r="AV364" s="12" t="s">
        <v>76</v>
      </c>
      <c r="AW364" s="12" t="s">
        <v>30</v>
      </c>
      <c r="AX364" s="12" t="s">
        <v>67</v>
      </c>
      <c r="AY364" s="206" t="s">
        <v>123</v>
      </c>
    </row>
    <row r="365" spans="2:51" s="12" customFormat="1" ht="11.25">
      <c r="B365" s="195"/>
      <c r="C365" s="196"/>
      <c r="D365" s="197" t="s">
        <v>132</v>
      </c>
      <c r="E365" s="198" t="s">
        <v>1</v>
      </c>
      <c r="F365" s="199" t="s">
        <v>394</v>
      </c>
      <c r="G365" s="196"/>
      <c r="H365" s="200">
        <v>5</v>
      </c>
      <c r="I365" s="201"/>
      <c r="J365" s="196"/>
      <c r="K365" s="196"/>
      <c r="L365" s="202"/>
      <c r="M365" s="203"/>
      <c r="N365" s="204"/>
      <c r="O365" s="204"/>
      <c r="P365" s="204"/>
      <c r="Q365" s="204"/>
      <c r="R365" s="204"/>
      <c r="S365" s="204"/>
      <c r="T365" s="205"/>
      <c r="AT365" s="206" t="s">
        <v>132</v>
      </c>
      <c r="AU365" s="206" t="s">
        <v>76</v>
      </c>
      <c r="AV365" s="12" t="s">
        <v>76</v>
      </c>
      <c r="AW365" s="12" t="s">
        <v>30</v>
      </c>
      <c r="AX365" s="12" t="s">
        <v>67</v>
      </c>
      <c r="AY365" s="206" t="s">
        <v>123</v>
      </c>
    </row>
    <row r="366" spans="2:51" s="12" customFormat="1" ht="11.25">
      <c r="B366" s="195"/>
      <c r="C366" s="196"/>
      <c r="D366" s="197" t="s">
        <v>132</v>
      </c>
      <c r="E366" s="198" t="s">
        <v>1</v>
      </c>
      <c r="F366" s="199" t="s">
        <v>397</v>
      </c>
      <c r="G366" s="196"/>
      <c r="H366" s="200">
        <v>11</v>
      </c>
      <c r="I366" s="201"/>
      <c r="J366" s="196"/>
      <c r="K366" s="196"/>
      <c r="L366" s="202"/>
      <c r="M366" s="203"/>
      <c r="N366" s="204"/>
      <c r="O366" s="204"/>
      <c r="P366" s="204"/>
      <c r="Q366" s="204"/>
      <c r="R366" s="204"/>
      <c r="S366" s="204"/>
      <c r="T366" s="205"/>
      <c r="AT366" s="206" t="s">
        <v>132</v>
      </c>
      <c r="AU366" s="206" t="s">
        <v>76</v>
      </c>
      <c r="AV366" s="12" t="s">
        <v>76</v>
      </c>
      <c r="AW366" s="12" t="s">
        <v>30</v>
      </c>
      <c r="AX366" s="12" t="s">
        <v>67</v>
      </c>
      <c r="AY366" s="206" t="s">
        <v>123</v>
      </c>
    </row>
    <row r="367" spans="2:51" s="13" customFormat="1" ht="11.25">
      <c r="B367" s="207"/>
      <c r="C367" s="208"/>
      <c r="D367" s="197" t="s">
        <v>132</v>
      </c>
      <c r="E367" s="209" t="s">
        <v>1</v>
      </c>
      <c r="F367" s="210" t="s">
        <v>134</v>
      </c>
      <c r="G367" s="208"/>
      <c r="H367" s="211">
        <v>50</v>
      </c>
      <c r="I367" s="212"/>
      <c r="J367" s="208"/>
      <c r="K367" s="208"/>
      <c r="L367" s="213"/>
      <c r="M367" s="214"/>
      <c r="N367" s="215"/>
      <c r="O367" s="215"/>
      <c r="P367" s="215"/>
      <c r="Q367" s="215"/>
      <c r="R367" s="215"/>
      <c r="S367" s="215"/>
      <c r="T367" s="216"/>
      <c r="AT367" s="217" t="s">
        <v>132</v>
      </c>
      <c r="AU367" s="217" t="s">
        <v>76</v>
      </c>
      <c r="AV367" s="13" t="s">
        <v>135</v>
      </c>
      <c r="AW367" s="13" t="s">
        <v>30</v>
      </c>
      <c r="AX367" s="13" t="s">
        <v>74</v>
      </c>
      <c r="AY367" s="217" t="s">
        <v>123</v>
      </c>
    </row>
    <row r="368" spans="2:65" s="1" customFormat="1" ht="16.5" customHeight="1">
      <c r="B368" s="34"/>
      <c r="C368" s="183" t="s">
        <v>446</v>
      </c>
      <c r="D368" s="183" t="s">
        <v>126</v>
      </c>
      <c r="E368" s="184" t="s">
        <v>447</v>
      </c>
      <c r="F368" s="185" t="s">
        <v>448</v>
      </c>
      <c r="G368" s="186" t="s">
        <v>138</v>
      </c>
      <c r="H368" s="187">
        <v>0.72</v>
      </c>
      <c r="I368" s="188"/>
      <c r="J368" s="189">
        <f>ROUND(I368*H368,2)</f>
        <v>0</v>
      </c>
      <c r="K368" s="185" t="s">
        <v>139</v>
      </c>
      <c r="L368" s="38"/>
      <c r="M368" s="190" t="s">
        <v>1</v>
      </c>
      <c r="N368" s="191" t="s">
        <v>38</v>
      </c>
      <c r="O368" s="60"/>
      <c r="P368" s="192">
        <f>O368*H368</f>
        <v>0</v>
      </c>
      <c r="Q368" s="192">
        <v>0</v>
      </c>
      <c r="R368" s="192">
        <f>Q368*H368</f>
        <v>0</v>
      </c>
      <c r="S368" s="192">
        <v>0</v>
      </c>
      <c r="T368" s="193">
        <f>S368*H368</f>
        <v>0</v>
      </c>
      <c r="AR368" s="17" t="s">
        <v>221</v>
      </c>
      <c r="AT368" s="17" t="s">
        <v>126</v>
      </c>
      <c r="AU368" s="17" t="s">
        <v>76</v>
      </c>
      <c r="AY368" s="17" t="s">
        <v>123</v>
      </c>
      <c r="BE368" s="194">
        <f>IF(N368="základní",J368,0)</f>
        <v>0</v>
      </c>
      <c r="BF368" s="194">
        <f>IF(N368="snížená",J368,0)</f>
        <v>0</v>
      </c>
      <c r="BG368" s="194">
        <f>IF(N368="zákl. přenesená",J368,0)</f>
        <v>0</v>
      </c>
      <c r="BH368" s="194">
        <f>IF(N368="sníž. přenesená",J368,0)</f>
        <v>0</v>
      </c>
      <c r="BI368" s="194">
        <f>IF(N368="nulová",J368,0)</f>
        <v>0</v>
      </c>
      <c r="BJ368" s="17" t="s">
        <v>74</v>
      </c>
      <c r="BK368" s="194">
        <f>ROUND(I368*H368,2)</f>
        <v>0</v>
      </c>
      <c r="BL368" s="17" t="s">
        <v>221</v>
      </c>
      <c r="BM368" s="17" t="s">
        <v>449</v>
      </c>
    </row>
    <row r="369" spans="2:51" s="12" customFormat="1" ht="11.25">
      <c r="B369" s="195"/>
      <c r="C369" s="196"/>
      <c r="D369" s="197" t="s">
        <v>132</v>
      </c>
      <c r="E369" s="198" t="s">
        <v>1</v>
      </c>
      <c r="F369" s="199" t="s">
        <v>450</v>
      </c>
      <c r="G369" s="196"/>
      <c r="H369" s="200">
        <v>0.72</v>
      </c>
      <c r="I369" s="201"/>
      <c r="J369" s="196"/>
      <c r="K369" s="196"/>
      <c r="L369" s="202"/>
      <c r="M369" s="203"/>
      <c r="N369" s="204"/>
      <c r="O369" s="204"/>
      <c r="P369" s="204"/>
      <c r="Q369" s="204"/>
      <c r="R369" s="204"/>
      <c r="S369" s="204"/>
      <c r="T369" s="205"/>
      <c r="AT369" s="206" t="s">
        <v>132</v>
      </c>
      <c r="AU369" s="206" t="s">
        <v>76</v>
      </c>
      <c r="AV369" s="12" t="s">
        <v>76</v>
      </c>
      <c r="AW369" s="12" t="s">
        <v>30</v>
      </c>
      <c r="AX369" s="12" t="s">
        <v>67</v>
      </c>
      <c r="AY369" s="206" t="s">
        <v>123</v>
      </c>
    </row>
    <row r="370" spans="2:51" s="13" customFormat="1" ht="11.25">
      <c r="B370" s="207"/>
      <c r="C370" s="208"/>
      <c r="D370" s="197" t="s">
        <v>132</v>
      </c>
      <c r="E370" s="209" t="s">
        <v>1</v>
      </c>
      <c r="F370" s="210" t="s">
        <v>134</v>
      </c>
      <c r="G370" s="208"/>
      <c r="H370" s="211">
        <v>0.72</v>
      </c>
      <c r="I370" s="212"/>
      <c r="J370" s="208"/>
      <c r="K370" s="208"/>
      <c r="L370" s="213"/>
      <c r="M370" s="214"/>
      <c r="N370" s="215"/>
      <c r="O370" s="215"/>
      <c r="P370" s="215"/>
      <c r="Q370" s="215"/>
      <c r="R370" s="215"/>
      <c r="S370" s="215"/>
      <c r="T370" s="216"/>
      <c r="AT370" s="217" t="s">
        <v>132</v>
      </c>
      <c r="AU370" s="217" t="s">
        <v>76</v>
      </c>
      <c r="AV370" s="13" t="s">
        <v>135</v>
      </c>
      <c r="AW370" s="13" t="s">
        <v>30</v>
      </c>
      <c r="AX370" s="13" t="s">
        <v>74</v>
      </c>
      <c r="AY370" s="217" t="s">
        <v>123</v>
      </c>
    </row>
    <row r="371" spans="2:65" s="1" customFormat="1" ht="16.5" customHeight="1">
      <c r="B371" s="34"/>
      <c r="C371" s="218" t="s">
        <v>451</v>
      </c>
      <c r="D371" s="218" t="s">
        <v>142</v>
      </c>
      <c r="E371" s="219" t="s">
        <v>452</v>
      </c>
      <c r="F371" s="220" t="s">
        <v>453</v>
      </c>
      <c r="G371" s="221" t="s">
        <v>207</v>
      </c>
      <c r="H371" s="222">
        <v>0.005</v>
      </c>
      <c r="I371" s="223"/>
      <c r="J371" s="224">
        <f>ROUND(I371*H371,2)</f>
        <v>0</v>
      </c>
      <c r="K371" s="220" t="s">
        <v>139</v>
      </c>
      <c r="L371" s="225"/>
      <c r="M371" s="226" t="s">
        <v>1</v>
      </c>
      <c r="N371" s="227" t="s">
        <v>38</v>
      </c>
      <c r="O371" s="60"/>
      <c r="P371" s="192">
        <f>O371*H371</f>
        <v>0</v>
      </c>
      <c r="Q371" s="192">
        <v>1</v>
      </c>
      <c r="R371" s="192">
        <f>Q371*H371</f>
        <v>0.005</v>
      </c>
      <c r="S371" s="192">
        <v>0</v>
      </c>
      <c r="T371" s="193">
        <f>S371*H371</f>
        <v>0</v>
      </c>
      <c r="AR371" s="17" t="s">
        <v>302</v>
      </c>
      <c r="AT371" s="17" t="s">
        <v>142</v>
      </c>
      <c r="AU371" s="17" t="s">
        <v>76</v>
      </c>
      <c r="AY371" s="17" t="s">
        <v>123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17" t="s">
        <v>74</v>
      </c>
      <c r="BK371" s="194">
        <f>ROUND(I371*H371,2)</f>
        <v>0</v>
      </c>
      <c r="BL371" s="17" t="s">
        <v>221</v>
      </c>
      <c r="BM371" s="17" t="s">
        <v>454</v>
      </c>
    </row>
    <row r="372" spans="2:51" s="12" customFormat="1" ht="11.25">
      <c r="B372" s="195"/>
      <c r="C372" s="196"/>
      <c r="D372" s="197" t="s">
        <v>132</v>
      </c>
      <c r="E372" s="198" t="s">
        <v>1</v>
      </c>
      <c r="F372" s="199" t="s">
        <v>455</v>
      </c>
      <c r="G372" s="196"/>
      <c r="H372" s="200">
        <v>0.004</v>
      </c>
      <c r="I372" s="201"/>
      <c r="J372" s="196"/>
      <c r="K372" s="196"/>
      <c r="L372" s="202"/>
      <c r="M372" s="203"/>
      <c r="N372" s="204"/>
      <c r="O372" s="204"/>
      <c r="P372" s="204"/>
      <c r="Q372" s="204"/>
      <c r="R372" s="204"/>
      <c r="S372" s="204"/>
      <c r="T372" s="205"/>
      <c r="AT372" s="206" t="s">
        <v>132</v>
      </c>
      <c r="AU372" s="206" t="s">
        <v>76</v>
      </c>
      <c r="AV372" s="12" t="s">
        <v>76</v>
      </c>
      <c r="AW372" s="12" t="s">
        <v>30</v>
      </c>
      <c r="AX372" s="12" t="s">
        <v>67</v>
      </c>
      <c r="AY372" s="206" t="s">
        <v>123</v>
      </c>
    </row>
    <row r="373" spans="2:51" s="13" customFormat="1" ht="11.25">
      <c r="B373" s="207"/>
      <c r="C373" s="208"/>
      <c r="D373" s="197" t="s">
        <v>132</v>
      </c>
      <c r="E373" s="209" t="s">
        <v>1</v>
      </c>
      <c r="F373" s="210" t="s">
        <v>134</v>
      </c>
      <c r="G373" s="208"/>
      <c r="H373" s="211">
        <v>0.004</v>
      </c>
      <c r="I373" s="212"/>
      <c r="J373" s="208"/>
      <c r="K373" s="208"/>
      <c r="L373" s="213"/>
      <c r="M373" s="214"/>
      <c r="N373" s="215"/>
      <c r="O373" s="215"/>
      <c r="P373" s="215"/>
      <c r="Q373" s="215"/>
      <c r="R373" s="215"/>
      <c r="S373" s="215"/>
      <c r="T373" s="216"/>
      <c r="AT373" s="217" t="s">
        <v>132</v>
      </c>
      <c r="AU373" s="217" t="s">
        <v>76</v>
      </c>
      <c r="AV373" s="13" t="s">
        <v>135</v>
      </c>
      <c r="AW373" s="13" t="s">
        <v>30</v>
      </c>
      <c r="AX373" s="13" t="s">
        <v>74</v>
      </c>
      <c r="AY373" s="217" t="s">
        <v>123</v>
      </c>
    </row>
    <row r="374" spans="2:51" s="12" customFormat="1" ht="11.25">
      <c r="B374" s="195"/>
      <c r="C374" s="196"/>
      <c r="D374" s="197" t="s">
        <v>132</v>
      </c>
      <c r="E374" s="196"/>
      <c r="F374" s="199" t="s">
        <v>456</v>
      </c>
      <c r="G374" s="196"/>
      <c r="H374" s="200">
        <v>0.005</v>
      </c>
      <c r="I374" s="201"/>
      <c r="J374" s="196"/>
      <c r="K374" s="196"/>
      <c r="L374" s="202"/>
      <c r="M374" s="203"/>
      <c r="N374" s="204"/>
      <c r="O374" s="204"/>
      <c r="P374" s="204"/>
      <c r="Q374" s="204"/>
      <c r="R374" s="204"/>
      <c r="S374" s="204"/>
      <c r="T374" s="205"/>
      <c r="AT374" s="206" t="s">
        <v>132</v>
      </c>
      <c r="AU374" s="206" t="s">
        <v>76</v>
      </c>
      <c r="AV374" s="12" t="s">
        <v>76</v>
      </c>
      <c r="AW374" s="12" t="s">
        <v>4</v>
      </c>
      <c r="AX374" s="12" t="s">
        <v>74</v>
      </c>
      <c r="AY374" s="206" t="s">
        <v>123</v>
      </c>
    </row>
    <row r="375" spans="2:65" s="1" customFormat="1" ht="16.5" customHeight="1">
      <c r="B375" s="34"/>
      <c r="C375" s="183" t="s">
        <v>457</v>
      </c>
      <c r="D375" s="183" t="s">
        <v>126</v>
      </c>
      <c r="E375" s="184" t="s">
        <v>458</v>
      </c>
      <c r="F375" s="185" t="s">
        <v>459</v>
      </c>
      <c r="G375" s="186" t="s">
        <v>129</v>
      </c>
      <c r="H375" s="187">
        <v>51.75</v>
      </c>
      <c r="I375" s="188"/>
      <c r="J375" s="189">
        <f>ROUND(I375*H375,2)</f>
        <v>0</v>
      </c>
      <c r="K375" s="185" t="s">
        <v>139</v>
      </c>
      <c r="L375" s="38"/>
      <c r="M375" s="190" t="s">
        <v>1</v>
      </c>
      <c r="N375" s="191" t="s">
        <v>38</v>
      </c>
      <c r="O375" s="60"/>
      <c r="P375" s="192">
        <f>O375*H375</f>
        <v>0</v>
      </c>
      <c r="Q375" s="192">
        <v>0.00385</v>
      </c>
      <c r="R375" s="192">
        <f>Q375*H375</f>
        <v>0.1992375</v>
      </c>
      <c r="S375" s="192">
        <v>0</v>
      </c>
      <c r="T375" s="193">
        <f>S375*H375</f>
        <v>0</v>
      </c>
      <c r="AR375" s="17" t="s">
        <v>221</v>
      </c>
      <c r="AT375" s="17" t="s">
        <v>126</v>
      </c>
      <c r="AU375" s="17" t="s">
        <v>76</v>
      </c>
      <c r="AY375" s="17" t="s">
        <v>123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7" t="s">
        <v>74</v>
      </c>
      <c r="BK375" s="194">
        <f>ROUND(I375*H375,2)</f>
        <v>0</v>
      </c>
      <c r="BL375" s="17" t="s">
        <v>221</v>
      </c>
      <c r="BM375" s="17" t="s">
        <v>460</v>
      </c>
    </row>
    <row r="376" spans="2:51" s="12" customFormat="1" ht="11.25">
      <c r="B376" s="195"/>
      <c r="C376" s="196"/>
      <c r="D376" s="197" t="s">
        <v>132</v>
      </c>
      <c r="E376" s="198" t="s">
        <v>1</v>
      </c>
      <c r="F376" s="199" t="s">
        <v>395</v>
      </c>
      <c r="G376" s="196"/>
      <c r="H376" s="200">
        <v>17</v>
      </c>
      <c r="I376" s="201"/>
      <c r="J376" s="196"/>
      <c r="K376" s="196"/>
      <c r="L376" s="202"/>
      <c r="M376" s="203"/>
      <c r="N376" s="204"/>
      <c r="O376" s="204"/>
      <c r="P376" s="204"/>
      <c r="Q376" s="204"/>
      <c r="R376" s="204"/>
      <c r="S376" s="204"/>
      <c r="T376" s="205"/>
      <c r="AT376" s="206" t="s">
        <v>132</v>
      </c>
      <c r="AU376" s="206" t="s">
        <v>76</v>
      </c>
      <c r="AV376" s="12" t="s">
        <v>76</v>
      </c>
      <c r="AW376" s="12" t="s">
        <v>30</v>
      </c>
      <c r="AX376" s="12" t="s">
        <v>67</v>
      </c>
      <c r="AY376" s="206" t="s">
        <v>123</v>
      </c>
    </row>
    <row r="377" spans="2:51" s="12" customFormat="1" ht="11.25">
      <c r="B377" s="195"/>
      <c r="C377" s="196"/>
      <c r="D377" s="197" t="s">
        <v>132</v>
      </c>
      <c r="E377" s="198" t="s">
        <v>1</v>
      </c>
      <c r="F377" s="199" t="s">
        <v>396</v>
      </c>
      <c r="G377" s="196"/>
      <c r="H377" s="200">
        <v>28</v>
      </c>
      <c r="I377" s="201"/>
      <c r="J377" s="196"/>
      <c r="K377" s="196"/>
      <c r="L377" s="202"/>
      <c r="M377" s="203"/>
      <c r="N377" s="204"/>
      <c r="O377" s="204"/>
      <c r="P377" s="204"/>
      <c r="Q377" s="204"/>
      <c r="R377" s="204"/>
      <c r="S377" s="204"/>
      <c r="T377" s="205"/>
      <c r="AT377" s="206" t="s">
        <v>132</v>
      </c>
      <c r="AU377" s="206" t="s">
        <v>76</v>
      </c>
      <c r="AV377" s="12" t="s">
        <v>76</v>
      </c>
      <c r="AW377" s="12" t="s">
        <v>30</v>
      </c>
      <c r="AX377" s="12" t="s">
        <v>67</v>
      </c>
      <c r="AY377" s="206" t="s">
        <v>123</v>
      </c>
    </row>
    <row r="378" spans="2:51" s="13" customFormat="1" ht="11.25">
      <c r="B378" s="207"/>
      <c r="C378" s="208"/>
      <c r="D378" s="197" t="s">
        <v>132</v>
      </c>
      <c r="E378" s="209" t="s">
        <v>1</v>
      </c>
      <c r="F378" s="210" t="s">
        <v>134</v>
      </c>
      <c r="G378" s="208"/>
      <c r="H378" s="211">
        <v>45</v>
      </c>
      <c r="I378" s="212"/>
      <c r="J378" s="208"/>
      <c r="K378" s="208"/>
      <c r="L378" s="213"/>
      <c r="M378" s="214"/>
      <c r="N378" s="215"/>
      <c r="O378" s="215"/>
      <c r="P378" s="215"/>
      <c r="Q378" s="215"/>
      <c r="R378" s="215"/>
      <c r="S378" s="215"/>
      <c r="T378" s="216"/>
      <c r="AT378" s="217" t="s">
        <v>132</v>
      </c>
      <c r="AU378" s="217" t="s">
        <v>76</v>
      </c>
      <c r="AV378" s="13" t="s">
        <v>135</v>
      </c>
      <c r="AW378" s="13" t="s">
        <v>30</v>
      </c>
      <c r="AX378" s="13" t="s">
        <v>74</v>
      </c>
      <c r="AY378" s="217" t="s">
        <v>123</v>
      </c>
    </row>
    <row r="379" spans="2:51" s="12" customFormat="1" ht="11.25">
      <c r="B379" s="195"/>
      <c r="C379" s="196"/>
      <c r="D379" s="197" t="s">
        <v>132</v>
      </c>
      <c r="E379" s="196"/>
      <c r="F379" s="199" t="s">
        <v>461</v>
      </c>
      <c r="G379" s="196"/>
      <c r="H379" s="200">
        <v>51.75</v>
      </c>
      <c r="I379" s="201"/>
      <c r="J379" s="196"/>
      <c r="K379" s="196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132</v>
      </c>
      <c r="AU379" s="206" t="s">
        <v>76</v>
      </c>
      <c r="AV379" s="12" t="s">
        <v>76</v>
      </c>
      <c r="AW379" s="12" t="s">
        <v>4</v>
      </c>
      <c r="AX379" s="12" t="s">
        <v>74</v>
      </c>
      <c r="AY379" s="206" t="s">
        <v>123</v>
      </c>
    </row>
    <row r="380" spans="2:65" s="1" customFormat="1" ht="16.5" customHeight="1">
      <c r="B380" s="34"/>
      <c r="C380" s="183" t="s">
        <v>462</v>
      </c>
      <c r="D380" s="183" t="s">
        <v>126</v>
      </c>
      <c r="E380" s="184" t="s">
        <v>463</v>
      </c>
      <c r="F380" s="185" t="s">
        <v>464</v>
      </c>
      <c r="G380" s="186" t="s">
        <v>138</v>
      </c>
      <c r="H380" s="187">
        <v>2</v>
      </c>
      <c r="I380" s="188"/>
      <c r="J380" s="189">
        <f>ROUND(I380*H380,2)</f>
        <v>0</v>
      </c>
      <c r="K380" s="185" t="s">
        <v>139</v>
      </c>
      <c r="L380" s="38"/>
      <c r="M380" s="190" t="s">
        <v>1</v>
      </c>
      <c r="N380" s="191" t="s">
        <v>38</v>
      </c>
      <c r="O380" s="60"/>
      <c r="P380" s="192">
        <f>O380*H380</f>
        <v>0</v>
      </c>
      <c r="Q380" s="192">
        <v>0.00584</v>
      </c>
      <c r="R380" s="192">
        <f>Q380*H380</f>
        <v>0.01168</v>
      </c>
      <c r="S380" s="192">
        <v>0</v>
      </c>
      <c r="T380" s="193">
        <f>S380*H380</f>
        <v>0</v>
      </c>
      <c r="AR380" s="17" t="s">
        <v>221</v>
      </c>
      <c r="AT380" s="17" t="s">
        <v>126</v>
      </c>
      <c r="AU380" s="17" t="s">
        <v>76</v>
      </c>
      <c r="AY380" s="17" t="s">
        <v>123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7" t="s">
        <v>74</v>
      </c>
      <c r="BK380" s="194">
        <f>ROUND(I380*H380,2)</f>
        <v>0</v>
      </c>
      <c r="BL380" s="17" t="s">
        <v>221</v>
      </c>
      <c r="BM380" s="17" t="s">
        <v>465</v>
      </c>
    </row>
    <row r="381" spans="2:51" s="12" customFormat="1" ht="11.25">
      <c r="B381" s="195"/>
      <c r="C381" s="196"/>
      <c r="D381" s="197" t="s">
        <v>132</v>
      </c>
      <c r="E381" s="198" t="s">
        <v>1</v>
      </c>
      <c r="F381" s="199" t="s">
        <v>466</v>
      </c>
      <c r="G381" s="196"/>
      <c r="H381" s="200">
        <v>2</v>
      </c>
      <c r="I381" s="201"/>
      <c r="J381" s="196"/>
      <c r="K381" s="196"/>
      <c r="L381" s="202"/>
      <c r="M381" s="203"/>
      <c r="N381" s="204"/>
      <c r="O381" s="204"/>
      <c r="P381" s="204"/>
      <c r="Q381" s="204"/>
      <c r="R381" s="204"/>
      <c r="S381" s="204"/>
      <c r="T381" s="205"/>
      <c r="AT381" s="206" t="s">
        <v>132</v>
      </c>
      <c r="AU381" s="206" t="s">
        <v>76</v>
      </c>
      <c r="AV381" s="12" t="s">
        <v>76</v>
      </c>
      <c r="AW381" s="12" t="s">
        <v>30</v>
      </c>
      <c r="AX381" s="12" t="s">
        <v>67</v>
      </c>
      <c r="AY381" s="206" t="s">
        <v>123</v>
      </c>
    </row>
    <row r="382" spans="2:51" s="13" customFormat="1" ht="11.25">
      <c r="B382" s="207"/>
      <c r="C382" s="208"/>
      <c r="D382" s="197" t="s">
        <v>132</v>
      </c>
      <c r="E382" s="209" t="s">
        <v>1</v>
      </c>
      <c r="F382" s="210" t="s">
        <v>134</v>
      </c>
      <c r="G382" s="208"/>
      <c r="H382" s="211">
        <v>2</v>
      </c>
      <c r="I382" s="212"/>
      <c r="J382" s="208"/>
      <c r="K382" s="208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132</v>
      </c>
      <c r="AU382" s="217" t="s">
        <v>76</v>
      </c>
      <c r="AV382" s="13" t="s">
        <v>135</v>
      </c>
      <c r="AW382" s="13" t="s">
        <v>30</v>
      </c>
      <c r="AX382" s="13" t="s">
        <v>74</v>
      </c>
      <c r="AY382" s="217" t="s">
        <v>123</v>
      </c>
    </row>
    <row r="383" spans="2:65" s="1" customFormat="1" ht="16.5" customHeight="1">
      <c r="B383" s="34"/>
      <c r="C383" s="183" t="s">
        <v>467</v>
      </c>
      <c r="D383" s="183" t="s">
        <v>126</v>
      </c>
      <c r="E383" s="184" t="s">
        <v>468</v>
      </c>
      <c r="F383" s="185" t="s">
        <v>469</v>
      </c>
      <c r="G383" s="186" t="s">
        <v>129</v>
      </c>
      <c r="H383" s="187">
        <v>78.2</v>
      </c>
      <c r="I383" s="188"/>
      <c r="J383" s="189">
        <f>ROUND(I383*H383,2)</f>
        <v>0</v>
      </c>
      <c r="K383" s="185" t="s">
        <v>139</v>
      </c>
      <c r="L383" s="38"/>
      <c r="M383" s="190" t="s">
        <v>1</v>
      </c>
      <c r="N383" s="191" t="s">
        <v>38</v>
      </c>
      <c r="O383" s="60"/>
      <c r="P383" s="192">
        <f>O383*H383</f>
        <v>0</v>
      </c>
      <c r="Q383" s="192">
        <v>0.00322</v>
      </c>
      <c r="R383" s="192">
        <f>Q383*H383</f>
        <v>0.25180400000000003</v>
      </c>
      <c r="S383" s="192">
        <v>0</v>
      </c>
      <c r="T383" s="193">
        <f>S383*H383</f>
        <v>0</v>
      </c>
      <c r="AR383" s="17" t="s">
        <v>221</v>
      </c>
      <c r="AT383" s="17" t="s">
        <v>126</v>
      </c>
      <c r="AU383" s="17" t="s">
        <v>76</v>
      </c>
      <c r="AY383" s="17" t="s">
        <v>123</v>
      </c>
      <c r="BE383" s="194">
        <f>IF(N383="základní",J383,0)</f>
        <v>0</v>
      </c>
      <c r="BF383" s="194">
        <f>IF(N383="snížená",J383,0)</f>
        <v>0</v>
      </c>
      <c r="BG383" s="194">
        <f>IF(N383="zákl. přenesená",J383,0)</f>
        <v>0</v>
      </c>
      <c r="BH383" s="194">
        <f>IF(N383="sníž. přenesená",J383,0)</f>
        <v>0</v>
      </c>
      <c r="BI383" s="194">
        <f>IF(N383="nulová",J383,0)</f>
        <v>0</v>
      </c>
      <c r="BJ383" s="17" t="s">
        <v>74</v>
      </c>
      <c r="BK383" s="194">
        <f>ROUND(I383*H383,2)</f>
        <v>0</v>
      </c>
      <c r="BL383" s="17" t="s">
        <v>221</v>
      </c>
      <c r="BM383" s="17" t="s">
        <v>470</v>
      </c>
    </row>
    <row r="384" spans="2:51" s="12" customFormat="1" ht="11.25">
      <c r="B384" s="195"/>
      <c r="C384" s="196"/>
      <c r="D384" s="197" t="s">
        <v>132</v>
      </c>
      <c r="E384" s="198" t="s">
        <v>1</v>
      </c>
      <c r="F384" s="199" t="s">
        <v>358</v>
      </c>
      <c r="G384" s="196"/>
      <c r="H384" s="200">
        <v>68</v>
      </c>
      <c r="I384" s="201"/>
      <c r="J384" s="196"/>
      <c r="K384" s="196"/>
      <c r="L384" s="202"/>
      <c r="M384" s="203"/>
      <c r="N384" s="204"/>
      <c r="O384" s="204"/>
      <c r="P384" s="204"/>
      <c r="Q384" s="204"/>
      <c r="R384" s="204"/>
      <c r="S384" s="204"/>
      <c r="T384" s="205"/>
      <c r="AT384" s="206" t="s">
        <v>132</v>
      </c>
      <c r="AU384" s="206" t="s">
        <v>76</v>
      </c>
      <c r="AV384" s="12" t="s">
        <v>76</v>
      </c>
      <c r="AW384" s="12" t="s">
        <v>30</v>
      </c>
      <c r="AX384" s="12" t="s">
        <v>67</v>
      </c>
      <c r="AY384" s="206" t="s">
        <v>123</v>
      </c>
    </row>
    <row r="385" spans="2:51" s="13" customFormat="1" ht="11.25">
      <c r="B385" s="207"/>
      <c r="C385" s="208"/>
      <c r="D385" s="197" t="s">
        <v>132</v>
      </c>
      <c r="E385" s="209" t="s">
        <v>1</v>
      </c>
      <c r="F385" s="210" t="s">
        <v>134</v>
      </c>
      <c r="G385" s="208"/>
      <c r="H385" s="211">
        <v>68</v>
      </c>
      <c r="I385" s="212"/>
      <c r="J385" s="208"/>
      <c r="K385" s="208"/>
      <c r="L385" s="213"/>
      <c r="M385" s="214"/>
      <c r="N385" s="215"/>
      <c r="O385" s="215"/>
      <c r="P385" s="215"/>
      <c r="Q385" s="215"/>
      <c r="R385" s="215"/>
      <c r="S385" s="215"/>
      <c r="T385" s="216"/>
      <c r="AT385" s="217" t="s">
        <v>132</v>
      </c>
      <c r="AU385" s="217" t="s">
        <v>76</v>
      </c>
      <c r="AV385" s="13" t="s">
        <v>135</v>
      </c>
      <c r="AW385" s="13" t="s">
        <v>30</v>
      </c>
      <c r="AX385" s="13" t="s">
        <v>74</v>
      </c>
      <c r="AY385" s="217" t="s">
        <v>123</v>
      </c>
    </row>
    <row r="386" spans="2:51" s="12" customFormat="1" ht="11.25">
      <c r="B386" s="195"/>
      <c r="C386" s="196"/>
      <c r="D386" s="197" t="s">
        <v>132</v>
      </c>
      <c r="E386" s="196"/>
      <c r="F386" s="199" t="s">
        <v>471</v>
      </c>
      <c r="G386" s="196"/>
      <c r="H386" s="200">
        <v>78.2</v>
      </c>
      <c r="I386" s="201"/>
      <c r="J386" s="196"/>
      <c r="K386" s="196"/>
      <c r="L386" s="202"/>
      <c r="M386" s="203"/>
      <c r="N386" s="204"/>
      <c r="O386" s="204"/>
      <c r="P386" s="204"/>
      <c r="Q386" s="204"/>
      <c r="R386" s="204"/>
      <c r="S386" s="204"/>
      <c r="T386" s="205"/>
      <c r="AT386" s="206" t="s">
        <v>132</v>
      </c>
      <c r="AU386" s="206" t="s">
        <v>76</v>
      </c>
      <c r="AV386" s="12" t="s">
        <v>76</v>
      </c>
      <c r="AW386" s="12" t="s">
        <v>4</v>
      </c>
      <c r="AX386" s="12" t="s">
        <v>74</v>
      </c>
      <c r="AY386" s="206" t="s">
        <v>123</v>
      </c>
    </row>
    <row r="387" spans="2:65" s="1" customFormat="1" ht="16.5" customHeight="1">
      <c r="B387" s="34"/>
      <c r="C387" s="183" t="s">
        <v>472</v>
      </c>
      <c r="D387" s="183" t="s">
        <v>126</v>
      </c>
      <c r="E387" s="184" t="s">
        <v>473</v>
      </c>
      <c r="F387" s="185" t="s">
        <v>474</v>
      </c>
      <c r="G387" s="186" t="s">
        <v>177</v>
      </c>
      <c r="H387" s="187">
        <v>4</v>
      </c>
      <c r="I387" s="188"/>
      <c r="J387" s="189">
        <f>ROUND(I387*H387,2)</f>
        <v>0</v>
      </c>
      <c r="K387" s="185" t="s">
        <v>139</v>
      </c>
      <c r="L387" s="38"/>
      <c r="M387" s="190" t="s">
        <v>1</v>
      </c>
      <c r="N387" s="191" t="s">
        <v>38</v>
      </c>
      <c r="O387" s="60"/>
      <c r="P387" s="192">
        <f>O387*H387</f>
        <v>0</v>
      </c>
      <c r="Q387" s="192">
        <v>0.002</v>
      </c>
      <c r="R387" s="192">
        <f>Q387*H387</f>
        <v>0.008</v>
      </c>
      <c r="S387" s="192">
        <v>0</v>
      </c>
      <c r="T387" s="193">
        <f>S387*H387</f>
        <v>0</v>
      </c>
      <c r="AR387" s="17" t="s">
        <v>221</v>
      </c>
      <c r="AT387" s="17" t="s">
        <v>126</v>
      </c>
      <c r="AU387" s="17" t="s">
        <v>76</v>
      </c>
      <c r="AY387" s="17" t="s">
        <v>123</v>
      </c>
      <c r="BE387" s="194">
        <f>IF(N387="základní",J387,0)</f>
        <v>0</v>
      </c>
      <c r="BF387" s="194">
        <f>IF(N387="snížená",J387,0)</f>
        <v>0</v>
      </c>
      <c r="BG387" s="194">
        <f>IF(N387="zákl. přenesená",J387,0)</f>
        <v>0</v>
      </c>
      <c r="BH387" s="194">
        <f>IF(N387="sníž. přenesená",J387,0)</f>
        <v>0</v>
      </c>
      <c r="BI387" s="194">
        <f>IF(N387="nulová",J387,0)</f>
        <v>0</v>
      </c>
      <c r="BJ387" s="17" t="s">
        <v>74</v>
      </c>
      <c r="BK387" s="194">
        <f>ROUND(I387*H387,2)</f>
        <v>0</v>
      </c>
      <c r="BL387" s="17" t="s">
        <v>221</v>
      </c>
      <c r="BM387" s="17" t="s">
        <v>475</v>
      </c>
    </row>
    <row r="388" spans="2:51" s="12" customFormat="1" ht="11.25">
      <c r="B388" s="195"/>
      <c r="C388" s="196"/>
      <c r="D388" s="197" t="s">
        <v>132</v>
      </c>
      <c r="E388" s="198" t="s">
        <v>1</v>
      </c>
      <c r="F388" s="199" t="s">
        <v>130</v>
      </c>
      <c r="G388" s="196"/>
      <c r="H388" s="200">
        <v>4</v>
      </c>
      <c r="I388" s="201"/>
      <c r="J388" s="196"/>
      <c r="K388" s="196"/>
      <c r="L388" s="202"/>
      <c r="M388" s="203"/>
      <c r="N388" s="204"/>
      <c r="O388" s="204"/>
      <c r="P388" s="204"/>
      <c r="Q388" s="204"/>
      <c r="R388" s="204"/>
      <c r="S388" s="204"/>
      <c r="T388" s="205"/>
      <c r="AT388" s="206" t="s">
        <v>132</v>
      </c>
      <c r="AU388" s="206" t="s">
        <v>76</v>
      </c>
      <c r="AV388" s="12" t="s">
        <v>76</v>
      </c>
      <c r="AW388" s="12" t="s">
        <v>30</v>
      </c>
      <c r="AX388" s="12" t="s">
        <v>67</v>
      </c>
      <c r="AY388" s="206" t="s">
        <v>123</v>
      </c>
    </row>
    <row r="389" spans="2:51" s="13" customFormat="1" ht="11.25">
      <c r="B389" s="207"/>
      <c r="C389" s="208"/>
      <c r="D389" s="197" t="s">
        <v>132</v>
      </c>
      <c r="E389" s="209" t="s">
        <v>1</v>
      </c>
      <c r="F389" s="210" t="s">
        <v>134</v>
      </c>
      <c r="G389" s="208"/>
      <c r="H389" s="211">
        <v>4</v>
      </c>
      <c r="I389" s="212"/>
      <c r="J389" s="208"/>
      <c r="K389" s="208"/>
      <c r="L389" s="213"/>
      <c r="M389" s="214"/>
      <c r="N389" s="215"/>
      <c r="O389" s="215"/>
      <c r="P389" s="215"/>
      <c r="Q389" s="215"/>
      <c r="R389" s="215"/>
      <c r="S389" s="215"/>
      <c r="T389" s="216"/>
      <c r="AT389" s="217" t="s">
        <v>132</v>
      </c>
      <c r="AU389" s="217" t="s">
        <v>76</v>
      </c>
      <c r="AV389" s="13" t="s">
        <v>135</v>
      </c>
      <c r="AW389" s="13" t="s">
        <v>30</v>
      </c>
      <c r="AX389" s="13" t="s">
        <v>74</v>
      </c>
      <c r="AY389" s="217" t="s">
        <v>123</v>
      </c>
    </row>
    <row r="390" spans="2:65" s="1" customFormat="1" ht="16.5" customHeight="1">
      <c r="B390" s="34"/>
      <c r="C390" s="183" t="s">
        <v>476</v>
      </c>
      <c r="D390" s="183" t="s">
        <v>126</v>
      </c>
      <c r="E390" s="184" t="s">
        <v>477</v>
      </c>
      <c r="F390" s="185" t="s">
        <v>478</v>
      </c>
      <c r="G390" s="186" t="s">
        <v>177</v>
      </c>
      <c r="H390" s="187">
        <v>4</v>
      </c>
      <c r="I390" s="188"/>
      <c r="J390" s="189">
        <f>ROUND(I390*H390,2)</f>
        <v>0</v>
      </c>
      <c r="K390" s="185" t="s">
        <v>139</v>
      </c>
      <c r="L390" s="38"/>
      <c r="M390" s="190" t="s">
        <v>1</v>
      </c>
      <c r="N390" s="191" t="s">
        <v>38</v>
      </c>
      <c r="O390" s="60"/>
      <c r="P390" s="192">
        <f>O390*H390</f>
        <v>0</v>
      </c>
      <c r="Q390" s="192">
        <v>0.00312</v>
      </c>
      <c r="R390" s="192">
        <f>Q390*H390</f>
        <v>0.01248</v>
      </c>
      <c r="S390" s="192">
        <v>0</v>
      </c>
      <c r="T390" s="193">
        <f>S390*H390</f>
        <v>0</v>
      </c>
      <c r="AR390" s="17" t="s">
        <v>221</v>
      </c>
      <c r="AT390" s="17" t="s">
        <v>126</v>
      </c>
      <c r="AU390" s="17" t="s">
        <v>76</v>
      </c>
      <c r="AY390" s="17" t="s">
        <v>123</v>
      </c>
      <c r="BE390" s="194">
        <f>IF(N390="základní",J390,0)</f>
        <v>0</v>
      </c>
      <c r="BF390" s="194">
        <f>IF(N390="snížená",J390,0)</f>
        <v>0</v>
      </c>
      <c r="BG390" s="194">
        <f>IF(N390="zákl. přenesená",J390,0)</f>
        <v>0</v>
      </c>
      <c r="BH390" s="194">
        <f>IF(N390="sníž. přenesená",J390,0)</f>
        <v>0</v>
      </c>
      <c r="BI390" s="194">
        <f>IF(N390="nulová",J390,0)</f>
        <v>0</v>
      </c>
      <c r="BJ390" s="17" t="s">
        <v>74</v>
      </c>
      <c r="BK390" s="194">
        <f>ROUND(I390*H390,2)</f>
        <v>0</v>
      </c>
      <c r="BL390" s="17" t="s">
        <v>221</v>
      </c>
      <c r="BM390" s="17" t="s">
        <v>479</v>
      </c>
    </row>
    <row r="391" spans="2:51" s="12" customFormat="1" ht="11.25">
      <c r="B391" s="195"/>
      <c r="C391" s="196"/>
      <c r="D391" s="197" t="s">
        <v>132</v>
      </c>
      <c r="E391" s="198" t="s">
        <v>1</v>
      </c>
      <c r="F391" s="199" t="s">
        <v>480</v>
      </c>
      <c r="G391" s="196"/>
      <c r="H391" s="200">
        <v>4</v>
      </c>
      <c r="I391" s="201"/>
      <c r="J391" s="196"/>
      <c r="K391" s="196"/>
      <c r="L391" s="202"/>
      <c r="M391" s="203"/>
      <c r="N391" s="204"/>
      <c r="O391" s="204"/>
      <c r="P391" s="204"/>
      <c r="Q391" s="204"/>
      <c r="R391" s="204"/>
      <c r="S391" s="204"/>
      <c r="T391" s="205"/>
      <c r="AT391" s="206" t="s">
        <v>132</v>
      </c>
      <c r="AU391" s="206" t="s">
        <v>76</v>
      </c>
      <c r="AV391" s="12" t="s">
        <v>76</v>
      </c>
      <c r="AW391" s="12" t="s">
        <v>30</v>
      </c>
      <c r="AX391" s="12" t="s">
        <v>67</v>
      </c>
      <c r="AY391" s="206" t="s">
        <v>123</v>
      </c>
    </row>
    <row r="392" spans="2:51" s="13" customFormat="1" ht="11.25">
      <c r="B392" s="207"/>
      <c r="C392" s="208"/>
      <c r="D392" s="197" t="s">
        <v>132</v>
      </c>
      <c r="E392" s="209" t="s">
        <v>1</v>
      </c>
      <c r="F392" s="210" t="s">
        <v>134</v>
      </c>
      <c r="G392" s="208"/>
      <c r="H392" s="211">
        <v>4</v>
      </c>
      <c r="I392" s="212"/>
      <c r="J392" s="208"/>
      <c r="K392" s="208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132</v>
      </c>
      <c r="AU392" s="217" t="s">
        <v>76</v>
      </c>
      <c r="AV392" s="13" t="s">
        <v>135</v>
      </c>
      <c r="AW392" s="13" t="s">
        <v>30</v>
      </c>
      <c r="AX392" s="13" t="s">
        <v>74</v>
      </c>
      <c r="AY392" s="217" t="s">
        <v>123</v>
      </c>
    </row>
    <row r="393" spans="2:65" s="1" customFormat="1" ht="16.5" customHeight="1">
      <c r="B393" s="34"/>
      <c r="C393" s="183" t="s">
        <v>481</v>
      </c>
      <c r="D393" s="183" t="s">
        <v>126</v>
      </c>
      <c r="E393" s="184" t="s">
        <v>482</v>
      </c>
      <c r="F393" s="185" t="s">
        <v>483</v>
      </c>
      <c r="G393" s="186" t="s">
        <v>177</v>
      </c>
      <c r="H393" s="187">
        <v>3</v>
      </c>
      <c r="I393" s="188"/>
      <c r="J393" s="189">
        <f>ROUND(I393*H393,2)</f>
        <v>0</v>
      </c>
      <c r="K393" s="185" t="s">
        <v>139</v>
      </c>
      <c r="L393" s="38"/>
      <c r="M393" s="190" t="s">
        <v>1</v>
      </c>
      <c r="N393" s="191" t="s">
        <v>38</v>
      </c>
      <c r="O393" s="60"/>
      <c r="P393" s="192">
        <f>O393*H393</f>
        <v>0</v>
      </c>
      <c r="Q393" s="192">
        <v>0.00357</v>
      </c>
      <c r="R393" s="192">
        <f>Q393*H393</f>
        <v>0.010709999999999999</v>
      </c>
      <c r="S393" s="192">
        <v>0</v>
      </c>
      <c r="T393" s="193">
        <f>S393*H393</f>
        <v>0</v>
      </c>
      <c r="AR393" s="17" t="s">
        <v>221</v>
      </c>
      <c r="AT393" s="17" t="s">
        <v>126</v>
      </c>
      <c r="AU393" s="17" t="s">
        <v>76</v>
      </c>
      <c r="AY393" s="17" t="s">
        <v>123</v>
      </c>
      <c r="BE393" s="194">
        <f>IF(N393="základní",J393,0)</f>
        <v>0</v>
      </c>
      <c r="BF393" s="194">
        <f>IF(N393="snížená",J393,0)</f>
        <v>0</v>
      </c>
      <c r="BG393" s="194">
        <f>IF(N393="zákl. přenesená",J393,0)</f>
        <v>0</v>
      </c>
      <c r="BH393" s="194">
        <f>IF(N393="sníž. přenesená",J393,0)</f>
        <v>0</v>
      </c>
      <c r="BI393" s="194">
        <f>IF(N393="nulová",J393,0)</f>
        <v>0</v>
      </c>
      <c r="BJ393" s="17" t="s">
        <v>74</v>
      </c>
      <c r="BK393" s="194">
        <f>ROUND(I393*H393,2)</f>
        <v>0</v>
      </c>
      <c r="BL393" s="17" t="s">
        <v>221</v>
      </c>
      <c r="BM393" s="17" t="s">
        <v>484</v>
      </c>
    </row>
    <row r="394" spans="2:51" s="12" customFormat="1" ht="11.25">
      <c r="B394" s="195"/>
      <c r="C394" s="196"/>
      <c r="D394" s="197" t="s">
        <v>132</v>
      </c>
      <c r="E394" s="198" t="s">
        <v>1</v>
      </c>
      <c r="F394" s="199" t="s">
        <v>255</v>
      </c>
      <c r="G394" s="196"/>
      <c r="H394" s="200">
        <v>3</v>
      </c>
      <c r="I394" s="201"/>
      <c r="J394" s="196"/>
      <c r="K394" s="196"/>
      <c r="L394" s="202"/>
      <c r="M394" s="203"/>
      <c r="N394" s="204"/>
      <c r="O394" s="204"/>
      <c r="P394" s="204"/>
      <c r="Q394" s="204"/>
      <c r="R394" s="204"/>
      <c r="S394" s="204"/>
      <c r="T394" s="205"/>
      <c r="AT394" s="206" t="s">
        <v>132</v>
      </c>
      <c r="AU394" s="206" t="s">
        <v>76</v>
      </c>
      <c r="AV394" s="12" t="s">
        <v>76</v>
      </c>
      <c r="AW394" s="12" t="s">
        <v>30</v>
      </c>
      <c r="AX394" s="12" t="s">
        <v>67</v>
      </c>
      <c r="AY394" s="206" t="s">
        <v>123</v>
      </c>
    </row>
    <row r="395" spans="2:51" s="13" customFormat="1" ht="11.25">
      <c r="B395" s="207"/>
      <c r="C395" s="208"/>
      <c r="D395" s="197" t="s">
        <v>132</v>
      </c>
      <c r="E395" s="209" t="s">
        <v>1</v>
      </c>
      <c r="F395" s="210" t="s">
        <v>134</v>
      </c>
      <c r="G395" s="208"/>
      <c r="H395" s="211">
        <v>3</v>
      </c>
      <c r="I395" s="212"/>
      <c r="J395" s="208"/>
      <c r="K395" s="208"/>
      <c r="L395" s="213"/>
      <c r="M395" s="214"/>
      <c r="N395" s="215"/>
      <c r="O395" s="215"/>
      <c r="P395" s="215"/>
      <c r="Q395" s="215"/>
      <c r="R395" s="215"/>
      <c r="S395" s="215"/>
      <c r="T395" s="216"/>
      <c r="AT395" s="217" t="s">
        <v>132</v>
      </c>
      <c r="AU395" s="217" t="s">
        <v>76</v>
      </c>
      <c r="AV395" s="13" t="s">
        <v>135</v>
      </c>
      <c r="AW395" s="13" t="s">
        <v>30</v>
      </c>
      <c r="AX395" s="13" t="s">
        <v>74</v>
      </c>
      <c r="AY395" s="217" t="s">
        <v>123</v>
      </c>
    </row>
    <row r="396" spans="2:65" s="1" customFormat="1" ht="16.5" customHeight="1">
      <c r="B396" s="34"/>
      <c r="C396" s="183" t="s">
        <v>485</v>
      </c>
      <c r="D396" s="183" t="s">
        <v>126</v>
      </c>
      <c r="E396" s="184" t="s">
        <v>486</v>
      </c>
      <c r="F396" s="185" t="s">
        <v>487</v>
      </c>
      <c r="G396" s="186" t="s">
        <v>129</v>
      </c>
      <c r="H396" s="187">
        <v>8</v>
      </c>
      <c r="I396" s="188"/>
      <c r="J396" s="189">
        <f>ROUND(I396*H396,2)</f>
        <v>0</v>
      </c>
      <c r="K396" s="185" t="s">
        <v>139</v>
      </c>
      <c r="L396" s="38"/>
      <c r="M396" s="190" t="s">
        <v>1</v>
      </c>
      <c r="N396" s="191" t="s">
        <v>38</v>
      </c>
      <c r="O396" s="60"/>
      <c r="P396" s="192">
        <f>O396*H396</f>
        <v>0</v>
      </c>
      <c r="Q396" s="192">
        <v>0.00283</v>
      </c>
      <c r="R396" s="192">
        <f>Q396*H396</f>
        <v>0.02264</v>
      </c>
      <c r="S396" s="192">
        <v>0</v>
      </c>
      <c r="T396" s="193">
        <f>S396*H396</f>
        <v>0</v>
      </c>
      <c r="AR396" s="17" t="s">
        <v>221</v>
      </c>
      <c r="AT396" s="17" t="s">
        <v>126</v>
      </c>
      <c r="AU396" s="17" t="s">
        <v>76</v>
      </c>
      <c r="AY396" s="17" t="s">
        <v>123</v>
      </c>
      <c r="BE396" s="194">
        <f>IF(N396="základní",J396,0)</f>
        <v>0</v>
      </c>
      <c r="BF396" s="194">
        <f>IF(N396="snížená",J396,0)</f>
        <v>0</v>
      </c>
      <c r="BG396" s="194">
        <f>IF(N396="zákl. přenesená",J396,0)</f>
        <v>0</v>
      </c>
      <c r="BH396" s="194">
        <f>IF(N396="sníž. přenesená",J396,0)</f>
        <v>0</v>
      </c>
      <c r="BI396" s="194">
        <f>IF(N396="nulová",J396,0)</f>
        <v>0</v>
      </c>
      <c r="BJ396" s="17" t="s">
        <v>74</v>
      </c>
      <c r="BK396" s="194">
        <f>ROUND(I396*H396,2)</f>
        <v>0</v>
      </c>
      <c r="BL396" s="17" t="s">
        <v>221</v>
      </c>
      <c r="BM396" s="17" t="s">
        <v>488</v>
      </c>
    </row>
    <row r="397" spans="2:51" s="12" customFormat="1" ht="11.25">
      <c r="B397" s="195"/>
      <c r="C397" s="196"/>
      <c r="D397" s="197" t="s">
        <v>132</v>
      </c>
      <c r="E397" s="198" t="s">
        <v>1</v>
      </c>
      <c r="F397" s="199" t="s">
        <v>489</v>
      </c>
      <c r="G397" s="196"/>
      <c r="H397" s="200">
        <v>8</v>
      </c>
      <c r="I397" s="201"/>
      <c r="J397" s="196"/>
      <c r="K397" s="196"/>
      <c r="L397" s="202"/>
      <c r="M397" s="203"/>
      <c r="N397" s="204"/>
      <c r="O397" s="204"/>
      <c r="P397" s="204"/>
      <c r="Q397" s="204"/>
      <c r="R397" s="204"/>
      <c r="S397" s="204"/>
      <c r="T397" s="205"/>
      <c r="AT397" s="206" t="s">
        <v>132</v>
      </c>
      <c r="AU397" s="206" t="s">
        <v>76</v>
      </c>
      <c r="AV397" s="12" t="s">
        <v>76</v>
      </c>
      <c r="AW397" s="12" t="s">
        <v>30</v>
      </c>
      <c r="AX397" s="12" t="s">
        <v>67</v>
      </c>
      <c r="AY397" s="206" t="s">
        <v>123</v>
      </c>
    </row>
    <row r="398" spans="2:51" s="13" customFormat="1" ht="11.25">
      <c r="B398" s="207"/>
      <c r="C398" s="208"/>
      <c r="D398" s="197" t="s">
        <v>132</v>
      </c>
      <c r="E398" s="209" t="s">
        <v>1</v>
      </c>
      <c r="F398" s="210" t="s">
        <v>134</v>
      </c>
      <c r="G398" s="208"/>
      <c r="H398" s="211">
        <v>8</v>
      </c>
      <c r="I398" s="212"/>
      <c r="J398" s="208"/>
      <c r="K398" s="208"/>
      <c r="L398" s="213"/>
      <c r="M398" s="214"/>
      <c r="N398" s="215"/>
      <c r="O398" s="215"/>
      <c r="P398" s="215"/>
      <c r="Q398" s="215"/>
      <c r="R398" s="215"/>
      <c r="S398" s="215"/>
      <c r="T398" s="216"/>
      <c r="AT398" s="217" t="s">
        <v>132</v>
      </c>
      <c r="AU398" s="217" t="s">
        <v>76</v>
      </c>
      <c r="AV398" s="13" t="s">
        <v>135</v>
      </c>
      <c r="AW398" s="13" t="s">
        <v>30</v>
      </c>
      <c r="AX398" s="13" t="s">
        <v>74</v>
      </c>
      <c r="AY398" s="217" t="s">
        <v>123</v>
      </c>
    </row>
    <row r="399" spans="2:65" s="1" customFormat="1" ht="16.5" customHeight="1">
      <c r="B399" s="34"/>
      <c r="C399" s="183" t="s">
        <v>490</v>
      </c>
      <c r="D399" s="183" t="s">
        <v>126</v>
      </c>
      <c r="E399" s="184" t="s">
        <v>491</v>
      </c>
      <c r="F399" s="185" t="s">
        <v>492</v>
      </c>
      <c r="G399" s="186" t="s">
        <v>129</v>
      </c>
      <c r="H399" s="187">
        <v>42</v>
      </c>
      <c r="I399" s="188"/>
      <c r="J399" s="189">
        <f>ROUND(I399*H399,2)</f>
        <v>0</v>
      </c>
      <c r="K399" s="185" t="s">
        <v>139</v>
      </c>
      <c r="L399" s="38"/>
      <c r="M399" s="190" t="s">
        <v>1</v>
      </c>
      <c r="N399" s="191" t="s">
        <v>38</v>
      </c>
      <c r="O399" s="60"/>
      <c r="P399" s="192">
        <f>O399*H399</f>
        <v>0</v>
      </c>
      <c r="Q399" s="192">
        <v>0.00377</v>
      </c>
      <c r="R399" s="192">
        <f>Q399*H399</f>
        <v>0.15834</v>
      </c>
      <c r="S399" s="192">
        <v>0</v>
      </c>
      <c r="T399" s="193">
        <f>S399*H399</f>
        <v>0</v>
      </c>
      <c r="AR399" s="17" t="s">
        <v>221</v>
      </c>
      <c r="AT399" s="17" t="s">
        <v>126</v>
      </c>
      <c r="AU399" s="17" t="s">
        <v>76</v>
      </c>
      <c r="AY399" s="17" t="s">
        <v>123</v>
      </c>
      <c r="BE399" s="194">
        <f>IF(N399="základní",J399,0)</f>
        <v>0</v>
      </c>
      <c r="BF399" s="194">
        <f>IF(N399="snížená",J399,0)</f>
        <v>0</v>
      </c>
      <c r="BG399" s="194">
        <f>IF(N399="zákl. přenesená",J399,0)</f>
        <v>0</v>
      </c>
      <c r="BH399" s="194">
        <f>IF(N399="sníž. přenesená",J399,0)</f>
        <v>0</v>
      </c>
      <c r="BI399" s="194">
        <f>IF(N399="nulová",J399,0)</f>
        <v>0</v>
      </c>
      <c r="BJ399" s="17" t="s">
        <v>74</v>
      </c>
      <c r="BK399" s="194">
        <f>ROUND(I399*H399,2)</f>
        <v>0</v>
      </c>
      <c r="BL399" s="17" t="s">
        <v>221</v>
      </c>
      <c r="BM399" s="17" t="s">
        <v>493</v>
      </c>
    </row>
    <row r="400" spans="2:51" s="12" customFormat="1" ht="11.25">
      <c r="B400" s="195"/>
      <c r="C400" s="196"/>
      <c r="D400" s="197" t="s">
        <v>132</v>
      </c>
      <c r="E400" s="198" t="s">
        <v>1</v>
      </c>
      <c r="F400" s="199" t="s">
        <v>494</v>
      </c>
      <c r="G400" s="196"/>
      <c r="H400" s="200">
        <v>42</v>
      </c>
      <c r="I400" s="201"/>
      <c r="J400" s="196"/>
      <c r="K400" s="196"/>
      <c r="L400" s="202"/>
      <c r="M400" s="203"/>
      <c r="N400" s="204"/>
      <c r="O400" s="204"/>
      <c r="P400" s="204"/>
      <c r="Q400" s="204"/>
      <c r="R400" s="204"/>
      <c r="S400" s="204"/>
      <c r="T400" s="205"/>
      <c r="AT400" s="206" t="s">
        <v>132</v>
      </c>
      <c r="AU400" s="206" t="s">
        <v>76</v>
      </c>
      <c r="AV400" s="12" t="s">
        <v>76</v>
      </c>
      <c r="AW400" s="12" t="s">
        <v>30</v>
      </c>
      <c r="AX400" s="12" t="s">
        <v>67</v>
      </c>
      <c r="AY400" s="206" t="s">
        <v>123</v>
      </c>
    </row>
    <row r="401" spans="2:51" s="13" customFormat="1" ht="11.25">
      <c r="B401" s="207"/>
      <c r="C401" s="208"/>
      <c r="D401" s="197" t="s">
        <v>132</v>
      </c>
      <c r="E401" s="209" t="s">
        <v>1</v>
      </c>
      <c r="F401" s="210" t="s">
        <v>134</v>
      </c>
      <c r="G401" s="208"/>
      <c r="H401" s="211">
        <v>42</v>
      </c>
      <c r="I401" s="212"/>
      <c r="J401" s="208"/>
      <c r="K401" s="208"/>
      <c r="L401" s="213"/>
      <c r="M401" s="214"/>
      <c r="N401" s="215"/>
      <c r="O401" s="215"/>
      <c r="P401" s="215"/>
      <c r="Q401" s="215"/>
      <c r="R401" s="215"/>
      <c r="S401" s="215"/>
      <c r="T401" s="216"/>
      <c r="AT401" s="217" t="s">
        <v>132</v>
      </c>
      <c r="AU401" s="217" t="s">
        <v>76</v>
      </c>
      <c r="AV401" s="13" t="s">
        <v>135</v>
      </c>
      <c r="AW401" s="13" t="s">
        <v>30</v>
      </c>
      <c r="AX401" s="13" t="s">
        <v>74</v>
      </c>
      <c r="AY401" s="217" t="s">
        <v>123</v>
      </c>
    </row>
    <row r="402" spans="2:65" s="1" customFormat="1" ht="16.5" customHeight="1">
      <c r="B402" s="34"/>
      <c r="C402" s="183" t="s">
        <v>495</v>
      </c>
      <c r="D402" s="183" t="s">
        <v>126</v>
      </c>
      <c r="E402" s="184" t="s">
        <v>496</v>
      </c>
      <c r="F402" s="185" t="s">
        <v>497</v>
      </c>
      <c r="G402" s="186" t="s">
        <v>498</v>
      </c>
      <c r="H402" s="187">
        <v>4</v>
      </c>
      <c r="I402" s="188"/>
      <c r="J402" s="189">
        <f>ROUND(I402*H402,2)</f>
        <v>0</v>
      </c>
      <c r="K402" s="185" t="s">
        <v>1</v>
      </c>
      <c r="L402" s="38"/>
      <c r="M402" s="190" t="s">
        <v>1</v>
      </c>
      <c r="N402" s="191" t="s">
        <v>38</v>
      </c>
      <c r="O402" s="60"/>
      <c r="P402" s="192">
        <f>O402*H402</f>
        <v>0</v>
      </c>
      <c r="Q402" s="192">
        <v>0</v>
      </c>
      <c r="R402" s="192">
        <f>Q402*H402</f>
        <v>0</v>
      </c>
      <c r="S402" s="192">
        <v>0</v>
      </c>
      <c r="T402" s="193">
        <f>S402*H402</f>
        <v>0</v>
      </c>
      <c r="AR402" s="17" t="s">
        <v>221</v>
      </c>
      <c r="AT402" s="17" t="s">
        <v>126</v>
      </c>
      <c r="AU402" s="17" t="s">
        <v>76</v>
      </c>
      <c r="AY402" s="17" t="s">
        <v>123</v>
      </c>
      <c r="BE402" s="194">
        <f>IF(N402="základní",J402,0)</f>
        <v>0</v>
      </c>
      <c r="BF402" s="194">
        <f>IF(N402="snížená",J402,0)</f>
        <v>0</v>
      </c>
      <c r="BG402" s="194">
        <f>IF(N402="zákl. přenesená",J402,0)</f>
        <v>0</v>
      </c>
      <c r="BH402" s="194">
        <f>IF(N402="sníž. přenesená",J402,0)</f>
        <v>0</v>
      </c>
      <c r="BI402" s="194">
        <f>IF(N402="nulová",J402,0)</f>
        <v>0</v>
      </c>
      <c r="BJ402" s="17" t="s">
        <v>74</v>
      </c>
      <c r="BK402" s="194">
        <f>ROUND(I402*H402,2)</f>
        <v>0</v>
      </c>
      <c r="BL402" s="17" t="s">
        <v>221</v>
      </c>
      <c r="BM402" s="17" t="s">
        <v>499</v>
      </c>
    </row>
    <row r="403" spans="2:51" s="12" customFormat="1" ht="11.25">
      <c r="B403" s="195"/>
      <c r="C403" s="196"/>
      <c r="D403" s="197" t="s">
        <v>132</v>
      </c>
      <c r="E403" s="198" t="s">
        <v>1</v>
      </c>
      <c r="F403" s="199" t="s">
        <v>402</v>
      </c>
      <c r="G403" s="196"/>
      <c r="H403" s="200">
        <v>4</v>
      </c>
      <c r="I403" s="201"/>
      <c r="J403" s="196"/>
      <c r="K403" s="196"/>
      <c r="L403" s="202"/>
      <c r="M403" s="203"/>
      <c r="N403" s="204"/>
      <c r="O403" s="204"/>
      <c r="P403" s="204"/>
      <c r="Q403" s="204"/>
      <c r="R403" s="204"/>
      <c r="S403" s="204"/>
      <c r="T403" s="205"/>
      <c r="AT403" s="206" t="s">
        <v>132</v>
      </c>
      <c r="AU403" s="206" t="s">
        <v>76</v>
      </c>
      <c r="AV403" s="12" t="s">
        <v>76</v>
      </c>
      <c r="AW403" s="12" t="s">
        <v>30</v>
      </c>
      <c r="AX403" s="12" t="s">
        <v>67</v>
      </c>
      <c r="AY403" s="206" t="s">
        <v>123</v>
      </c>
    </row>
    <row r="404" spans="2:51" s="13" customFormat="1" ht="11.25">
      <c r="B404" s="207"/>
      <c r="C404" s="208"/>
      <c r="D404" s="197" t="s">
        <v>132</v>
      </c>
      <c r="E404" s="209" t="s">
        <v>1</v>
      </c>
      <c r="F404" s="210" t="s">
        <v>134</v>
      </c>
      <c r="G404" s="208"/>
      <c r="H404" s="211">
        <v>4</v>
      </c>
      <c r="I404" s="212"/>
      <c r="J404" s="208"/>
      <c r="K404" s="208"/>
      <c r="L404" s="213"/>
      <c r="M404" s="214"/>
      <c r="N404" s="215"/>
      <c r="O404" s="215"/>
      <c r="P404" s="215"/>
      <c r="Q404" s="215"/>
      <c r="R404" s="215"/>
      <c r="S404" s="215"/>
      <c r="T404" s="216"/>
      <c r="AT404" s="217" t="s">
        <v>132</v>
      </c>
      <c r="AU404" s="217" t="s">
        <v>76</v>
      </c>
      <c r="AV404" s="13" t="s">
        <v>135</v>
      </c>
      <c r="AW404" s="13" t="s">
        <v>30</v>
      </c>
      <c r="AX404" s="13" t="s">
        <v>74</v>
      </c>
      <c r="AY404" s="217" t="s">
        <v>123</v>
      </c>
    </row>
    <row r="405" spans="2:65" s="1" customFormat="1" ht="16.5" customHeight="1">
      <c r="B405" s="34"/>
      <c r="C405" s="183" t="s">
        <v>500</v>
      </c>
      <c r="D405" s="183" t="s">
        <v>126</v>
      </c>
      <c r="E405" s="184" t="s">
        <v>501</v>
      </c>
      <c r="F405" s="185" t="s">
        <v>502</v>
      </c>
      <c r="G405" s="186" t="s">
        <v>207</v>
      </c>
      <c r="H405" s="187">
        <v>4.994</v>
      </c>
      <c r="I405" s="188"/>
      <c r="J405" s="189">
        <f>ROUND(I405*H405,2)</f>
        <v>0</v>
      </c>
      <c r="K405" s="185" t="s">
        <v>139</v>
      </c>
      <c r="L405" s="38"/>
      <c r="M405" s="190" t="s">
        <v>1</v>
      </c>
      <c r="N405" s="191" t="s">
        <v>38</v>
      </c>
      <c r="O405" s="60"/>
      <c r="P405" s="192">
        <f>O405*H405</f>
        <v>0</v>
      </c>
      <c r="Q405" s="192">
        <v>0</v>
      </c>
      <c r="R405" s="192">
        <f>Q405*H405</f>
        <v>0</v>
      </c>
      <c r="S405" s="192">
        <v>0</v>
      </c>
      <c r="T405" s="193">
        <f>S405*H405</f>
        <v>0</v>
      </c>
      <c r="AR405" s="17" t="s">
        <v>221</v>
      </c>
      <c r="AT405" s="17" t="s">
        <v>126</v>
      </c>
      <c r="AU405" s="17" t="s">
        <v>76</v>
      </c>
      <c r="AY405" s="17" t="s">
        <v>123</v>
      </c>
      <c r="BE405" s="194">
        <f>IF(N405="základní",J405,0)</f>
        <v>0</v>
      </c>
      <c r="BF405" s="194">
        <f>IF(N405="snížená",J405,0)</f>
        <v>0</v>
      </c>
      <c r="BG405" s="194">
        <f>IF(N405="zákl. přenesená",J405,0)</f>
        <v>0</v>
      </c>
      <c r="BH405" s="194">
        <f>IF(N405="sníž. přenesená",J405,0)</f>
        <v>0</v>
      </c>
      <c r="BI405" s="194">
        <f>IF(N405="nulová",J405,0)</f>
        <v>0</v>
      </c>
      <c r="BJ405" s="17" t="s">
        <v>74</v>
      </c>
      <c r="BK405" s="194">
        <f>ROUND(I405*H405,2)</f>
        <v>0</v>
      </c>
      <c r="BL405" s="17" t="s">
        <v>221</v>
      </c>
      <c r="BM405" s="17" t="s">
        <v>503</v>
      </c>
    </row>
    <row r="406" spans="2:63" s="11" customFormat="1" ht="22.9" customHeight="1">
      <c r="B406" s="167"/>
      <c r="C406" s="168"/>
      <c r="D406" s="169" t="s">
        <v>66</v>
      </c>
      <c r="E406" s="181" t="s">
        <v>504</v>
      </c>
      <c r="F406" s="181" t="s">
        <v>505</v>
      </c>
      <c r="G406" s="168"/>
      <c r="H406" s="168"/>
      <c r="I406" s="171"/>
      <c r="J406" s="182">
        <f>BK406</f>
        <v>0</v>
      </c>
      <c r="K406" s="168"/>
      <c r="L406" s="173"/>
      <c r="M406" s="174"/>
      <c r="N406" s="175"/>
      <c r="O406" s="175"/>
      <c r="P406" s="176">
        <f>SUM(P407:P437)</f>
        <v>0</v>
      </c>
      <c r="Q406" s="175"/>
      <c r="R406" s="176">
        <f>SUM(R407:R437)</f>
        <v>0.26148960000000004</v>
      </c>
      <c r="S406" s="175"/>
      <c r="T406" s="177">
        <f>SUM(T407:T437)</f>
        <v>0</v>
      </c>
      <c r="AR406" s="178" t="s">
        <v>76</v>
      </c>
      <c r="AT406" s="179" t="s">
        <v>66</v>
      </c>
      <c r="AU406" s="179" t="s">
        <v>74</v>
      </c>
      <c r="AY406" s="178" t="s">
        <v>123</v>
      </c>
      <c r="BK406" s="180">
        <f>SUM(BK407:BK437)</f>
        <v>0</v>
      </c>
    </row>
    <row r="407" spans="2:65" s="1" customFormat="1" ht="16.5" customHeight="1">
      <c r="B407" s="34"/>
      <c r="C407" s="183" t="s">
        <v>506</v>
      </c>
      <c r="D407" s="183" t="s">
        <v>126</v>
      </c>
      <c r="E407" s="184" t="s">
        <v>507</v>
      </c>
      <c r="F407" s="185" t="s">
        <v>508</v>
      </c>
      <c r="G407" s="186" t="s">
        <v>498</v>
      </c>
      <c r="H407" s="187">
        <v>6</v>
      </c>
      <c r="I407" s="188"/>
      <c r="J407" s="189">
        <f>ROUND(I407*H407,2)</f>
        <v>0</v>
      </c>
      <c r="K407" s="185" t="s">
        <v>1</v>
      </c>
      <c r="L407" s="38"/>
      <c r="M407" s="190" t="s">
        <v>1</v>
      </c>
      <c r="N407" s="191" t="s">
        <v>38</v>
      </c>
      <c r="O407" s="60"/>
      <c r="P407" s="192">
        <f>O407*H407</f>
        <v>0</v>
      </c>
      <c r="Q407" s="192">
        <v>0</v>
      </c>
      <c r="R407" s="192">
        <f>Q407*H407</f>
        <v>0</v>
      </c>
      <c r="S407" s="192">
        <v>0</v>
      </c>
      <c r="T407" s="193">
        <f>S407*H407</f>
        <v>0</v>
      </c>
      <c r="AR407" s="17" t="s">
        <v>221</v>
      </c>
      <c r="AT407" s="17" t="s">
        <v>126</v>
      </c>
      <c r="AU407" s="17" t="s">
        <v>76</v>
      </c>
      <c r="AY407" s="17" t="s">
        <v>123</v>
      </c>
      <c r="BE407" s="194">
        <f>IF(N407="základní",J407,0)</f>
        <v>0</v>
      </c>
      <c r="BF407" s="194">
        <f>IF(N407="snížená",J407,0)</f>
        <v>0</v>
      </c>
      <c r="BG407" s="194">
        <f>IF(N407="zákl. přenesená",J407,0)</f>
        <v>0</v>
      </c>
      <c r="BH407" s="194">
        <f>IF(N407="sníž. přenesená",J407,0)</f>
        <v>0</v>
      </c>
      <c r="BI407" s="194">
        <f>IF(N407="nulová",J407,0)</f>
        <v>0</v>
      </c>
      <c r="BJ407" s="17" t="s">
        <v>74</v>
      </c>
      <c r="BK407" s="194">
        <f>ROUND(I407*H407,2)</f>
        <v>0</v>
      </c>
      <c r="BL407" s="17" t="s">
        <v>221</v>
      </c>
      <c r="BM407" s="17" t="s">
        <v>509</v>
      </c>
    </row>
    <row r="408" spans="2:51" s="12" customFormat="1" ht="11.25">
      <c r="B408" s="195"/>
      <c r="C408" s="196"/>
      <c r="D408" s="197" t="s">
        <v>132</v>
      </c>
      <c r="E408" s="198" t="s">
        <v>1</v>
      </c>
      <c r="F408" s="199" t="s">
        <v>510</v>
      </c>
      <c r="G408" s="196"/>
      <c r="H408" s="200">
        <v>6</v>
      </c>
      <c r="I408" s="201"/>
      <c r="J408" s="196"/>
      <c r="K408" s="196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132</v>
      </c>
      <c r="AU408" s="206" t="s">
        <v>76</v>
      </c>
      <c r="AV408" s="12" t="s">
        <v>76</v>
      </c>
      <c r="AW408" s="12" t="s">
        <v>30</v>
      </c>
      <c r="AX408" s="12" t="s">
        <v>67</v>
      </c>
      <c r="AY408" s="206" t="s">
        <v>123</v>
      </c>
    </row>
    <row r="409" spans="2:51" s="13" customFormat="1" ht="11.25">
      <c r="B409" s="207"/>
      <c r="C409" s="208"/>
      <c r="D409" s="197" t="s">
        <v>132</v>
      </c>
      <c r="E409" s="209" t="s">
        <v>1</v>
      </c>
      <c r="F409" s="210" t="s">
        <v>134</v>
      </c>
      <c r="G409" s="208"/>
      <c r="H409" s="211">
        <v>6</v>
      </c>
      <c r="I409" s="212"/>
      <c r="J409" s="208"/>
      <c r="K409" s="208"/>
      <c r="L409" s="213"/>
      <c r="M409" s="214"/>
      <c r="N409" s="215"/>
      <c r="O409" s="215"/>
      <c r="P409" s="215"/>
      <c r="Q409" s="215"/>
      <c r="R409" s="215"/>
      <c r="S409" s="215"/>
      <c r="T409" s="216"/>
      <c r="AT409" s="217" t="s">
        <v>132</v>
      </c>
      <c r="AU409" s="217" t="s">
        <v>76</v>
      </c>
      <c r="AV409" s="13" t="s">
        <v>135</v>
      </c>
      <c r="AW409" s="13" t="s">
        <v>30</v>
      </c>
      <c r="AX409" s="13" t="s">
        <v>74</v>
      </c>
      <c r="AY409" s="217" t="s">
        <v>123</v>
      </c>
    </row>
    <row r="410" spans="2:65" s="1" customFormat="1" ht="16.5" customHeight="1">
      <c r="B410" s="34"/>
      <c r="C410" s="183" t="s">
        <v>511</v>
      </c>
      <c r="D410" s="183" t="s">
        <v>126</v>
      </c>
      <c r="E410" s="184" t="s">
        <v>512</v>
      </c>
      <c r="F410" s="185" t="s">
        <v>513</v>
      </c>
      <c r="G410" s="186" t="s">
        <v>129</v>
      </c>
      <c r="H410" s="187">
        <v>64</v>
      </c>
      <c r="I410" s="188"/>
      <c r="J410" s="189">
        <f>ROUND(I410*H410,2)</f>
        <v>0</v>
      </c>
      <c r="K410" s="185" t="s">
        <v>1</v>
      </c>
      <c r="L410" s="38"/>
      <c r="M410" s="190" t="s">
        <v>1</v>
      </c>
      <c r="N410" s="191" t="s">
        <v>38</v>
      </c>
      <c r="O410" s="60"/>
      <c r="P410" s="192">
        <f>O410*H410</f>
        <v>0</v>
      </c>
      <c r="Q410" s="192">
        <v>0</v>
      </c>
      <c r="R410" s="192">
        <f>Q410*H410</f>
        <v>0</v>
      </c>
      <c r="S410" s="192">
        <v>0</v>
      </c>
      <c r="T410" s="193">
        <f>S410*H410</f>
        <v>0</v>
      </c>
      <c r="AR410" s="17" t="s">
        <v>221</v>
      </c>
      <c r="AT410" s="17" t="s">
        <v>126</v>
      </c>
      <c r="AU410" s="17" t="s">
        <v>76</v>
      </c>
      <c r="AY410" s="17" t="s">
        <v>123</v>
      </c>
      <c r="BE410" s="194">
        <f>IF(N410="základní",J410,0)</f>
        <v>0</v>
      </c>
      <c r="BF410" s="194">
        <f>IF(N410="snížená",J410,0)</f>
        <v>0</v>
      </c>
      <c r="BG410" s="194">
        <f>IF(N410="zákl. přenesená",J410,0)</f>
        <v>0</v>
      </c>
      <c r="BH410" s="194">
        <f>IF(N410="sníž. přenesená",J410,0)</f>
        <v>0</v>
      </c>
      <c r="BI410" s="194">
        <f>IF(N410="nulová",J410,0)</f>
        <v>0</v>
      </c>
      <c r="BJ410" s="17" t="s">
        <v>74</v>
      </c>
      <c r="BK410" s="194">
        <f>ROUND(I410*H410,2)</f>
        <v>0</v>
      </c>
      <c r="BL410" s="17" t="s">
        <v>221</v>
      </c>
      <c r="BM410" s="17" t="s">
        <v>514</v>
      </c>
    </row>
    <row r="411" spans="2:51" s="12" customFormat="1" ht="11.25">
      <c r="B411" s="195"/>
      <c r="C411" s="196"/>
      <c r="D411" s="197" t="s">
        <v>132</v>
      </c>
      <c r="E411" s="198" t="s">
        <v>1</v>
      </c>
      <c r="F411" s="199" t="s">
        <v>387</v>
      </c>
      <c r="G411" s="196"/>
      <c r="H411" s="200">
        <v>64</v>
      </c>
      <c r="I411" s="201"/>
      <c r="J411" s="196"/>
      <c r="K411" s="196"/>
      <c r="L411" s="202"/>
      <c r="M411" s="203"/>
      <c r="N411" s="204"/>
      <c r="O411" s="204"/>
      <c r="P411" s="204"/>
      <c r="Q411" s="204"/>
      <c r="R411" s="204"/>
      <c r="S411" s="204"/>
      <c r="T411" s="205"/>
      <c r="AT411" s="206" t="s">
        <v>132</v>
      </c>
      <c r="AU411" s="206" t="s">
        <v>76</v>
      </c>
      <c r="AV411" s="12" t="s">
        <v>76</v>
      </c>
      <c r="AW411" s="12" t="s">
        <v>30</v>
      </c>
      <c r="AX411" s="12" t="s">
        <v>67</v>
      </c>
      <c r="AY411" s="206" t="s">
        <v>123</v>
      </c>
    </row>
    <row r="412" spans="2:51" s="13" customFormat="1" ht="11.25">
      <c r="B412" s="207"/>
      <c r="C412" s="208"/>
      <c r="D412" s="197" t="s">
        <v>132</v>
      </c>
      <c r="E412" s="209" t="s">
        <v>1</v>
      </c>
      <c r="F412" s="210" t="s">
        <v>134</v>
      </c>
      <c r="G412" s="208"/>
      <c r="H412" s="211">
        <v>64</v>
      </c>
      <c r="I412" s="212"/>
      <c r="J412" s="208"/>
      <c r="K412" s="208"/>
      <c r="L412" s="213"/>
      <c r="M412" s="214"/>
      <c r="N412" s="215"/>
      <c r="O412" s="215"/>
      <c r="P412" s="215"/>
      <c r="Q412" s="215"/>
      <c r="R412" s="215"/>
      <c r="S412" s="215"/>
      <c r="T412" s="216"/>
      <c r="AT412" s="217" t="s">
        <v>132</v>
      </c>
      <c r="AU412" s="217" t="s">
        <v>76</v>
      </c>
      <c r="AV412" s="13" t="s">
        <v>135</v>
      </c>
      <c r="AW412" s="13" t="s">
        <v>30</v>
      </c>
      <c r="AX412" s="13" t="s">
        <v>74</v>
      </c>
      <c r="AY412" s="217" t="s">
        <v>123</v>
      </c>
    </row>
    <row r="413" spans="2:65" s="1" customFormat="1" ht="16.5" customHeight="1">
      <c r="B413" s="34"/>
      <c r="C413" s="183" t="s">
        <v>515</v>
      </c>
      <c r="D413" s="183" t="s">
        <v>126</v>
      </c>
      <c r="E413" s="184" t="s">
        <v>516</v>
      </c>
      <c r="F413" s="185" t="s">
        <v>517</v>
      </c>
      <c r="G413" s="186" t="s">
        <v>129</v>
      </c>
      <c r="H413" s="187">
        <v>68</v>
      </c>
      <c r="I413" s="188"/>
      <c r="J413" s="189">
        <f>ROUND(I413*H413,2)</f>
        <v>0</v>
      </c>
      <c r="K413" s="185" t="s">
        <v>139</v>
      </c>
      <c r="L413" s="38"/>
      <c r="M413" s="190" t="s">
        <v>1</v>
      </c>
      <c r="N413" s="191" t="s">
        <v>38</v>
      </c>
      <c r="O413" s="60"/>
      <c r="P413" s="192">
        <f>O413*H413</f>
        <v>0</v>
      </c>
      <c r="Q413" s="192">
        <v>1E-05</v>
      </c>
      <c r="R413" s="192">
        <f>Q413*H413</f>
        <v>0.00068</v>
      </c>
      <c r="S413" s="192">
        <v>0</v>
      </c>
      <c r="T413" s="193">
        <f>S413*H413</f>
        <v>0</v>
      </c>
      <c r="AR413" s="17" t="s">
        <v>221</v>
      </c>
      <c r="AT413" s="17" t="s">
        <v>126</v>
      </c>
      <c r="AU413" s="17" t="s">
        <v>76</v>
      </c>
      <c r="AY413" s="17" t="s">
        <v>123</v>
      </c>
      <c r="BE413" s="194">
        <f>IF(N413="základní",J413,0)</f>
        <v>0</v>
      </c>
      <c r="BF413" s="194">
        <f>IF(N413="snížená",J413,0)</f>
        <v>0</v>
      </c>
      <c r="BG413" s="194">
        <f>IF(N413="zákl. přenesená",J413,0)</f>
        <v>0</v>
      </c>
      <c r="BH413" s="194">
        <f>IF(N413="sníž. přenesená",J413,0)</f>
        <v>0</v>
      </c>
      <c r="BI413" s="194">
        <f>IF(N413="nulová",J413,0)</f>
        <v>0</v>
      </c>
      <c r="BJ413" s="17" t="s">
        <v>74</v>
      </c>
      <c r="BK413" s="194">
        <f>ROUND(I413*H413,2)</f>
        <v>0</v>
      </c>
      <c r="BL413" s="17" t="s">
        <v>221</v>
      </c>
      <c r="BM413" s="17" t="s">
        <v>518</v>
      </c>
    </row>
    <row r="414" spans="2:51" s="12" customFormat="1" ht="11.25">
      <c r="B414" s="195"/>
      <c r="C414" s="196"/>
      <c r="D414" s="197" t="s">
        <v>132</v>
      </c>
      <c r="E414" s="198" t="s">
        <v>1</v>
      </c>
      <c r="F414" s="199" t="s">
        <v>519</v>
      </c>
      <c r="G414" s="196"/>
      <c r="H414" s="200">
        <v>68</v>
      </c>
      <c r="I414" s="201"/>
      <c r="J414" s="196"/>
      <c r="K414" s="196"/>
      <c r="L414" s="202"/>
      <c r="M414" s="203"/>
      <c r="N414" s="204"/>
      <c r="O414" s="204"/>
      <c r="P414" s="204"/>
      <c r="Q414" s="204"/>
      <c r="R414" s="204"/>
      <c r="S414" s="204"/>
      <c r="T414" s="205"/>
      <c r="AT414" s="206" t="s">
        <v>132</v>
      </c>
      <c r="AU414" s="206" t="s">
        <v>76</v>
      </c>
      <c r="AV414" s="12" t="s">
        <v>76</v>
      </c>
      <c r="AW414" s="12" t="s">
        <v>30</v>
      </c>
      <c r="AX414" s="12" t="s">
        <v>67</v>
      </c>
      <c r="AY414" s="206" t="s">
        <v>123</v>
      </c>
    </row>
    <row r="415" spans="2:51" s="13" customFormat="1" ht="11.25">
      <c r="B415" s="207"/>
      <c r="C415" s="208"/>
      <c r="D415" s="197" t="s">
        <v>132</v>
      </c>
      <c r="E415" s="209" t="s">
        <v>1</v>
      </c>
      <c r="F415" s="210" t="s">
        <v>134</v>
      </c>
      <c r="G415" s="208"/>
      <c r="H415" s="211">
        <v>68</v>
      </c>
      <c r="I415" s="212"/>
      <c r="J415" s="208"/>
      <c r="K415" s="208"/>
      <c r="L415" s="213"/>
      <c r="M415" s="214"/>
      <c r="N415" s="215"/>
      <c r="O415" s="215"/>
      <c r="P415" s="215"/>
      <c r="Q415" s="215"/>
      <c r="R415" s="215"/>
      <c r="S415" s="215"/>
      <c r="T415" s="216"/>
      <c r="AT415" s="217" t="s">
        <v>132</v>
      </c>
      <c r="AU415" s="217" t="s">
        <v>76</v>
      </c>
      <c r="AV415" s="13" t="s">
        <v>135</v>
      </c>
      <c r="AW415" s="13" t="s">
        <v>30</v>
      </c>
      <c r="AX415" s="13" t="s">
        <v>74</v>
      </c>
      <c r="AY415" s="217" t="s">
        <v>123</v>
      </c>
    </row>
    <row r="416" spans="2:65" s="1" customFormat="1" ht="16.5" customHeight="1">
      <c r="B416" s="34"/>
      <c r="C416" s="218" t="s">
        <v>520</v>
      </c>
      <c r="D416" s="218" t="s">
        <v>142</v>
      </c>
      <c r="E416" s="219" t="s">
        <v>521</v>
      </c>
      <c r="F416" s="220" t="s">
        <v>522</v>
      </c>
      <c r="G416" s="221" t="s">
        <v>177</v>
      </c>
      <c r="H416" s="222">
        <v>14</v>
      </c>
      <c r="I416" s="223"/>
      <c r="J416" s="224">
        <f>ROUND(I416*H416,2)</f>
        <v>0</v>
      </c>
      <c r="K416" s="220" t="s">
        <v>523</v>
      </c>
      <c r="L416" s="225"/>
      <c r="M416" s="226" t="s">
        <v>1</v>
      </c>
      <c r="N416" s="227" t="s">
        <v>38</v>
      </c>
      <c r="O416" s="60"/>
      <c r="P416" s="192">
        <f>O416*H416</f>
        <v>0</v>
      </c>
      <c r="Q416" s="192">
        <v>0.0005</v>
      </c>
      <c r="R416" s="192">
        <f>Q416*H416</f>
        <v>0.007</v>
      </c>
      <c r="S416" s="192">
        <v>0</v>
      </c>
      <c r="T416" s="193">
        <f>S416*H416</f>
        <v>0</v>
      </c>
      <c r="AR416" s="17" t="s">
        <v>302</v>
      </c>
      <c r="AT416" s="17" t="s">
        <v>142</v>
      </c>
      <c r="AU416" s="17" t="s">
        <v>76</v>
      </c>
      <c r="AY416" s="17" t="s">
        <v>123</v>
      </c>
      <c r="BE416" s="194">
        <f>IF(N416="základní",J416,0)</f>
        <v>0</v>
      </c>
      <c r="BF416" s="194">
        <f>IF(N416="snížená",J416,0)</f>
        <v>0</v>
      </c>
      <c r="BG416" s="194">
        <f>IF(N416="zákl. přenesená",J416,0)</f>
        <v>0</v>
      </c>
      <c r="BH416" s="194">
        <f>IF(N416="sníž. přenesená",J416,0)</f>
        <v>0</v>
      </c>
      <c r="BI416" s="194">
        <f>IF(N416="nulová",J416,0)</f>
        <v>0</v>
      </c>
      <c r="BJ416" s="17" t="s">
        <v>74</v>
      </c>
      <c r="BK416" s="194">
        <f>ROUND(I416*H416,2)</f>
        <v>0</v>
      </c>
      <c r="BL416" s="17" t="s">
        <v>221</v>
      </c>
      <c r="BM416" s="17" t="s">
        <v>524</v>
      </c>
    </row>
    <row r="417" spans="2:51" s="12" customFormat="1" ht="11.25">
      <c r="B417" s="195"/>
      <c r="C417" s="196"/>
      <c r="D417" s="197" t="s">
        <v>132</v>
      </c>
      <c r="E417" s="198" t="s">
        <v>1</v>
      </c>
      <c r="F417" s="199" t="s">
        <v>214</v>
      </c>
      <c r="G417" s="196"/>
      <c r="H417" s="200">
        <v>14</v>
      </c>
      <c r="I417" s="201"/>
      <c r="J417" s="196"/>
      <c r="K417" s="196"/>
      <c r="L417" s="202"/>
      <c r="M417" s="203"/>
      <c r="N417" s="204"/>
      <c r="O417" s="204"/>
      <c r="P417" s="204"/>
      <c r="Q417" s="204"/>
      <c r="R417" s="204"/>
      <c r="S417" s="204"/>
      <c r="T417" s="205"/>
      <c r="AT417" s="206" t="s">
        <v>132</v>
      </c>
      <c r="AU417" s="206" t="s">
        <v>76</v>
      </c>
      <c r="AV417" s="12" t="s">
        <v>76</v>
      </c>
      <c r="AW417" s="12" t="s">
        <v>30</v>
      </c>
      <c r="AX417" s="12" t="s">
        <v>67</v>
      </c>
      <c r="AY417" s="206" t="s">
        <v>123</v>
      </c>
    </row>
    <row r="418" spans="2:51" s="13" customFormat="1" ht="11.25">
      <c r="B418" s="207"/>
      <c r="C418" s="208"/>
      <c r="D418" s="197" t="s">
        <v>132</v>
      </c>
      <c r="E418" s="209" t="s">
        <v>1</v>
      </c>
      <c r="F418" s="210" t="s">
        <v>134</v>
      </c>
      <c r="G418" s="208"/>
      <c r="H418" s="211">
        <v>14</v>
      </c>
      <c r="I418" s="212"/>
      <c r="J418" s="208"/>
      <c r="K418" s="208"/>
      <c r="L418" s="213"/>
      <c r="M418" s="214"/>
      <c r="N418" s="215"/>
      <c r="O418" s="215"/>
      <c r="P418" s="215"/>
      <c r="Q418" s="215"/>
      <c r="R418" s="215"/>
      <c r="S418" s="215"/>
      <c r="T418" s="216"/>
      <c r="AT418" s="217" t="s">
        <v>132</v>
      </c>
      <c r="AU418" s="217" t="s">
        <v>76</v>
      </c>
      <c r="AV418" s="13" t="s">
        <v>135</v>
      </c>
      <c r="AW418" s="13" t="s">
        <v>30</v>
      </c>
      <c r="AX418" s="13" t="s">
        <v>74</v>
      </c>
      <c r="AY418" s="217" t="s">
        <v>123</v>
      </c>
    </row>
    <row r="419" spans="2:65" s="1" customFormat="1" ht="16.5" customHeight="1">
      <c r="B419" s="34"/>
      <c r="C419" s="183" t="s">
        <v>525</v>
      </c>
      <c r="D419" s="183" t="s">
        <v>126</v>
      </c>
      <c r="E419" s="184" t="s">
        <v>526</v>
      </c>
      <c r="F419" s="185" t="s">
        <v>527</v>
      </c>
      <c r="G419" s="186" t="s">
        <v>129</v>
      </c>
      <c r="H419" s="187">
        <v>1</v>
      </c>
      <c r="I419" s="188"/>
      <c r="J419" s="189">
        <f>ROUND(I419*H419,2)</f>
        <v>0</v>
      </c>
      <c r="K419" s="185" t="s">
        <v>1</v>
      </c>
      <c r="L419" s="38"/>
      <c r="M419" s="190" t="s">
        <v>1</v>
      </c>
      <c r="N419" s="191" t="s">
        <v>38</v>
      </c>
      <c r="O419" s="60"/>
      <c r="P419" s="192">
        <f>O419*H419</f>
        <v>0</v>
      </c>
      <c r="Q419" s="192">
        <v>0</v>
      </c>
      <c r="R419" s="192">
        <f>Q419*H419</f>
        <v>0</v>
      </c>
      <c r="S419" s="192">
        <v>0</v>
      </c>
      <c r="T419" s="193">
        <f>S419*H419</f>
        <v>0</v>
      </c>
      <c r="AR419" s="17" t="s">
        <v>221</v>
      </c>
      <c r="AT419" s="17" t="s">
        <v>126</v>
      </c>
      <c r="AU419" s="17" t="s">
        <v>76</v>
      </c>
      <c r="AY419" s="17" t="s">
        <v>123</v>
      </c>
      <c r="BE419" s="194">
        <f>IF(N419="základní",J419,0)</f>
        <v>0</v>
      </c>
      <c r="BF419" s="194">
        <f>IF(N419="snížená",J419,0)</f>
        <v>0</v>
      </c>
      <c r="BG419" s="194">
        <f>IF(N419="zákl. přenesená",J419,0)</f>
        <v>0</v>
      </c>
      <c r="BH419" s="194">
        <f>IF(N419="sníž. přenesená",J419,0)</f>
        <v>0</v>
      </c>
      <c r="BI419" s="194">
        <f>IF(N419="nulová",J419,0)</f>
        <v>0</v>
      </c>
      <c r="BJ419" s="17" t="s">
        <v>74</v>
      </c>
      <c r="BK419" s="194">
        <f>ROUND(I419*H419,2)</f>
        <v>0</v>
      </c>
      <c r="BL419" s="17" t="s">
        <v>221</v>
      </c>
      <c r="BM419" s="17" t="s">
        <v>528</v>
      </c>
    </row>
    <row r="420" spans="2:51" s="12" customFormat="1" ht="11.25">
      <c r="B420" s="195"/>
      <c r="C420" s="196"/>
      <c r="D420" s="197" t="s">
        <v>132</v>
      </c>
      <c r="E420" s="198" t="s">
        <v>1</v>
      </c>
      <c r="F420" s="199" t="s">
        <v>529</v>
      </c>
      <c r="G420" s="196"/>
      <c r="H420" s="200">
        <v>1</v>
      </c>
      <c r="I420" s="201"/>
      <c r="J420" s="196"/>
      <c r="K420" s="196"/>
      <c r="L420" s="202"/>
      <c r="M420" s="203"/>
      <c r="N420" s="204"/>
      <c r="O420" s="204"/>
      <c r="P420" s="204"/>
      <c r="Q420" s="204"/>
      <c r="R420" s="204"/>
      <c r="S420" s="204"/>
      <c r="T420" s="205"/>
      <c r="AT420" s="206" t="s">
        <v>132</v>
      </c>
      <c r="AU420" s="206" t="s">
        <v>76</v>
      </c>
      <c r="AV420" s="12" t="s">
        <v>76</v>
      </c>
      <c r="AW420" s="12" t="s">
        <v>30</v>
      </c>
      <c r="AX420" s="12" t="s">
        <v>67</v>
      </c>
      <c r="AY420" s="206" t="s">
        <v>123</v>
      </c>
    </row>
    <row r="421" spans="2:51" s="13" customFormat="1" ht="11.25">
      <c r="B421" s="207"/>
      <c r="C421" s="208"/>
      <c r="D421" s="197" t="s">
        <v>132</v>
      </c>
      <c r="E421" s="209" t="s">
        <v>1</v>
      </c>
      <c r="F421" s="210" t="s">
        <v>134</v>
      </c>
      <c r="G421" s="208"/>
      <c r="H421" s="211">
        <v>1</v>
      </c>
      <c r="I421" s="212"/>
      <c r="J421" s="208"/>
      <c r="K421" s="208"/>
      <c r="L421" s="213"/>
      <c r="M421" s="214"/>
      <c r="N421" s="215"/>
      <c r="O421" s="215"/>
      <c r="P421" s="215"/>
      <c r="Q421" s="215"/>
      <c r="R421" s="215"/>
      <c r="S421" s="215"/>
      <c r="T421" s="216"/>
      <c r="AT421" s="217" t="s">
        <v>132</v>
      </c>
      <c r="AU421" s="217" t="s">
        <v>76</v>
      </c>
      <c r="AV421" s="13" t="s">
        <v>135</v>
      </c>
      <c r="AW421" s="13" t="s">
        <v>30</v>
      </c>
      <c r="AX421" s="13" t="s">
        <v>74</v>
      </c>
      <c r="AY421" s="217" t="s">
        <v>123</v>
      </c>
    </row>
    <row r="422" spans="2:65" s="1" customFormat="1" ht="16.5" customHeight="1">
      <c r="B422" s="34"/>
      <c r="C422" s="183" t="s">
        <v>530</v>
      </c>
      <c r="D422" s="183" t="s">
        <v>126</v>
      </c>
      <c r="E422" s="184" t="s">
        <v>531</v>
      </c>
      <c r="F422" s="185" t="s">
        <v>532</v>
      </c>
      <c r="G422" s="186" t="s">
        <v>129</v>
      </c>
      <c r="H422" s="187">
        <v>1</v>
      </c>
      <c r="I422" s="188"/>
      <c r="J422" s="189">
        <f>ROUND(I422*H422,2)</f>
        <v>0</v>
      </c>
      <c r="K422" s="185" t="s">
        <v>1</v>
      </c>
      <c r="L422" s="38"/>
      <c r="M422" s="190" t="s">
        <v>1</v>
      </c>
      <c r="N422" s="191" t="s">
        <v>38</v>
      </c>
      <c r="O422" s="60"/>
      <c r="P422" s="192">
        <f>O422*H422</f>
        <v>0</v>
      </c>
      <c r="Q422" s="192">
        <v>0</v>
      </c>
      <c r="R422" s="192">
        <f>Q422*H422</f>
        <v>0</v>
      </c>
      <c r="S422" s="192">
        <v>0</v>
      </c>
      <c r="T422" s="193">
        <f>S422*H422</f>
        <v>0</v>
      </c>
      <c r="AR422" s="17" t="s">
        <v>221</v>
      </c>
      <c r="AT422" s="17" t="s">
        <v>126</v>
      </c>
      <c r="AU422" s="17" t="s">
        <v>76</v>
      </c>
      <c r="AY422" s="17" t="s">
        <v>123</v>
      </c>
      <c r="BE422" s="194">
        <f>IF(N422="základní",J422,0)</f>
        <v>0</v>
      </c>
      <c r="BF422" s="194">
        <f>IF(N422="snížená",J422,0)</f>
        <v>0</v>
      </c>
      <c r="BG422" s="194">
        <f>IF(N422="zákl. přenesená",J422,0)</f>
        <v>0</v>
      </c>
      <c r="BH422" s="194">
        <f>IF(N422="sníž. přenesená",J422,0)</f>
        <v>0</v>
      </c>
      <c r="BI422" s="194">
        <f>IF(N422="nulová",J422,0)</f>
        <v>0</v>
      </c>
      <c r="BJ422" s="17" t="s">
        <v>74</v>
      </c>
      <c r="BK422" s="194">
        <f>ROUND(I422*H422,2)</f>
        <v>0</v>
      </c>
      <c r="BL422" s="17" t="s">
        <v>221</v>
      </c>
      <c r="BM422" s="17" t="s">
        <v>533</v>
      </c>
    </row>
    <row r="423" spans="2:51" s="12" customFormat="1" ht="11.25">
      <c r="B423" s="195"/>
      <c r="C423" s="196"/>
      <c r="D423" s="197" t="s">
        <v>132</v>
      </c>
      <c r="E423" s="198" t="s">
        <v>1</v>
      </c>
      <c r="F423" s="199" t="s">
        <v>74</v>
      </c>
      <c r="G423" s="196"/>
      <c r="H423" s="200">
        <v>1</v>
      </c>
      <c r="I423" s="201"/>
      <c r="J423" s="196"/>
      <c r="K423" s="196"/>
      <c r="L423" s="202"/>
      <c r="M423" s="203"/>
      <c r="N423" s="204"/>
      <c r="O423" s="204"/>
      <c r="P423" s="204"/>
      <c r="Q423" s="204"/>
      <c r="R423" s="204"/>
      <c r="S423" s="204"/>
      <c r="T423" s="205"/>
      <c r="AT423" s="206" t="s">
        <v>132</v>
      </c>
      <c r="AU423" s="206" t="s">
        <v>76</v>
      </c>
      <c r="AV423" s="12" t="s">
        <v>76</v>
      </c>
      <c r="AW423" s="12" t="s">
        <v>30</v>
      </c>
      <c r="AX423" s="12" t="s">
        <v>67</v>
      </c>
      <c r="AY423" s="206" t="s">
        <v>123</v>
      </c>
    </row>
    <row r="424" spans="2:51" s="13" customFormat="1" ht="11.25">
      <c r="B424" s="207"/>
      <c r="C424" s="208"/>
      <c r="D424" s="197" t="s">
        <v>132</v>
      </c>
      <c r="E424" s="209" t="s">
        <v>1</v>
      </c>
      <c r="F424" s="210" t="s">
        <v>134</v>
      </c>
      <c r="G424" s="208"/>
      <c r="H424" s="211">
        <v>1</v>
      </c>
      <c r="I424" s="212"/>
      <c r="J424" s="208"/>
      <c r="K424" s="208"/>
      <c r="L424" s="213"/>
      <c r="M424" s="214"/>
      <c r="N424" s="215"/>
      <c r="O424" s="215"/>
      <c r="P424" s="215"/>
      <c r="Q424" s="215"/>
      <c r="R424" s="215"/>
      <c r="S424" s="215"/>
      <c r="T424" s="216"/>
      <c r="AT424" s="217" t="s">
        <v>132</v>
      </c>
      <c r="AU424" s="217" t="s">
        <v>76</v>
      </c>
      <c r="AV424" s="13" t="s">
        <v>135</v>
      </c>
      <c r="AW424" s="13" t="s">
        <v>30</v>
      </c>
      <c r="AX424" s="13" t="s">
        <v>74</v>
      </c>
      <c r="AY424" s="217" t="s">
        <v>123</v>
      </c>
    </row>
    <row r="425" spans="2:65" s="1" customFormat="1" ht="16.5" customHeight="1">
      <c r="B425" s="34"/>
      <c r="C425" s="183" t="s">
        <v>534</v>
      </c>
      <c r="D425" s="183" t="s">
        <v>126</v>
      </c>
      <c r="E425" s="184" t="s">
        <v>535</v>
      </c>
      <c r="F425" s="185" t="s">
        <v>536</v>
      </c>
      <c r="G425" s="186" t="s">
        <v>138</v>
      </c>
      <c r="H425" s="187">
        <v>607.2</v>
      </c>
      <c r="I425" s="188"/>
      <c r="J425" s="189">
        <f>ROUND(I425*H425,2)</f>
        <v>0</v>
      </c>
      <c r="K425" s="185" t="s">
        <v>139</v>
      </c>
      <c r="L425" s="38"/>
      <c r="M425" s="190" t="s">
        <v>1</v>
      </c>
      <c r="N425" s="191" t="s">
        <v>38</v>
      </c>
      <c r="O425" s="60"/>
      <c r="P425" s="192">
        <f>O425*H425</f>
        <v>0</v>
      </c>
      <c r="Q425" s="192">
        <v>0</v>
      </c>
      <c r="R425" s="192">
        <f>Q425*H425</f>
        <v>0</v>
      </c>
      <c r="S425" s="192">
        <v>0</v>
      </c>
      <c r="T425" s="193">
        <f>S425*H425</f>
        <v>0</v>
      </c>
      <c r="AR425" s="17" t="s">
        <v>221</v>
      </c>
      <c r="AT425" s="17" t="s">
        <v>126</v>
      </c>
      <c r="AU425" s="17" t="s">
        <v>76</v>
      </c>
      <c r="AY425" s="17" t="s">
        <v>123</v>
      </c>
      <c r="BE425" s="194">
        <f>IF(N425="základní",J425,0)</f>
        <v>0</v>
      </c>
      <c r="BF425" s="194">
        <f>IF(N425="snížená",J425,0)</f>
        <v>0</v>
      </c>
      <c r="BG425" s="194">
        <f>IF(N425="zákl. přenesená",J425,0)</f>
        <v>0</v>
      </c>
      <c r="BH425" s="194">
        <f>IF(N425="sníž. přenesená",J425,0)</f>
        <v>0</v>
      </c>
      <c r="BI425" s="194">
        <f>IF(N425="nulová",J425,0)</f>
        <v>0</v>
      </c>
      <c r="BJ425" s="17" t="s">
        <v>74</v>
      </c>
      <c r="BK425" s="194">
        <f>ROUND(I425*H425,2)</f>
        <v>0</v>
      </c>
      <c r="BL425" s="17" t="s">
        <v>221</v>
      </c>
      <c r="BM425" s="17" t="s">
        <v>537</v>
      </c>
    </row>
    <row r="426" spans="2:51" s="14" customFormat="1" ht="11.25">
      <c r="B426" s="228"/>
      <c r="C426" s="229"/>
      <c r="D426" s="197" t="s">
        <v>132</v>
      </c>
      <c r="E426" s="230" t="s">
        <v>1</v>
      </c>
      <c r="F426" s="231" t="s">
        <v>245</v>
      </c>
      <c r="G426" s="229"/>
      <c r="H426" s="230" t="s">
        <v>1</v>
      </c>
      <c r="I426" s="232"/>
      <c r="J426" s="229"/>
      <c r="K426" s="229"/>
      <c r="L426" s="233"/>
      <c r="M426" s="234"/>
      <c r="N426" s="235"/>
      <c r="O426" s="235"/>
      <c r="P426" s="235"/>
      <c r="Q426" s="235"/>
      <c r="R426" s="235"/>
      <c r="S426" s="235"/>
      <c r="T426" s="236"/>
      <c r="AT426" s="237" t="s">
        <v>132</v>
      </c>
      <c r="AU426" s="237" t="s">
        <v>76</v>
      </c>
      <c r="AV426" s="14" t="s">
        <v>74</v>
      </c>
      <c r="AW426" s="14" t="s">
        <v>30</v>
      </c>
      <c r="AX426" s="14" t="s">
        <v>67</v>
      </c>
      <c r="AY426" s="237" t="s">
        <v>123</v>
      </c>
    </row>
    <row r="427" spans="2:51" s="12" customFormat="1" ht="11.25">
      <c r="B427" s="195"/>
      <c r="C427" s="196"/>
      <c r="D427" s="197" t="s">
        <v>132</v>
      </c>
      <c r="E427" s="198" t="s">
        <v>1</v>
      </c>
      <c r="F427" s="199" t="s">
        <v>246</v>
      </c>
      <c r="G427" s="196"/>
      <c r="H427" s="200">
        <v>425</v>
      </c>
      <c r="I427" s="201"/>
      <c r="J427" s="196"/>
      <c r="K427" s="196"/>
      <c r="L427" s="202"/>
      <c r="M427" s="203"/>
      <c r="N427" s="204"/>
      <c r="O427" s="204"/>
      <c r="P427" s="204"/>
      <c r="Q427" s="204"/>
      <c r="R427" s="204"/>
      <c r="S427" s="204"/>
      <c r="T427" s="205"/>
      <c r="AT427" s="206" t="s">
        <v>132</v>
      </c>
      <c r="AU427" s="206" t="s">
        <v>76</v>
      </c>
      <c r="AV427" s="12" t="s">
        <v>76</v>
      </c>
      <c r="AW427" s="12" t="s">
        <v>30</v>
      </c>
      <c r="AX427" s="12" t="s">
        <v>67</v>
      </c>
      <c r="AY427" s="206" t="s">
        <v>123</v>
      </c>
    </row>
    <row r="428" spans="2:51" s="13" customFormat="1" ht="11.25">
      <c r="B428" s="207"/>
      <c r="C428" s="208"/>
      <c r="D428" s="197" t="s">
        <v>132</v>
      </c>
      <c r="E428" s="209" t="s">
        <v>1</v>
      </c>
      <c r="F428" s="210" t="s">
        <v>134</v>
      </c>
      <c r="G428" s="208"/>
      <c r="H428" s="211">
        <v>425</v>
      </c>
      <c r="I428" s="212"/>
      <c r="J428" s="208"/>
      <c r="K428" s="208"/>
      <c r="L428" s="213"/>
      <c r="M428" s="214"/>
      <c r="N428" s="215"/>
      <c r="O428" s="215"/>
      <c r="P428" s="215"/>
      <c r="Q428" s="215"/>
      <c r="R428" s="215"/>
      <c r="S428" s="215"/>
      <c r="T428" s="216"/>
      <c r="AT428" s="217" t="s">
        <v>132</v>
      </c>
      <c r="AU428" s="217" t="s">
        <v>76</v>
      </c>
      <c r="AV428" s="13" t="s">
        <v>135</v>
      </c>
      <c r="AW428" s="13" t="s">
        <v>30</v>
      </c>
      <c r="AX428" s="13" t="s">
        <v>67</v>
      </c>
      <c r="AY428" s="217" t="s">
        <v>123</v>
      </c>
    </row>
    <row r="429" spans="2:51" s="12" customFormat="1" ht="11.25">
      <c r="B429" s="195"/>
      <c r="C429" s="196"/>
      <c r="D429" s="197" t="s">
        <v>132</v>
      </c>
      <c r="E429" s="198" t="s">
        <v>1</v>
      </c>
      <c r="F429" s="199" t="s">
        <v>312</v>
      </c>
      <c r="G429" s="196"/>
      <c r="H429" s="200">
        <v>103</v>
      </c>
      <c r="I429" s="201"/>
      <c r="J429" s="196"/>
      <c r="K429" s="196"/>
      <c r="L429" s="202"/>
      <c r="M429" s="203"/>
      <c r="N429" s="204"/>
      <c r="O429" s="204"/>
      <c r="P429" s="204"/>
      <c r="Q429" s="204"/>
      <c r="R429" s="204"/>
      <c r="S429" s="204"/>
      <c r="T429" s="205"/>
      <c r="AT429" s="206" t="s">
        <v>132</v>
      </c>
      <c r="AU429" s="206" t="s">
        <v>76</v>
      </c>
      <c r="AV429" s="12" t="s">
        <v>76</v>
      </c>
      <c r="AW429" s="12" t="s">
        <v>30</v>
      </c>
      <c r="AX429" s="12" t="s">
        <v>67</v>
      </c>
      <c r="AY429" s="206" t="s">
        <v>123</v>
      </c>
    </row>
    <row r="430" spans="2:51" s="13" customFormat="1" ht="11.25">
      <c r="B430" s="207"/>
      <c r="C430" s="208"/>
      <c r="D430" s="197" t="s">
        <v>132</v>
      </c>
      <c r="E430" s="209" t="s">
        <v>1</v>
      </c>
      <c r="F430" s="210" t="s">
        <v>134</v>
      </c>
      <c r="G430" s="208"/>
      <c r="H430" s="211">
        <v>103</v>
      </c>
      <c r="I430" s="212"/>
      <c r="J430" s="208"/>
      <c r="K430" s="208"/>
      <c r="L430" s="213"/>
      <c r="M430" s="214"/>
      <c r="N430" s="215"/>
      <c r="O430" s="215"/>
      <c r="P430" s="215"/>
      <c r="Q430" s="215"/>
      <c r="R430" s="215"/>
      <c r="S430" s="215"/>
      <c r="T430" s="216"/>
      <c r="AT430" s="217" t="s">
        <v>132</v>
      </c>
      <c r="AU430" s="217" t="s">
        <v>76</v>
      </c>
      <c r="AV430" s="13" t="s">
        <v>135</v>
      </c>
      <c r="AW430" s="13" t="s">
        <v>30</v>
      </c>
      <c r="AX430" s="13" t="s">
        <v>67</v>
      </c>
      <c r="AY430" s="217" t="s">
        <v>123</v>
      </c>
    </row>
    <row r="431" spans="2:51" s="15" customFormat="1" ht="11.25">
      <c r="B431" s="238"/>
      <c r="C431" s="239"/>
      <c r="D431" s="197" t="s">
        <v>132</v>
      </c>
      <c r="E431" s="240" t="s">
        <v>1</v>
      </c>
      <c r="F431" s="241" t="s">
        <v>248</v>
      </c>
      <c r="G431" s="239"/>
      <c r="H431" s="242">
        <v>528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AT431" s="248" t="s">
        <v>132</v>
      </c>
      <c r="AU431" s="248" t="s">
        <v>76</v>
      </c>
      <c r="AV431" s="15" t="s">
        <v>130</v>
      </c>
      <c r="AW431" s="15" t="s">
        <v>30</v>
      </c>
      <c r="AX431" s="15" t="s">
        <v>74</v>
      </c>
      <c r="AY431" s="248" t="s">
        <v>123</v>
      </c>
    </row>
    <row r="432" spans="2:51" s="12" customFormat="1" ht="11.25">
      <c r="B432" s="195"/>
      <c r="C432" s="196"/>
      <c r="D432" s="197" t="s">
        <v>132</v>
      </c>
      <c r="E432" s="196"/>
      <c r="F432" s="199" t="s">
        <v>538</v>
      </c>
      <c r="G432" s="196"/>
      <c r="H432" s="200">
        <v>607.2</v>
      </c>
      <c r="I432" s="201"/>
      <c r="J432" s="196"/>
      <c r="K432" s="196"/>
      <c r="L432" s="202"/>
      <c r="M432" s="203"/>
      <c r="N432" s="204"/>
      <c r="O432" s="204"/>
      <c r="P432" s="204"/>
      <c r="Q432" s="204"/>
      <c r="R432" s="204"/>
      <c r="S432" s="204"/>
      <c r="T432" s="205"/>
      <c r="AT432" s="206" t="s">
        <v>132</v>
      </c>
      <c r="AU432" s="206" t="s">
        <v>76</v>
      </c>
      <c r="AV432" s="12" t="s">
        <v>76</v>
      </c>
      <c r="AW432" s="12" t="s">
        <v>4</v>
      </c>
      <c r="AX432" s="12" t="s">
        <v>74</v>
      </c>
      <c r="AY432" s="206" t="s">
        <v>123</v>
      </c>
    </row>
    <row r="433" spans="2:65" s="1" customFormat="1" ht="16.5" customHeight="1">
      <c r="B433" s="34"/>
      <c r="C433" s="218" t="s">
        <v>539</v>
      </c>
      <c r="D433" s="218" t="s">
        <v>142</v>
      </c>
      <c r="E433" s="219" t="s">
        <v>540</v>
      </c>
      <c r="F433" s="220" t="s">
        <v>541</v>
      </c>
      <c r="G433" s="221" t="s">
        <v>138</v>
      </c>
      <c r="H433" s="222">
        <v>667.92</v>
      </c>
      <c r="I433" s="223"/>
      <c r="J433" s="224">
        <f>ROUND(I433*H433,2)</f>
        <v>0</v>
      </c>
      <c r="K433" s="220" t="s">
        <v>139</v>
      </c>
      <c r="L433" s="225"/>
      <c r="M433" s="226" t="s">
        <v>1</v>
      </c>
      <c r="N433" s="227" t="s">
        <v>38</v>
      </c>
      <c r="O433" s="60"/>
      <c r="P433" s="192">
        <f>O433*H433</f>
        <v>0</v>
      </c>
      <c r="Q433" s="192">
        <v>0.00038</v>
      </c>
      <c r="R433" s="192">
        <f>Q433*H433</f>
        <v>0.2538096</v>
      </c>
      <c r="S433" s="192">
        <v>0</v>
      </c>
      <c r="T433" s="193">
        <f>S433*H433</f>
        <v>0</v>
      </c>
      <c r="AR433" s="17" t="s">
        <v>302</v>
      </c>
      <c r="AT433" s="17" t="s">
        <v>142</v>
      </c>
      <c r="AU433" s="17" t="s">
        <v>76</v>
      </c>
      <c r="AY433" s="17" t="s">
        <v>123</v>
      </c>
      <c r="BE433" s="194">
        <f>IF(N433="základní",J433,0)</f>
        <v>0</v>
      </c>
      <c r="BF433" s="194">
        <f>IF(N433="snížená",J433,0)</f>
        <v>0</v>
      </c>
      <c r="BG433" s="194">
        <f>IF(N433="zákl. přenesená",J433,0)</f>
        <v>0</v>
      </c>
      <c r="BH433" s="194">
        <f>IF(N433="sníž. přenesená",J433,0)</f>
        <v>0</v>
      </c>
      <c r="BI433" s="194">
        <f>IF(N433="nulová",J433,0)</f>
        <v>0</v>
      </c>
      <c r="BJ433" s="17" t="s">
        <v>74</v>
      </c>
      <c r="BK433" s="194">
        <f>ROUND(I433*H433,2)</f>
        <v>0</v>
      </c>
      <c r="BL433" s="17" t="s">
        <v>221</v>
      </c>
      <c r="BM433" s="17" t="s">
        <v>542</v>
      </c>
    </row>
    <row r="434" spans="2:51" s="12" customFormat="1" ht="11.25">
      <c r="B434" s="195"/>
      <c r="C434" s="196"/>
      <c r="D434" s="197" t="s">
        <v>132</v>
      </c>
      <c r="E434" s="198" t="s">
        <v>1</v>
      </c>
      <c r="F434" s="199" t="s">
        <v>543</v>
      </c>
      <c r="G434" s="196"/>
      <c r="H434" s="200">
        <v>607.2</v>
      </c>
      <c r="I434" s="201"/>
      <c r="J434" s="196"/>
      <c r="K434" s="196"/>
      <c r="L434" s="202"/>
      <c r="M434" s="203"/>
      <c r="N434" s="204"/>
      <c r="O434" s="204"/>
      <c r="P434" s="204"/>
      <c r="Q434" s="204"/>
      <c r="R434" s="204"/>
      <c r="S434" s="204"/>
      <c r="T434" s="205"/>
      <c r="AT434" s="206" t="s">
        <v>132</v>
      </c>
      <c r="AU434" s="206" t="s">
        <v>76</v>
      </c>
      <c r="AV434" s="12" t="s">
        <v>76</v>
      </c>
      <c r="AW434" s="12" t="s">
        <v>30</v>
      </c>
      <c r="AX434" s="12" t="s">
        <v>67</v>
      </c>
      <c r="AY434" s="206" t="s">
        <v>123</v>
      </c>
    </row>
    <row r="435" spans="2:51" s="13" customFormat="1" ht="11.25">
      <c r="B435" s="207"/>
      <c r="C435" s="208"/>
      <c r="D435" s="197" t="s">
        <v>132</v>
      </c>
      <c r="E435" s="209" t="s">
        <v>1</v>
      </c>
      <c r="F435" s="210" t="s">
        <v>134</v>
      </c>
      <c r="G435" s="208"/>
      <c r="H435" s="211">
        <v>607.2</v>
      </c>
      <c r="I435" s="212"/>
      <c r="J435" s="208"/>
      <c r="K435" s="208"/>
      <c r="L435" s="213"/>
      <c r="M435" s="214"/>
      <c r="N435" s="215"/>
      <c r="O435" s="215"/>
      <c r="P435" s="215"/>
      <c r="Q435" s="215"/>
      <c r="R435" s="215"/>
      <c r="S435" s="215"/>
      <c r="T435" s="216"/>
      <c r="AT435" s="217" t="s">
        <v>132</v>
      </c>
      <c r="AU435" s="217" t="s">
        <v>76</v>
      </c>
      <c r="AV435" s="13" t="s">
        <v>135</v>
      </c>
      <c r="AW435" s="13" t="s">
        <v>30</v>
      </c>
      <c r="AX435" s="13" t="s">
        <v>74</v>
      </c>
      <c r="AY435" s="217" t="s">
        <v>123</v>
      </c>
    </row>
    <row r="436" spans="2:51" s="12" customFormat="1" ht="11.25">
      <c r="B436" s="195"/>
      <c r="C436" s="196"/>
      <c r="D436" s="197" t="s">
        <v>132</v>
      </c>
      <c r="E436" s="196"/>
      <c r="F436" s="199" t="s">
        <v>544</v>
      </c>
      <c r="G436" s="196"/>
      <c r="H436" s="200">
        <v>667.92</v>
      </c>
      <c r="I436" s="201"/>
      <c r="J436" s="196"/>
      <c r="K436" s="196"/>
      <c r="L436" s="202"/>
      <c r="M436" s="203"/>
      <c r="N436" s="204"/>
      <c r="O436" s="204"/>
      <c r="P436" s="204"/>
      <c r="Q436" s="204"/>
      <c r="R436" s="204"/>
      <c r="S436" s="204"/>
      <c r="T436" s="205"/>
      <c r="AT436" s="206" t="s">
        <v>132</v>
      </c>
      <c r="AU436" s="206" t="s">
        <v>76</v>
      </c>
      <c r="AV436" s="12" t="s">
        <v>76</v>
      </c>
      <c r="AW436" s="12" t="s">
        <v>4</v>
      </c>
      <c r="AX436" s="12" t="s">
        <v>74</v>
      </c>
      <c r="AY436" s="206" t="s">
        <v>123</v>
      </c>
    </row>
    <row r="437" spans="2:65" s="1" customFormat="1" ht="16.5" customHeight="1">
      <c r="B437" s="34"/>
      <c r="C437" s="183" t="s">
        <v>545</v>
      </c>
      <c r="D437" s="183" t="s">
        <v>126</v>
      </c>
      <c r="E437" s="184" t="s">
        <v>546</v>
      </c>
      <c r="F437" s="185" t="s">
        <v>547</v>
      </c>
      <c r="G437" s="186" t="s">
        <v>207</v>
      </c>
      <c r="H437" s="187">
        <v>0.261</v>
      </c>
      <c r="I437" s="188"/>
      <c r="J437" s="189">
        <f>ROUND(I437*H437,2)</f>
        <v>0</v>
      </c>
      <c r="K437" s="185" t="s">
        <v>139</v>
      </c>
      <c r="L437" s="38"/>
      <c r="M437" s="190" t="s">
        <v>1</v>
      </c>
      <c r="N437" s="191" t="s">
        <v>38</v>
      </c>
      <c r="O437" s="60"/>
      <c r="P437" s="192">
        <f>O437*H437</f>
        <v>0</v>
      </c>
      <c r="Q437" s="192">
        <v>0</v>
      </c>
      <c r="R437" s="192">
        <f>Q437*H437</f>
        <v>0</v>
      </c>
      <c r="S437" s="192">
        <v>0</v>
      </c>
      <c r="T437" s="193">
        <f>S437*H437</f>
        <v>0</v>
      </c>
      <c r="AR437" s="17" t="s">
        <v>221</v>
      </c>
      <c r="AT437" s="17" t="s">
        <v>126</v>
      </c>
      <c r="AU437" s="17" t="s">
        <v>76</v>
      </c>
      <c r="AY437" s="17" t="s">
        <v>123</v>
      </c>
      <c r="BE437" s="194">
        <f>IF(N437="základní",J437,0)</f>
        <v>0</v>
      </c>
      <c r="BF437" s="194">
        <f>IF(N437="snížená",J437,0)</f>
        <v>0</v>
      </c>
      <c r="BG437" s="194">
        <f>IF(N437="zákl. přenesená",J437,0)</f>
        <v>0</v>
      </c>
      <c r="BH437" s="194">
        <f>IF(N437="sníž. přenesená",J437,0)</f>
        <v>0</v>
      </c>
      <c r="BI437" s="194">
        <f>IF(N437="nulová",J437,0)</f>
        <v>0</v>
      </c>
      <c r="BJ437" s="17" t="s">
        <v>74</v>
      </c>
      <c r="BK437" s="194">
        <f>ROUND(I437*H437,2)</f>
        <v>0</v>
      </c>
      <c r="BL437" s="17" t="s">
        <v>221</v>
      </c>
      <c r="BM437" s="17" t="s">
        <v>548</v>
      </c>
    </row>
    <row r="438" spans="2:63" s="11" customFormat="1" ht="22.9" customHeight="1">
      <c r="B438" s="167"/>
      <c r="C438" s="168"/>
      <c r="D438" s="169" t="s">
        <v>66</v>
      </c>
      <c r="E438" s="181" t="s">
        <v>549</v>
      </c>
      <c r="F438" s="181" t="s">
        <v>550</v>
      </c>
      <c r="G438" s="168"/>
      <c r="H438" s="168"/>
      <c r="I438" s="171"/>
      <c r="J438" s="182">
        <f>BK438</f>
        <v>0</v>
      </c>
      <c r="K438" s="168"/>
      <c r="L438" s="173"/>
      <c r="M438" s="174"/>
      <c r="N438" s="175"/>
      <c r="O438" s="175"/>
      <c r="P438" s="176">
        <f>SUM(P439:P504)</f>
        <v>0</v>
      </c>
      <c r="Q438" s="175"/>
      <c r="R438" s="176">
        <f>SUM(R439:R504)</f>
        <v>0.42529269999999997</v>
      </c>
      <c r="S438" s="175"/>
      <c r="T438" s="177">
        <f>SUM(T439:T504)</f>
        <v>0</v>
      </c>
      <c r="AR438" s="178" t="s">
        <v>76</v>
      </c>
      <c r="AT438" s="179" t="s">
        <v>66</v>
      </c>
      <c r="AU438" s="179" t="s">
        <v>74</v>
      </c>
      <c r="AY438" s="178" t="s">
        <v>123</v>
      </c>
      <c r="BK438" s="180">
        <f>SUM(BK439:BK504)</f>
        <v>0</v>
      </c>
    </row>
    <row r="439" spans="2:65" s="1" customFormat="1" ht="16.5" customHeight="1">
      <c r="B439" s="34"/>
      <c r="C439" s="183" t="s">
        <v>551</v>
      </c>
      <c r="D439" s="183" t="s">
        <v>126</v>
      </c>
      <c r="E439" s="184" t="s">
        <v>552</v>
      </c>
      <c r="F439" s="185" t="s">
        <v>553</v>
      </c>
      <c r="G439" s="186" t="s">
        <v>138</v>
      </c>
      <c r="H439" s="187">
        <v>178.857</v>
      </c>
      <c r="I439" s="188"/>
      <c r="J439" s="189">
        <f>ROUND(I439*H439,2)</f>
        <v>0</v>
      </c>
      <c r="K439" s="185" t="s">
        <v>139</v>
      </c>
      <c r="L439" s="38"/>
      <c r="M439" s="190" t="s">
        <v>1</v>
      </c>
      <c r="N439" s="191" t="s">
        <v>38</v>
      </c>
      <c r="O439" s="60"/>
      <c r="P439" s="192">
        <f>O439*H439</f>
        <v>0</v>
      </c>
      <c r="Q439" s="192">
        <v>0.00022</v>
      </c>
      <c r="R439" s="192">
        <f>Q439*H439</f>
        <v>0.03934854</v>
      </c>
      <c r="S439" s="192">
        <v>0</v>
      </c>
      <c r="T439" s="193">
        <f>S439*H439</f>
        <v>0</v>
      </c>
      <c r="AR439" s="17" t="s">
        <v>221</v>
      </c>
      <c r="AT439" s="17" t="s">
        <v>126</v>
      </c>
      <c r="AU439" s="17" t="s">
        <v>76</v>
      </c>
      <c r="AY439" s="17" t="s">
        <v>123</v>
      </c>
      <c r="BE439" s="194">
        <f>IF(N439="základní",J439,0)</f>
        <v>0</v>
      </c>
      <c r="BF439" s="194">
        <f>IF(N439="snížená",J439,0)</f>
        <v>0</v>
      </c>
      <c r="BG439" s="194">
        <f>IF(N439="zákl. přenesená",J439,0)</f>
        <v>0</v>
      </c>
      <c r="BH439" s="194">
        <f>IF(N439="sníž. přenesená",J439,0)</f>
        <v>0</v>
      </c>
      <c r="BI439" s="194">
        <f>IF(N439="nulová",J439,0)</f>
        <v>0</v>
      </c>
      <c r="BJ439" s="17" t="s">
        <v>74</v>
      </c>
      <c r="BK439" s="194">
        <f>ROUND(I439*H439,2)</f>
        <v>0</v>
      </c>
      <c r="BL439" s="17" t="s">
        <v>221</v>
      </c>
      <c r="BM439" s="17" t="s">
        <v>554</v>
      </c>
    </row>
    <row r="440" spans="2:51" s="12" customFormat="1" ht="11.25">
      <c r="B440" s="195"/>
      <c r="C440" s="196"/>
      <c r="D440" s="197" t="s">
        <v>132</v>
      </c>
      <c r="E440" s="198" t="s">
        <v>1</v>
      </c>
      <c r="F440" s="199" t="s">
        <v>555</v>
      </c>
      <c r="G440" s="196"/>
      <c r="H440" s="200">
        <v>53.592</v>
      </c>
      <c r="I440" s="201"/>
      <c r="J440" s="196"/>
      <c r="K440" s="196"/>
      <c r="L440" s="202"/>
      <c r="M440" s="203"/>
      <c r="N440" s="204"/>
      <c r="O440" s="204"/>
      <c r="P440" s="204"/>
      <c r="Q440" s="204"/>
      <c r="R440" s="204"/>
      <c r="S440" s="204"/>
      <c r="T440" s="205"/>
      <c r="AT440" s="206" t="s">
        <v>132</v>
      </c>
      <c r="AU440" s="206" t="s">
        <v>76</v>
      </c>
      <c r="AV440" s="12" t="s">
        <v>76</v>
      </c>
      <c r="AW440" s="12" t="s">
        <v>30</v>
      </c>
      <c r="AX440" s="12" t="s">
        <v>67</v>
      </c>
      <c r="AY440" s="206" t="s">
        <v>123</v>
      </c>
    </row>
    <row r="441" spans="2:51" s="12" customFormat="1" ht="11.25">
      <c r="B441" s="195"/>
      <c r="C441" s="196"/>
      <c r="D441" s="197" t="s">
        <v>132</v>
      </c>
      <c r="E441" s="198" t="s">
        <v>1</v>
      </c>
      <c r="F441" s="199" t="s">
        <v>556</v>
      </c>
      <c r="G441" s="196"/>
      <c r="H441" s="200">
        <v>440.15</v>
      </c>
      <c r="I441" s="201"/>
      <c r="J441" s="196"/>
      <c r="K441" s="196"/>
      <c r="L441" s="202"/>
      <c r="M441" s="203"/>
      <c r="N441" s="204"/>
      <c r="O441" s="204"/>
      <c r="P441" s="204"/>
      <c r="Q441" s="204"/>
      <c r="R441" s="204"/>
      <c r="S441" s="204"/>
      <c r="T441" s="205"/>
      <c r="AT441" s="206" t="s">
        <v>132</v>
      </c>
      <c r="AU441" s="206" t="s">
        <v>76</v>
      </c>
      <c r="AV441" s="12" t="s">
        <v>76</v>
      </c>
      <c r="AW441" s="12" t="s">
        <v>30</v>
      </c>
      <c r="AX441" s="12" t="s">
        <v>67</v>
      </c>
      <c r="AY441" s="206" t="s">
        <v>123</v>
      </c>
    </row>
    <row r="442" spans="2:51" s="12" customFormat="1" ht="11.25">
      <c r="B442" s="195"/>
      <c r="C442" s="196"/>
      <c r="D442" s="197" t="s">
        <v>132</v>
      </c>
      <c r="E442" s="198" t="s">
        <v>1</v>
      </c>
      <c r="F442" s="199" t="s">
        <v>557</v>
      </c>
      <c r="G442" s="196"/>
      <c r="H442" s="200">
        <v>102.448</v>
      </c>
      <c r="I442" s="201"/>
      <c r="J442" s="196"/>
      <c r="K442" s="196"/>
      <c r="L442" s="202"/>
      <c r="M442" s="203"/>
      <c r="N442" s="204"/>
      <c r="O442" s="204"/>
      <c r="P442" s="204"/>
      <c r="Q442" s="204"/>
      <c r="R442" s="204"/>
      <c r="S442" s="204"/>
      <c r="T442" s="205"/>
      <c r="AT442" s="206" t="s">
        <v>132</v>
      </c>
      <c r="AU442" s="206" t="s">
        <v>76</v>
      </c>
      <c r="AV442" s="12" t="s">
        <v>76</v>
      </c>
      <c r="AW442" s="12" t="s">
        <v>30</v>
      </c>
      <c r="AX442" s="12" t="s">
        <v>67</v>
      </c>
      <c r="AY442" s="206" t="s">
        <v>123</v>
      </c>
    </row>
    <row r="443" spans="2:51" s="13" customFormat="1" ht="11.25">
      <c r="B443" s="207"/>
      <c r="C443" s="208"/>
      <c r="D443" s="197" t="s">
        <v>132</v>
      </c>
      <c r="E443" s="209" t="s">
        <v>1</v>
      </c>
      <c r="F443" s="210" t="s">
        <v>134</v>
      </c>
      <c r="G443" s="208"/>
      <c r="H443" s="211">
        <v>596.1899999999999</v>
      </c>
      <c r="I443" s="212"/>
      <c r="J443" s="208"/>
      <c r="K443" s="208"/>
      <c r="L443" s="213"/>
      <c r="M443" s="214"/>
      <c r="N443" s="215"/>
      <c r="O443" s="215"/>
      <c r="P443" s="215"/>
      <c r="Q443" s="215"/>
      <c r="R443" s="215"/>
      <c r="S443" s="215"/>
      <c r="T443" s="216"/>
      <c r="AT443" s="217" t="s">
        <v>132</v>
      </c>
      <c r="AU443" s="217" t="s">
        <v>76</v>
      </c>
      <c r="AV443" s="13" t="s">
        <v>135</v>
      </c>
      <c r="AW443" s="13" t="s">
        <v>30</v>
      </c>
      <c r="AX443" s="13" t="s">
        <v>74</v>
      </c>
      <c r="AY443" s="217" t="s">
        <v>123</v>
      </c>
    </row>
    <row r="444" spans="2:51" s="12" customFormat="1" ht="11.25">
      <c r="B444" s="195"/>
      <c r="C444" s="196"/>
      <c r="D444" s="197" t="s">
        <v>132</v>
      </c>
      <c r="E444" s="196"/>
      <c r="F444" s="199" t="s">
        <v>558</v>
      </c>
      <c r="G444" s="196"/>
      <c r="H444" s="200">
        <v>178.857</v>
      </c>
      <c r="I444" s="201"/>
      <c r="J444" s="196"/>
      <c r="K444" s="196"/>
      <c r="L444" s="202"/>
      <c r="M444" s="203"/>
      <c r="N444" s="204"/>
      <c r="O444" s="204"/>
      <c r="P444" s="204"/>
      <c r="Q444" s="204"/>
      <c r="R444" s="204"/>
      <c r="S444" s="204"/>
      <c r="T444" s="205"/>
      <c r="AT444" s="206" t="s">
        <v>132</v>
      </c>
      <c r="AU444" s="206" t="s">
        <v>76</v>
      </c>
      <c r="AV444" s="12" t="s">
        <v>76</v>
      </c>
      <c r="AW444" s="12" t="s">
        <v>4</v>
      </c>
      <c r="AX444" s="12" t="s">
        <v>74</v>
      </c>
      <c r="AY444" s="206" t="s">
        <v>123</v>
      </c>
    </row>
    <row r="445" spans="2:65" s="1" customFormat="1" ht="16.5" customHeight="1">
      <c r="B445" s="34"/>
      <c r="C445" s="183" t="s">
        <v>559</v>
      </c>
      <c r="D445" s="183" t="s">
        <v>126</v>
      </c>
      <c r="E445" s="184" t="s">
        <v>560</v>
      </c>
      <c r="F445" s="185" t="s">
        <v>561</v>
      </c>
      <c r="G445" s="186" t="s">
        <v>138</v>
      </c>
      <c r="H445" s="187">
        <v>417.333</v>
      </c>
      <c r="I445" s="188"/>
      <c r="J445" s="189">
        <f>ROUND(I445*H445,2)</f>
        <v>0</v>
      </c>
      <c r="K445" s="185" t="s">
        <v>139</v>
      </c>
      <c r="L445" s="38"/>
      <c r="M445" s="190" t="s">
        <v>1</v>
      </c>
      <c r="N445" s="191" t="s">
        <v>38</v>
      </c>
      <c r="O445" s="60"/>
      <c r="P445" s="192">
        <f>O445*H445</f>
        <v>0</v>
      </c>
      <c r="Q445" s="192">
        <v>0.00022</v>
      </c>
      <c r="R445" s="192">
        <f>Q445*H445</f>
        <v>0.09181326000000001</v>
      </c>
      <c r="S445" s="192">
        <v>0</v>
      </c>
      <c r="T445" s="193">
        <f>S445*H445</f>
        <v>0</v>
      </c>
      <c r="AR445" s="17" t="s">
        <v>221</v>
      </c>
      <c r="AT445" s="17" t="s">
        <v>126</v>
      </c>
      <c r="AU445" s="17" t="s">
        <v>76</v>
      </c>
      <c r="AY445" s="17" t="s">
        <v>123</v>
      </c>
      <c r="BE445" s="194">
        <f>IF(N445="základní",J445,0)</f>
        <v>0</v>
      </c>
      <c r="BF445" s="194">
        <f>IF(N445="snížená",J445,0)</f>
        <v>0</v>
      </c>
      <c r="BG445" s="194">
        <f>IF(N445="zákl. přenesená",J445,0)</f>
        <v>0</v>
      </c>
      <c r="BH445" s="194">
        <f>IF(N445="sníž. přenesená",J445,0)</f>
        <v>0</v>
      </c>
      <c r="BI445" s="194">
        <f>IF(N445="nulová",J445,0)</f>
        <v>0</v>
      </c>
      <c r="BJ445" s="17" t="s">
        <v>74</v>
      </c>
      <c r="BK445" s="194">
        <f>ROUND(I445*H445,2)</f>
        <v>0</v>
      </c>
      <c r="BL445" s="17" t="s">
        <v>221</v>
      </c>
      <c r="BM445" s="17" t="s">
        <v>562</v>
      </c>
    </row>
    <row r="446" spans="2:51" s="12" customFormat="1" ht="11.25">
      <c r="B446" s="195"/>
      <c r="C446" s="196"/>
      <c r="D446" s="197" t="s">
        <v>132</v>
      </c>
      <c r="E446" s="198" t="s">
        <v>1</v>
      </c>
      <c r="F446" s="199" t="s">
        <v>555</v>
      </c>
      <c r="G446" s="196"/>
      <c r="H446" s="200">
        <v>53.592</v>
      </c>
      <c r="I446" s="201"/>
      <c r="J446" s="196"/>
      <c r="K446" s="196"/>
      <c r="L446" s="202"/>
      <c r="M446" s="203"/>
      <c r="N446" s="204"/>
      <c r="O446" s="204"/>
      <c r="P446" s="204"/>
      <c r="Q446" s="204"/>
      <c r="R446" s="204"/>
      <c r="S446" s="204"/>
      <c r="T446" s="205"/>
      <c r="AT446" s="206" t="s">
        <v>132</v>
      </c>
      <c r="AU446" s="206" t="s">
        <v>76</v>
      </c>
      <c r="AV446" s="12" t="s">
        <v>76</v>
      </c>
      <c r="AW446" s="12" t="s">
        <v>30</v>
      </c>
      <c r="AX446" s="12" t="s">
        <v>67</v>
      </c>
      <c r="AY446" s="206" t="s">
        <v>123</v>
      </c>
    </row>
    <row r="447" spans="2:51" s="12" customFormat="1" ht="11.25">
      <c r="B447" s="195"/>
      <c r="C447" s="196"/>
      <c r="D447" s="197" t="s">
        <v>132</v>
      </c>
      <c r="E447" s="198" t="s">
        <v>1</v>
      </c>
      <c r="F447" s="199" t="s">
        <v>556</v>
      </c>
      <c r="G447" s="196"/>
      <c r="H447" s="200">
        <v>440.15</v>
      </c>
      <c r="I447" s="201"/>
      <c r="J447" s="196"/>
      <c r="K447" s="196"/>
      <c r="L447" s="202"/>
      <c r="M447" s="203"/>
      <c r="N447" s="204"/>
      <c r="O447" s="204"/>
      <c r="P447" s="204"/>
      <c r="Q447" s="204"/>
      <c r="R447" s="204"/>
      <c r="S447" s="204"/>
      <c r="T447" s="205"/>
      <c r="AT447" s="206" t="s">
        <v>132</v>
      </c>
      <c r="AU447" s="206" t="s">
        <v>76</v>
      </c>
      <c r="AV447" s="12" t="s">
        <v>76</v>
      </c>
      <c r="AW447" s="12" t="s">
        <v>30</v>
      </c>
      <c r="AX447" s="12" t="s">
        <v>67</v>
      </c>
      <c r="AY447" s="206" t="s">
        <v>123</v>
      </c>
    </row>
    <row r="448" spans="2:51" s="12" customFormat="1" ht="11.25">
      <c r="B448" s="195"/>
      <c r="C448" s="196"/>
      <c r="D448" s="197" t="s">
        <v>132</v>
      </c>
      <c r="E448" s="198" t="s">
        <v>1</v>
      </c>
      <c r="F448" s="199" t="s">
        <v>557</v>
      </c>
      <c r="G448" s="196"/>
      <c r="H448" s="200">
        <v>102.448</v>
      </c>
      <c r="I448" s="201"/>
      <c r="J448" s="196"/>
      <c r="K448" s="196"/>
      <c r="L448" s="202"/>
      <c r="M448" s="203"/>
      <c r="N448" s="204"/>
      <c r="O448" s="204"/>
      <c r="P448" s="204"/>
      <c r="Q448" s="204"/>
      <c r="R448" s="204"/>
      <c r="S448" s="204"/>
      <c r="T448" s="205"/>
      <c r="AT448" s="206" t="s">
        <v>132</v>
      </c>
      <c r="AU448" s="206" t="s">
        <v>76</v>
      </c>
      <c r="AV448" s="12" t="s">
        <v>76</v>
      </c>
      <c r="AW448" s="12" t="s">
        <v>30</v>
      </c>
      <c r="AX448" s="12" t="s">
        <v>67</v>
      </c>
      <c r="AY448" s="206" t="s">
        <v>123</v>
      </c>
    </row>
    <row r="449" spans="2:51" s="13" customFormat="1" ht="11.25">
      <c r="B449" s="207"/>
      <c r="C449" s="208"/>
      <c r="D449" s="197" t="s">
        <v>132</v>
      </c>
      <c r="E449" s="209" t="s">
        <v>1</v>
      </c>
      <c r="F449" s="210" t="s">
        <v>134</v>
      </c>
      <c r="G449" s="208"/>
      <c r="H449" s="211">
        <v>596.1899999999999</v>
      </c>
      <c r="I449" s="212"/>
      <c r="J449" s="208"/>
      <c r="K449" s="208"/>
      <c r="L449" s="213"/>
      <c r="M449" s="214"/>
      <c r="N449" s="215"/>
      <c r="O449" s="215"/>
      <c r="P449" s="215"/>
      <c r="Q449" s="215"/>
      <c r="R449" s="215"/>
      <c r="S449" s="215"/>
      <c r="T449" s="216"/>
      <c r="AT449" s="217" t="s">
        <v>132</v>
      </c>
      <c r="AU449" s="217" t="s">
        <v>76</v>
      </c>
      <c r="AV449" s="13" t="s">
        <v>135</v>
      </c>
      <c r="AW449" s="13" t="s">
        <v>30</v>
      </c>
      <c r="AX449" s="13" t="s">
        <v>74</v>
      </c>
      <c r="AY449" s="217" t="s">
        <v>123</v>
      </c>
    </row>
    <row r="450" spans="2:51" s="12" customFormat="1" ht="11.25">
      <c r="B450" s="195"/>
      <c r="C450" s="196"/>
      <c r="D450" s="197" t="s">
        <v>132</v>
      </c>
      <c r="E450" s="196"/>
      <c r="F450" s="199" t="s">
        <v>563</v>
      </c>
      <c r="G450" s="196"/>
      <c r="H450" s="200">
        <v>417.333</v>
      </c>
      <c r="I450" s="201"/>
      <c r="J450" s="196"/>
      <c r="K450" s="196"/>
      <c r="L450" s="202"/>
      <c r="M450" s="203"/>
      <c r="N450" s="204"/>
      <c r="O450" s="204"/>
      <c r="P450" s="204"/>
      <c r="Q450" s="204"/>
      <c r="R450" s="204"/>
      <c r="S450" s="204"/>
      <c r="T450" s="205"/>
      <c r="AT450" s="206" t="s">
        <v>132</v>
      </c>
      <c r="AU450" s="206" t="s">
        <v>76</v>
      </c>
      <c r="AV450" s="12" t="s">
        <v>76</v>
      </c>
      <c r="AW450" s="12" t="s">
        <v>4</v>
      </c>
      <c r="AX450" s="12" t="s">
        <v>74</v>
      </c>
      <c r="AY450" s="206" t="s">
        <v>123</v>
      </c>
    </row>
    <row r="451" spans="2:65" s="1" customFormat="1" ht="16.5" customHeight="1">
      <c r="B451" s="34"/>
      <c r="C451" s="183" t="s">
        <v>564</v>
      </c>
      <c r="D451" s="183" t="s">
        <v>126</v>
      </c>
      <c r="E451" s="184" t="s">
        <v>565</v>
      </c>
      <c r="F451" s="185" t="s">
        <v>566</v>
      </c>
      <c r="G451" s="186" t="s">
        <v>138</v>
      </c>
      <c r="H451" s="187">
        <v>840.374</v>
      </c>
      <c r="I451" s="188"/>
      <c r="J451" s="189">
        <f>ROUND(I451*H451,2)</f>
        <v>0</v>
      </c>
      <c r="K451" s="185" t="s">
        <v>139</v>
      </c>
      <c r="L451" s="38"/>
      <c r="M451" s="190" t="s">
        <v>1</v>
      </c>
      <c r="N451" s="191" t="s">
        <v>38</v>
      </c>
      <c r="O451" s="60"/>
      <c r="P451" s="192">
        <f>O451*H451</f>
        <v>0</v>
      </c>
      <c r="Q451" s="192">
        <v>8E-05</v>
      </c>
      <c r="R451" s="192">
        <f>Q451*H451</f>
        <v>0.06722992000000001</v>
      </c>
      <c r="S451" s="192">
        <v>0</v>
      </c>
      <c r="T451" s="193">
        <f>S451*H451</f>
        <v>0</v>
      </c>
      <c r="AR451" s="17" t="s">
        <v>221</v>
      </c>
      <c r="AT451" s="17" t="s">
        <v>126</v>
      </c>
      <c r="AU451" s="17" t="s">
        <v>76</v>
      </c>
      <c r="AY451" s="17" t="s">
        <v>123</v>
      </c>
      <c r="BE451" s="194">
        <f>IF(N451="základní",J451,0)</f>
        <v>0</v>
      </c>
      <c r="BF451" s="194">
        <f>IF(N451="snížená",J451,0)</f>
        <v>0</v>
      </c>
      <c r="BG451" s="194">
        <f>IF(N451="zákl. přenesená",J451,0)</f>
        <v>0</v>
      </c>
      <c r="BH451" s="194">
        <f>IF(N451="sníž. přenesená",J451,0)</f>
        <v>0</v>
      </c>
      <c r="BI451" s="194">
        <f>IF(N451="nulová",J451,0)</f>
        <v>0</v>
      </c>
      <c r="BJ451" s="17" t="s">
        <v>74</v>
      </c>
      <c r="BK451" s="194">
        <f>ROUND(I451*H451,2)</f>
        <v>0</v>
      </c>
      <c r="BL451" s="17" t="s">
        <v>221</v>
      </c>
      <c r="BM451" s="17" t="s">
        <v>567</v>
      </c>
    </row>
    <row r="452" spans="2:51" s="12" customFormat="1" ht="11.25">
      <c r="B452" s="195"/>
      <c r="C452" s="196"/>
      <c r="D452" s="197" t="s">
        <v>132</v>
      </c>
      <c r="E452" s="198" t="s">
        <v>1</v>
      </c>
      <c r="F452" s="199" t="s">
        <v>568</v>
      </c>
      <c r="G452" s="196"/>
      <c r="H452" s="200">
        <v>635.95</v>
      </c>
      <c r="I452" s="201"/>
      <c r="J452" s="196"/>
      <c r="K452" s="196"/>
      <c r="L452" s="202"/>
      <c r="M452" s="203"/>
      <c r="N452" s="204"/>
      <c r="O452" s="204"/>
      <c r="P452" s="204"/>
      <c r="Q452" s="204"/>
      <c r="R452" s="204"/>
      <c r="S452" s="204"/>
      <c r="T452" s="205"/>
      <c r="AT452" s="206" t="s">
        <v>132</v>
      </c>
      <c r="AU452" s="206" t="s">
        <v>76</v>
      </c>
      <c r="AV452" s="12" t="s">
        <v>76</v>
      </c>
      <c r="AW452" s="12" t="s">
        <v>30</v>
      </c>
      <c r="AX452" s="12" t="s">
        <v>67</v>
      </c>
      <c r="AY452" s="206" t="s">
        <v>123</v>
      </c>
    </row>
    <row r="453" spans="2:51" s="12" customFormat="1" ht="11.25">
      <c r="B453" s="195"/>
      <c r="C453" s="196"/>
      <c r="D453" s="197" t="s">
        <v>132</v>
      </c>
      <c r="E453" s="198" t="s">
        <v>1</v>
      </c>
      <c r="F453" s="199" t="s">
        <v>569</v>
      </c>
      <c r="G453" s="196"/>
      <c r="H453" s="200">
        <v>19.827</v>
      </c>
      <c r="I453" s="201"/>
      <c r="J453" s="196"/>
      <c r="K453" s="196"/>
      <c r="L453" s="202"/>
      <c r="M453" s="203"/>
      <c r="N453" s="204"/>
      <c r="O453" s="204"/>
      <c r="P453" s="204"/>
      <c r="Q453" s="204"/>
      <c r="R453" s="204"/>
      <c r="S453" s="204"/>
      <c r="T453" s="205"/>
      <c r="AT453" s="206" t="s">
        <v>132</v>
      </c>
      <c r="AU453" s="206" t="s">
        <v>76</v>
      </c>
      <c r="AV453" s="12" t="s">
        <v>76</v>
      </c>
      <c r="AW453" s="12" t="s">
        <v>30</v>
      </c>
      <c r="AX453" s="12" t="s">
        <v>67</v>
      </c>
      <c r="AY453" s="206" t="s">
        <v>123</v>
      </c>
    </row>
    <row r="454" spans="2:51" s="12" customFormat="1" ht="11.25">
      <c r="B454" s="195"/>
      <c r="C454" s="196"/>
      <c r="D454" s="197" t="s">
        <v>132</v>
      </c>
      <c r="E454" s="198" t="s">
        <v>1</v>
      </c>
      <c r="F454" s="199" t="s">
        <v>570</v>
      </c>
      <c r="G454" s="196"/>
      <c r="H454" s="200">
        <v>2.529</v>
      </c>
      <c r="I454" s="201"/>
      <c r="J454" s="196"/>
      <c r="K454" s="196"/>
      <c r="L454" s="202"/>
      <c r="M454" s="203"/>
      <c r="N454" s="204"/>
      <c r="O454" s="204"/>
      <c r="P454" s="204"/>
      <c r="Q454" s="204"/>
      <c r="R454" s="204"/>
      <c r="S454" s="204"/>
      <c r="T454" s="205"/>
      <c r="AT454" s="206" t="s">
        <v>132</v>
      </c>
      <c r="AU454" s="206" t="s">
        <v>76</v>
      </c>
      <c r="AV454" s="12" t="s">
        <v>76</v>
      </c>
      <c r="AW454" s="12" t="s">
        <v>30</v>
      </c>
      <c r="AX454" s="12" t="s">
        <v>67</v>
      </c>
      <c r="AY454" s="206" t="s">
        <v>123</v>
      </c>
    </row>
    <row r="455" spans="2:51" s="12" customFormat="1" ht="11.25">
      <c r="B455" s="195"/>
      <c r="C455" s="196"/>
      <c r="D455" s="197" t="s">
        <v>132</v>
      </c>
      <c r="E455" s="198" t="s">
        <v>1</v>
      </c>
      <c r="F455" s="199" t="s">
        <v>571</v>
      </c>
      <c r="G455" s="196"/>
      <c r="H455" s="200">
        <v>20.4</v>
      </c>
      <c r="I455" s="201"/>
      <c r="J455" s="196"/>
      <c r="K455" s="196"/>
      <c r="L455" s="202"/>
      <c r="M455" s="203"/>
      <c r="N455" s="204"/>
      <c r="O455" s="204"/>
      <c r="P455" s="204"/>
      <c r="Q455" s="204"/>
      <c r="R455" s="204"/>
      <c r="S455" s="204"/>
      <c r="T455" s="205"/>
      <c r="AT455" s="206" t="s">
        <v>132</v>
      </c>
      <c r="AU455" s="206" t="s">
        <v>76</v>
      </c>
      <c r="AV455" s="12" t="s">
        <v>76</v>
      </c>
      <c r="AW455" s="12" t="s">
        <v>30</v>
      </c>
      <c r="AX455" s="12" t="s">
        <v>67</v>
      </c>
      <c r="AY455" s="206" t="s">
        <v>123</v>
      </c>
    </row>
    <row r="456" spans="2:51" s="12" customFormat="1" ht="11.25">
      <c r="B456" s="195"/>
      <c r="C456" s="196"/>
      <c r="D456" s="197" t="s">
        <v>132</v>
      </c>
      <c r="E456" s="198" t="s">
        <v>1</v>
      </c>
      <c r="F456" s="199" t="s">
        <v>572</v>
      </c>
      <c r="G456" s="196"/>
      <c r="H456" s="200">
        <v>70.668</v>
      </c>
      <c r="I456" s="201"/>
      <c r="J456" s="196"/>
      <c r="K456" s="196"/>
      <c r="L456" s="202"/>
      <c r="M456" s="203"/>
      <c r="N456" s="204"/>
      <c r="O456" s="204"/>
      <c r="P456" s="204"/>
      <c r="Q456" s="204"/>
      <c r="R456" s="204"/>
      <c r="S456" s="204"/>
      <c r="T456" s="205"/>
      <c r="AT456" s="206" t="s">
        <v>132</v>
      </c>
      <c r="AU456" s="206" t="s">
        <v>76</v>
      </c>
      <c r="AV456" s="12" t="s">
        <v>76</v>
      </c>
      <c r="AW456" s="12" t="s">
        <v>30</v>
      </c>
      <c r="AX456" s="12" t="s">
        <v>67</v>
      </c>
      <c r="AY456" s="206" t="s">
        <v>123</v>
      </c>
    </row>
    <row r="457" spans="2:51" s="12" customFormat="1" ht="11.25">
      <c r="B457" s="195"/>
      <c r="C457" s="196"/>
      <c r="D457" s="197" t="s">
        <v>132</v>
      </c>
      <c r="E457" s="198" t="s">
        <v>1</v>
      </c>
      <c r="F457" s="199" t="s">
        <v>573</v>
      </c>
      <c r="G457" s="196"/>
      <c r="H457" s="200">
        <v>10.2</v>
      </c>
      <c r="I457" s="201"/>
      <c r="J457" s="196"/>
      <c r="K457" s="196"/>
      <c r="L457" s="202"/>
      <c r="M457" s="203"/>
      <c r="N457" s="204"/>
      <c r="O457" s="204"/>
      <c r="P457" s="204"/>
      <c r="Q457" s="204"/>
      <c r="R457" s="204"/>
      <c r="S457" s="204"/>
      <c r="T457" s="205"/>
      <c r="AT457" s="206" t="s">
        <v>132</v>
      </c>
      <c r="AU457" s="206" t="s">
        <v>76</v>
      </c>
      <c r="AV457" s="12" t="s">
        <v>76</v>
      </c>
      <c r="AW457" s="12" t="s">
        <v>30</v>
      </c>
      <c r="AX457" s="12" t="s">
        <v>67</v>
      </c>
      <c r="AY457" s="206" t="s">
        <v>123</v>
      </c>
    </row>
    <row r="458" spans="2:51" s="12" customFormat="1" ht="11.25">
      <c r="B458" s="195"/>
      <c r="C458" s="196"/>
      <c r="D458" s="197" t="s">
        <v>132</v>
      </c>
      <c r="E458" s="198" t="s">
        <v>1</v>
      </c>
      <c r="F458" s="199" t="s">
        <v>574</v>
      </c>
      <c r="G458" s="196"/>
      <c r="H458" s="200">
        <v>10.2</v>
      </c>
      <c r="I458" s="201"/>
      <c r="J458" s="196"/>
      <c r="K458" s="196"/>
      <c r="L458" s="202"/>
      <c r="M458" s="203"/>
      <c r="N458" s="204"/>
      <c r="O458" s="204"/>
      <c r="P458" s="204"/>
      <c r="Q458" s="204"/>
      <c r="R458" s="204"/>
      <c r="S458" s="204"/>
      <c r="T458" s="205"/>
      <c r="AT458" s="206" t="s">
        <v>132</v>
      </c>
      <c r="AU458" s="206" t="s">
        <v>76</v>
      </c>
      <c r="AV458" s="12" t="s">
        <v>76</v>
      </c>
      <c r="AW458" s="12" t="s">
        <v>30</v>
      </c>
      <c r="AX458" s="12" t="s">
        <v>67</v>
      </c>
      <c r="AY458" s="206" t="s">
        <v>123</v>
      </c>
    </row>
    <row r="459" spans="2:51" s="12" customFormat="1" ht="11.25">
      <c r="B459" s="195"/>
      <c r="C459" s="196"/>
      <c r="D459" s="197" t="s">
        <v>132</v>
      </c>
      <c r="E459" s="198" t="s">
        <v>1</v>
      </c>
      <c r="F459" s="199" t="s">
        <v>575</v>
      </c>
      <c r="G459" s="196"/>
      <c r="H459" s="200">
        <v>3</v>
      </c>
      <c r="I459" s="201"/>
      <c r="J459" s="196"/>
      <c r="K459" s="196"/>
      <c r="L459" s="202"/>
      <c r="M459" s="203"/>
      <c r="N459" s="204"/>
      <c r="O459" s="204"/>
      <c r="P459" s="204"/>
      <c r="Q459" s="204"/>
      <c r="R459" s="204"/>
      <c r="S459" s="204"/>
      <c r="T459" s="205"/>
      <c r="AT459" s="206" t="s">
        <v>132</v>
      </c>
      <c r="AU459" s="206" t="s">
        <v>76</v>
      </c>
      <c r="AV459" s="12" t="s">
        <v>76</v>
      </c>
      <c r="AW459" s="12" t="s">
        <v>30</v>
      </c>
      <c r="AX459" s="12" t="s">
        <v>67</v>
      </c>
      <c r="AY459" s="206" t="s">
        <v>123</v>
      </c>
    </row>
    <row r="460" spans="2:51" s="12" customFormat="1" ht="11.25">
      <c r="B460" s="195"/>
      <c r="C460" s="196"/>
      <c r="D460" s="197" t="s">
        <v>132</v>
      </c>
      <c r="E460" s="198" t="s">
        <v>1</v>
      </c>
      <c r="F460" s="199" t="s">
        <v>576</v>
      </c>
      <c r="G460" s="196"/>
      <c r="H460" s="200">
        <v>10.2</v>
      </c>
      <c r="I460" s="201"/>
      <c r="J460" s="196"/>
      <c r="K460" s="196"/>
      <c r="L460" s="202"/>
      <c r="M460" s="203"/>
      <c r="N460" s="204"/>
      <c r="O460" s="204"/>
      <c r="P460" s="204"/>
      <c r="Q460" s="204"/>
      <c r="R460" s="204"/>
      <c r="S460" s="204"/>
      <c r="T460" s="205"/>
      <c r="AT460" s="206" t="s">
        <v>132</v>
      </c>
      <c r="AU460" s="206" t="s">
        <v>76</v>
      </c>
      <c r="AV460" s="12" t="s">
        <v>76</v>
      </c>
      <c r="AW460" s="12" t="s">
        <v>30</v>
      </c>
      <c r="AX460" s="12" t="s">
        <v>67</v>
      </c>
      <c r="AY460" s="206" t="s">
        <v>123</v>
      </c>
    </row>
    <row r="461" spans="2:51" s="12" customFormat="1" ht="11.25">
      <c r="B461" s="195"/>
      <c r="C461" s="196"/>
      <c r="D461" s="197" t="s">
        <v>132</v>
      </c>
      <c r="E461" s="198" t="s">
        <v>1</v>
      </c>
      <c r="F461" s="199" t="s">
        <v>577</v>
      </c>
      <c r="G461" s="196"/>
      <c r="H461" s="200">
        <v>1</v>
      </c>
      <c r="I461" s="201"/>
      <c r="J461" s="196"/>
      <c r="K461" s="196"/>
      <c r="L461" s="202"/>
      <c r="M461" s="203"/>
      <c r="N461" s="204"/>
      <c r="O461" s="204"/>
      <c r="P461" s="204"/>
      <c r="Q461" s="204"/>
      <c r="R461" s="204"/>
      <c r="S461" s="204"/>
      <c r="T461" s="205"/>
      <c r="AT461" s="206" t="s">
        <v>132</v>
      </c>
      <c r="AU461" s="206" t="s">
        <v>76</v>
      </c>
      <c r="AV461" s="12" t="s">
        <v>76</v>
      </c>
      <c r="AW461" s="12" t="s">
        <v>30</v>
      </c>
      <c r="AX461" s="12" t="s">
        <v>67</v>
      </c>
      <c r="AY461" s="206" t="s">
        <v>123</v>
      </c>
    </row>
    <row r="462" spans="2:51" s="12" customFormat="1" ht="11.25">
      <c r="B462" s="195"/>
      <c r="C462" s="196"/>
      <c r="D462" s="197" t="s">
        <v>132</v>
      </c>
      <c r="E462" s="198" t="s">
        <v>1</v>
      </c>
      <c r="F462" s="199" t="s">
        <v>578</v>
      </c>
      <c r="G462" s="196"/>
      <c r="H462" s="200">
        <v>4.2</v>
      </c>
      <c r="I462" s="201"/>
      <c r="J462" s="196"/>
      <c r="K462" s="196"/>
      <c r="L462" s="202"/>
      <c r="M462" s="203"/>
      <c r="N462" s="204"/>
      <c r="O462" s="204"/>
      <c r="P462" s="204"/>
      <c r="Q462" s="204"/>
      <c r="R462" s="204"/>
      <c r="S462" s="204"/>
      <c r="T462" s="205"/>
      <c r="AT462" s="206" t="s">
        <v>132</v>
      </c>
      <c r="AU462" s="206" t="s">
        <v>76</v>
      </c>
      <c r="AV462" s="12" t="s">
        <v>76</v>
      </c>
      <c r="AW462" s="12" t="s">
        <v>30</v>
      </c>
      <c r="AX462" s="12" t="s">
        <v>67</v>
      </c>
      <c r="AY462" s="206" t="s">
        <v>123</v>
      </c>
    </row>
    <row r="463" spans="2:51" s="12" customFormat="1" ht="11.25">
      <c r="B463" s="195"/>
      <c r="C463" s="196"/>
      <c r="D463" s="197" t="s">
        <v>132</v>
      </c>
      <c r="E463" s="198" t="s">
        <v>1</v>
      </c>
      <c r="F463" s="199" t="s">
        <v>579</v>
      </c>
      <c r="G463" s="196"/>
      <c r="H463" s="200">
        <v>8.4</v>
      </c>
      <c r="I463" s="201"/>
      <c r="J463" s="196"/>
      <c r="K463" s="196"/>
      <c r="L463" s="202"/>
      <c r="M463" s="203"/>
      <c r="N463" s="204"/>
      <c r="O463" s="204"/>
      <c r="P463" s="204"/>
      <c r="Q463" s="204"/>
      <c r="R463" s="204"/>
      <c r="S463" s="204"/>
      <c r="T463" s="205"/>
      <c r="AT463" s="206" t="s">
        <v>132</v>
      </c>
      <c r="AU463" s="206" t="s">
        <v>76</v>
      </c>
      <c r="AV463" s="12" t="s">
        <v>76</v>
      </c>
      <c r="AW463" s="12" t="s">
        <v>30</v>
      </c>
      <c r="AX463" s="12" t="s">
        <v>67</v>
      </c>
      <c r="AY463" s="206" t="s">
        <v>123</v>
      </c>
    </row>
    <row r="464" spans="2:51" s="12" customFormat="1" ht="11.25">
      <c r="B464" s="195"/>
      <c r="C464" s="196"/>
      <c r="D464" s="197" t="s">
        <v>132</v>
      </c>
      <c r="E464" s="198" t="s">
        <v>1</v>
      </c>
      <c r="F464" s="199" t="s">
        <v>580</v>
      </c>
      <c r="G464" s="196"/>
      <c r="H464" s="200">
        <v>20.4</v>
      </c>
      <c r="I464" s="201"/>
      <c r="J464" s="196"/>
      <c r="K464" s="196"/>
      <c r="L464" s="202"/>
      <c r="M464" s="203"/>
      <c r="N464" s="204"/>
      <c r="O464" s="204"/>
      <c r="P464" s="204"/>
      <c r="Q464" s="204"/>
      <c r="R464" s="204"/>
      <c r="S464" s="204"/>
      <c r="T464" s="205"/>
      <c r="AT464" s="206" t="s">
        <v>132</v>
      </c>
      <c r="AU464" s="206" t="s">
        <v>76</v>
      </c>
      <c r="AV464" s="12" t="s">
        <v>76</v>
      </c>
      <c r="AW464" s="12" t="s">
        <v>30</v>
      </c>
      <c r="AX464" s="12" t="s">
        <v>67</v>
      </c>
      <c r="AY464" s="206" t="s">
        <v>123</v>
      </c>
    </row>
    <row r="465" spans="2:51" s="12" customFormat="1" ht="11.25">
      <c r="B465" s="195"/>
      <c r="C465" s="196"/>
      <c r="D465" s="197" t="s">
        <v>132</v>
      </c>
      <c r="E465" s="198" t="s">
        <v>1</v>
      </c>
      <c r="F465" s="199" t="s">
        <v>581</v>
      </c>
      <c r="G465" s="196"/>
      <c r="H465" s="200">
        <v>16.8</v>
      </c>
      <c r="I465" s="201"/>
      <c r="J465" s="196"/>
      <c r="K465" s="196"/>
      <c r="L465" s="202"/>
      <c r="M465" s="203"/>
      <c r="N465" s="204"/>
      <c r="O465" s="204"/>
      <c r="P465" s="204"/>
      <c r="Q465" s="204"/>
      <c r="R465" s="204"/>
      <c r="S465" s="204"/>
      <c r="T465" s="205"/>
      <c r="AT465" s="206" t="s">
        <v>132</v>
      </c>
      <c r="AU465" s="206" t="s">
        <v>76</v>
      </c>
      <c r="AV465" s="12" t="s">
        <v>76</v>
      </c>
      <c r="AW465" s="12" t="s">
        <v>30</v>
      </c>
      <c r="AX465" s="12" t="s">
        <v>67</v>
      </c>
      <c r="AY465" s="206" t="s">
        <v>123</v>
      </c>
    </row>
    <row r="466" spans="2:51" s="12" customFormat="1" ht="11.25">
      <c r="B466" s="195"/>
      <c r="C466" s="196"/>
      <c r="D466" s="197" t="s">
        <v>132</v>
      </c>
      <c r="E466" s="198" t="s">
        <v>1</v>
      </c>
      <c r="F466" s="199" t="s">
        <v>582</v>
      </c>
      <c r="G466" s="196"/>
      <c r="H466" s="200">
        <v>6.6</v>
      </c>
      <c r="I466" s="201"/>
      <c r="J466" s="196"/>
      <c r="K466" s="196"/>
      <c r="L466" s="202"/>
      <c r="M466" s="203"/>
      <c r="N466" s="204"/>
      <c r="O466" s="204"/>
      <c r="P466" s="204"/>
      <c r="Q466" s="204"/>
      <c r="R466" s="204"/>
      <c r="S466" s="204"/>
      <c r="T466" s="205"/>
      <c r="AT466" s="206" t="s">
        <v>132</v>
      </c>
      <c r="AU466" s="206" t="s">
        <v>76</v>
      </c>
      <c r="AV466" s="12" t="s">
        <v>76</v>
      </c>
      <c r="AW466" s="12" t="s">
        <v>30</v>
      </c>
      <c r="AX466" s="12" t="s">
        <v>67</v>
      </c>
      <c r="AY466" s="206" t="s">
        <v>123</v>
      </c>
    </row>
    <row r="467" spans="2:51" s="13" customFormat="1" ht="11.25">
      <c r="B467" s="207"/>
      <c r="C467" s="208"/>
      <c r="D467" s="197" t="s">
        <v>132</v>
      </c>
      <c r="E467" s="209" t="s">
        <v>1</v>
      </c>
      <c r="F467" s="210" t="s">
        <v>134</v>
      </c>
      <c r="G467" s="208"/>
      <c r="H467" s="211">
        <v>840.3740000000001</v>
      </c>
      <c r="I467" s="212"/>
      <c r="J467" s="208"/>
      <c r="K467" s="208"/>
      <c r="L467" s="213"/>
      <c r="M467" s="214"/>
      <c r="N467" s="215"/>
      <c r="O467" s="215"/>
      <c r="P467" s="215"/>
      <c r="Q467" s="215"/>
      <c r="R467" s="215"/>
      <c r="S467" s="215"/>
      <c r="T467" s="216"/>
      <c r="AT467" s="217" t="s">
        <v>132</v>
      </c>
      <c r="AU467" s="217" t="s">
        <v>76</v>
      </c>
      <c r="AV467" s="13" t="s">
        <v>135</v>
      </c>
      <c r="AW467" s="13" t="s">
        <v>30</v>
      </c>
      <c r="AX467" s="13" t="s">
        <v>67</v>
      </c>
      <c r="AY467" s="217" t="s">
        <v>123</v>
      </c>
    </row>
    <row r="468" spans="2:51" s="15" customFormat="1" ht="11.25">
      <c r="B468" s="238"/>
      <c r="C468" s="239"/>
      <c r="D468" s="197" t="s">
        <v>132</v>
      </c>
      <c r="E468" s="240" t="s">
        <v>1</v>
      </c>
      <c r="F468" s="241" t="s">
        <v>248</v>
      </c>
      <c r="G468" s="239"/>
      <c r="H468" s="242">
        <v>840.3740000000001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AT468" s="248" t="s">
        <v>132</v>
      </c>
      <c r="AU468" s="248" t="s">
        <v>76</v>
      </c>
      <c r="AV468" s="15" t="s">
        <v>130</v>
      </c>
      <c r="AW468" s="15" t="s">
        <v>30</v>
      </c>
      <c r="AX468" s="15" t="s">
        <v>74</v>
      </c>
      <c r="AY468" s="248" t="s">
        <v>123</v>
      </c>
    </row>
    <row r="469" spans="2:65" s="1" customFormat="1" ht="16.5" customHeight="1">
      <c r="B469" s="34"/>
      <c r="C469" s="183" t="s">
        <v>583</v>
      </c>
      <c r="D469" s="183" t="s">
        <v>126</v>
      </c>
      <c r="E469" s="184" t="s">
        <v>584</v>
      </c>
      <c r="F469" s="185" t="s">
        <v>585</v>
      </c>
      <c r="G469" s="186" t="s">
        <v>138</v>
      </c>
      <c r="H469" s="187">
        <v>840.374</v>
      </c>
      <c r="I469" s="188"/>
      <c r="J469" s="189">
        <f>ROUND(I469*H469,2)</f>
        <v>0</v>
      </c>
      <c r="K469" s="185" t="s">
        <v>139</v>
      </c>
      <c r="L469" s="38"/>
      <c r="M469" s="190" t="s">
        <v>1</v>
      </c>
      <c r="N469" s="191" t="s">
        <v>38</v>
      </c>
      <c r="O469" s="60"/>
      <c r="P469" s="192">
        <f>O469*H469</f>
        <v>0</v>
      </c>
      <c r="Q469" s="192">
        <v>0.00014</v>
      </c>
      <c r="R469" s="192">
        <f>Q469*H469</f>
        <v>0.11765236</v>
      </c>
      <c r="S469" s="192">
        <v>0</v>
      </c>
      <c r="T469" s="193">
        <f>S469*H469</f>
        <v>0</v>
      </c>
      <c r="AR469" s="17" t="s">
        <v>221</v>
      </c>
      <c r="AT469" s="17" t="s">
        <v>126</v>
      </c>
      <c r="AU469" s="17" t="s">
        <v>76</v>
      </c>
      <c r="AY469" s="17" t="s">
        <v>123</v>
      </c>
      <c r="BE469" s="194">
        <f>IF(N469="základní",J469,0)</f>
        <v>0</v>
      </c>
      <c r="BF469" s="194">
        <f>IF(N469="snížená",J469,0)</f>
        <v>0</v>
      </c>
      <c r="BG469" s="194">
        <f>IF(N469="zákl. přenesená",J469,0)</f>
        <v>0</v>
      </c>
      <c r="BH469" s="194">
        <f>IF(N469="sníž. přenesená",J469,0)</f>
        <v>0</v>
      </c>
      <c r="BI469" s="194">
        <f>IF(N469="nulová",J469,0)</f>
        <v>0</v>
      </c>
      <c r="BJ469" s="17" t="s">
        <v>74</v>
      </c>
      <c r="BK469" s="194">
        <f>ROUND(I469*H469,2)</f>
        <v>0</v>
      </c>
      <c r="BL469" s="17" t="s">
        <v>221</v>
      </c>
      <c r="BM469" s="17" t="s">
        <v>586</v>
      </c>
    </row>
    <row r="470" spans="2:51" s="12" customFormat="1" ht="11.25">
      <c r="B470" s="195"/>
      <c r="C470" s="196"/>
      <c r="D470" s="197" t="s">
        <v>132</v>
      </c>
      <c r="E470" s="198" t="s">
        <v>1</v>
      </c>
      <c r="F470" s="199" t="s">
        <v>568</v>
      </c>
      <c r="G470" s="196"/>
      <c r="H470" s="200">
        <v>635.95</v>
      </c>
      <c r="I470" s="201"/>
      <c r="J470" s="196"/>
      <c r="K470" s="196"/>
      <c r="L470" s="202"/>
      <c r="M470" s="203"/>
      <c r="N470" s="204"/>
      <c r="O470" s="204"/>
      <c r="P470" s="204"/>
      <c r="Q470" s="204"/>
      <c r="R470" s="204"/>
      <c r="S470" s="204"/>
      <c r="T470" s="205"/>
      <c r="AT470" s="206" t="s">
        <v>132</v>
      </c>
      <c r="AU470" s="206" t="s">
        <v>76</v>
      </c>
      <c r="AV470" s="12" t="s">
        <v>76</v>
      </c>
      <c r="AW470" s="12" t="s">
        <v>30</v>
      </c>
      <c r="AX470" s="12" t="s">
        <v>67</v>
      </c>
      <c r="AY470" s="206" t="s">
        <v>123</v>
      </c>
    </row>
    <row r="471" spans="2:51" s="12" customFormat="1" ht="11.25">
      <c r="B471" s="195"/>
      <c r="C471" s="196"/>
      <c r="D471" s="197" t="s">
        <v>132</v>
      </c>
      <c r="E471" s="198" t="s">
        <v>1</v>
      </c>
      <c r="F471" s="199" t="s">
        <v>569</v>
      </c>
      <c r="G471" s="196"/>
      <c r="H471" s="200">
        <v>19.827</v>
      </c>
      <c r="I471" s="201"/>
      <c r="J471" s="196"/>
      <c r="K471" s="196"/>
      <c r="L471" s="202"/>
      <c r="M471" s="203"/>
      <c r="N471" s="204"/>
      <c r="O471" s="204"/>
      <c r="P471" s="204"/>
      <c r="Q471" s="204"/>
      <c r="R471" s="204"/>
      <c r="S471" s="204"/>
      <c r="T471" s="205"/>
      <c r="AT471" s="206" t="s">
        <v>132</v>
      </c>
      <c r="AU471" s="206" t="s">
        <v>76</v>
      </c>
      <c r="AV471" s="12" t="s">
        <v>76</v>
      </c>
      <c r="AW471" s="12" t="s">
        <v>30</v>
      </c>
      <c r="AX471" s="12" t="s">
        <v>67</v>
      </c>
      <c r="AY471" s="206" t="s">
        <v>123</v>
      </c>
    </row>
    <row r="472" spans="2:51" s="12" customFormat="1" ht="11.25">
      <c r="B472" s="195"/>
      <c r="C472" s="196"/>
      <c r="D472" s="197" t="s">
        <v>132</v>
      </c>
      <c r="E472" s="198" t="s">
        <v>1</v>
      </c>
      <c r="F472" s="199" t="s">
        <v>570</v>
      </c>
      <c r="G472" s="196"/>
      <c r="H472" s="200">
        <v>2.529</v>
      </c>
      <c r="I472" s="201"/>
      <c r="J472" s="196"/>
      <c r="K472" s="196"/>
      <c r="L472" s="202"/>
      <c r="M472" s="203"/>
      <c r="N472" s="204"/>
      <c r="O472" s="204"/>
      <c r="P472" s="204"/>
      <c r="Q472" s="204"/>
      <c r="R472" s="204"/>
      <c r="S472" s="204"/>
      <c r="T472" s="205"/>
      <c r="AT472" s="206" t="s">
        <v>132</v>
      </c>
      <c r="AU472" s="206" t="s">
        <v>76</v>
      </c>
      <c r="AV472" s="12" t="s">
        <v>76</v>
      </c>
      <c r="AW472" s="12" t="s">
        <v>30</v>
      </c>
      <c r="AX472" s="12" t="s">
        <v>67</v>
      </c>
      <c r="AY472" s="206" t="s">
        <v>123</v>
      </c>
    </row>
    <row r="473" spans="2:51" s="12" customFormat="1" ht="11.25">
      <c r="B473" s="195"/>
      <c r="C473" s="196"/>
      <c r="D473" s="197" t="s">
        <v>132</v>
      </c>
      <c r="E473" s="198" t="s">
        <v>1</v>
      </c>
      <c r="F473" s="199" t="s">
        <v>571</v>
      </c>
      <c r="G473" s="196"/>
      <c r="H473" s="200">
        <v>20.4</v>
      </c>
      <c r="I473" s="201"/>
      <c r="J473" s="196"/>
      <c r="K473" s="196"/>
      <c r="L473" s="202"/>
      <c r="M473" s="203"/>
      <c r="N473" s="204"/>
      <c r="O473" s="204"/>
      <c r="P473" s="204"/>
      <c r="Q473" s="204"/>
      <c r="R473" s="204"/>
      <c r="S473" s="204"/>
      <c r="T473" s="205"/>
      <c r="AT473" s="206" t="s">
        <v>132</v>
      </c>
      <c r="AU473" s="206" t="s">
        <v>76</v>
      </c>
      <c r="AV473" s="12" t="s">
        <v>76</v>
      </c>
      <c r="AW473" s="12" t="s">
        <v>30</v>
      </c>
      <c r="AX473" s="12" t="s">
        <v>67</v>
      </c>
      <c r="AY473" s="206" t="s">
        <v>123</v>
      </c>
    </row>
    <row r="474" spans="2:51" s="12" customFormat="1" ht="11.25">
      <c r="B474" s="195"/>
      <c r="C474" s="196"/>
      <c r="D474" s="197" t="s">
        <v>132</v>
      </c>
      <c r="E474" s="198" t="s">
        <v>1</v>
      </c>
      <c r="F474" s="199" t="s">
        <v>572</v>
      </c>
      <c r="G474" s="196"/>
      <c r="H474" s="200">
        <v>70.668</v>
      </c>
      <c r="I474" s="201"/>
      <c r="J474" s="196"/>
      <c r="K474" s="196"/>
      <c r="L474" s="202"/>
      <c r="M474" s="203"/>
      <c r="N474" s="204"/>
      <c r="O474" s="204"/>
      <c r="P474" s="204"/>
      <c r="Q474" s="204"/>
      <c r="R474" s="204"/>
      <c r="S474" s="204"/>
      <c r="T474" s="205"/>
      <c r="AT474" s="206" t="s">
        <v>132</v>
      </c>
      <c r="AU474" s="206" t="s">
        <v>76</v>
      </c>
      <c r="AV474" s="12" t="s">
        <v>76</v>
      </c>
      <c r="AW474" s="12" t="s">
        <v>30</v>
      </c>
      <c r="AX474" s="12" t="s">
        <v>67</v>
      </c>
      <c r="AY474" s="206" t="s">
        <v>123</v>
      </c>
    </row>
    <row r="475" spans="2:51" s="12" customFormat="1" ht="11.25">
      <c r="B475" s="195"/>
      <c r="C475" s="196"/>
      <c r="D475" s="197" t="s">
        <v>132</v>
      </c>
      <c r="E475" s="198" t="s">
        <v>1</v>
      </c>
      <c r="F475" s="199" t="s">
        <v>573</v>
      </c>
      <c r="G475" s="196"/>
      <c r="H475" s="200">
        <v>10.2</v>
      </c>
      <c r="I475" s="201"/>
      <c r="J475" s="196"/>
      <c r="K475" s="196"/>
      <c r="L475" s="202"/>
      <c r="M475" s="203"/>
      <c r="N475" s="204"/>
      <c r="O475" s="204"/>
      <c r="P475" s="204"/>
      <c r="Q475" s="204"/>
      <c r="R475" s="204"/>
      <c r="S475" s="204"/>
      <c r="T475" s="205"/>
      <c r="AT475" s="206" t="s">
        <v>132</v>
      </c>
      <c r="AU475" s="206" t="s">
        <v>76</v>
      </c>
      <c r="AV475" s="12" t="s">
        <v>76</v>
      </c>
      <c r="AW475" s="12" t="s">
        <v>30</v>
      </c>
      <c r="AX475" s="12" t="s">
        <v>67</v>
      </c>
      <c r="AY475" s="206" t="s">
        <v>123</v>
      </c>
    </row>
    <row r="476" spans="2:51" s="12" customFormat="1" ht="11.25">
      <c r="B476" s="195"/>
      <c r="C476" s="196"/>
      <c r="D476" s="197" t="s">
        <v>132</v>
      </c>
      <c r="E476" s="198" t="s">
        <v>1</v>
      </c>
      <c r="F476" s="199" t="s">
        <v>574</v>
      </c>
      <c r="G476" s="196"/>
      <c r="H476" s="200">
        <v>10.2</v>
      </c>
      <c r="I476" s="201"/>
      <c r="J476" s="196"/>
      <c r="K476" s="196"/>
      <c r="L476" s="202"/>
      <c r="M476" s="203"/>
      <c r="N476" s="204"/>
      <c r="O476" s="204"/>
      <c r="P476" s="204"/>
      <c r="Q476" s="204"/>
      <c r="R476" s="204"/>
      <c r="S476" s="204"/>
      <c r="T476" s="205"/>
      <c r="AT476" s="206" t="s">
        <v>132</v>
      </c>
      <c r="AU476" s="206" t="s">
        <v>76</v>
      </c>
      <c r="AV476" s="12" t="s">
        <v>76</v>
      </c>
      <c r="AW476" s="12" t="s">
        <v>30</v>
      </c>
      <c r="AX476" s="12" t="s">
        <v>67</v>
      </c>
      <c r="AY476" s="206" t="s">
        <v>123</v>
      </c>
    </row>
    <row r="477" spans="2:51" s="12" customFormat="1" ht="11.25">
      <c r="B477" s="195"/>
      <c r="C477" s="196"/>
      <c r="D477" s="197" t="s">
        <v>132</v>
      </c>
      <c r="E477" s="198" t="s">
        <v>1</v>
      </c>
      <c r="F477" s="199" t="s">
        <v>575</v>
      </c>
      <c r="G477" s="196"/>
      <c r="H477" s="200">
        <v>3</v>
      </c>
      <c r="I477" s="201"/>
      <c r="J477" s="196"/>
      <c r="K477" s="196"/>
      <c r="L477" s="202"/>
      <c r="M477" s="203"/>
      <c r="N477" s="204"/>
      <c r="O477" s="204"/>
      <c r="P477" s="204"/>
      <c r="Q477" s="204"/>
      <c r="R477" s="204"/>
      <c r="S477" s="204"/>
      <c r="T477" s="205"/>
      <c r="AT477" s="206" t="s">
        <v>132</v>
      </c>
      <c r="AU477" s="206" t="s">
        <v>76</v>
      </c>
      <c r="AV477" s="12" t="s">
        <v>76</v>
      </c>
      <c r="AW477" s="12" t="s">
        <v>30</v>
      </c>
      <c r="AX477" s="12" t="s">
        <v>67</v>
      </c>
      <c r="AY477" s="206" t="s">
        <v>123</v>
      </c>
    </row>
    <row r="478" spans="2:51" s="12" customFormat="1" ht="11.25">
      <c r="B478" s="195"/>
      <c r="C478" s="196"/>
      <c r="D478" s="197" t="s">
        <v>132</v>
      </c>
      <c r="E478" s="198" t="s">
        <v>1</v>
      </c>
      <c r="F478" s="199" t="s">
        <v>576</v>
      </c>
      <c r="G478" s="196"/>
      <c r="H478" s="200">
        <v>10.2</v>
      </c>
      <c r="I478" s="201"/>
      <c r="J478" s="196"/>
      <c r="K478" s="196"/>
      <c r="L478" s="202"/>
      <c r="M478" s="203"/>
      <c r="N478" s="204"/>
      <c r="O478" s="204"/>
      <c r="P478" s="204"/>
      <c r="Q478" s="204"/>
      <c r="R478" s="204"/>
      <c r="S478" s="204"/>
      <c r="T478" s="205"/>
      <c r="AT478" s="206" t="s">
        <v>132</v>
      </c>
      <c r="AU478" s="206" t="s">
        <v>76</v>
      </c>
      <c r="AV478" s="12" t="s">
        <v>76</v>
      </c>
      <c r="AW478" s="12" t="s">
        <v>30</v>
      </c>
      <c r="AX478" s="12" t="s">
        <v>67</v>
      </c>
      <c r="AY478" s="206" t="s">
        <v>123</v>
      </c>
    </row>
    <row r="479" spans="2:51" s="12" customFormat="1" ht="11.25">
      <c r="B479" s="195"/>
      <c r="C479" s="196"/>
      <c r="D479" s="197" t="s">
        <v>132</v>
      </c>
      <c r="E479" s="198" t="s">
        <v>1</v>
      </c>
      <c r="F479" s="199" t="s">
        <v>577</v>
      </c>
      <c r="G479" s="196"/>
      <c r="H479" s="200">
        <v>1</v>
      </c>
      <c r="I479" s="201"/>
      <c r="J479" s="196"/>
      <c r="K479" s="196"/>
      <c r="L479" s="202"/>
      <c r="M479" s="203"/>
      <c r="N479" s="204"/>
      <c r="O479" s="204"/>
      <c r="P479" s="204"/>
      <c r="Q479" s="204"/>
      <c r="R479" s="204"/>
      <c r="S479" s="204"/>
      <c r="T479" s="205"/>
      <c r="AT479" s="206" t="s">
        <v>132</v>
      </c>
      <c r="AU479" s="206" t="s">
        <v>76</v>
      </c>
      <c r="AV479" s="12" t="s">
        <v>76</v>
      </c>
      <c r="AW479" s="12" t="s">
        <v>30</v>
      </c>
      <c r="AX479" s="12" t="s">
        <v>67</v>
      </c>
      <c r="AY479" s="206" t="s">
        <v>123</v>
      </c>
    </row>
    <row r="480" spans="2:51" s="12" customFormat="1" ht="11.25">
      <c r="B480" s="195"/>
      <c r="C480" s="196"/>
      <c r="D480" s="197" t="s">
        <v>132</v>
      </c>
      <c r="E480" s="198" t="s">
        <v>1</v>
      </c>
      <c r="F480" s="199" t="s">
        <v>578</v>
      </c>
      <c r="G480" s="196"/>
      <c r="H480" s="200">
        <v>4.2</v>
      </c>
      <c r="I480" s="201"/>
      <c r="J480" s="196"/>
      <c r="K480" s="196"/>
      <c r="L480" s="202"/>
      <c r="M480" s="203"/>
      <c r="N480" s="204"/>
      <c r="O480" s="204"/>
      <c r="P480" s="204"/>
      <c r="Q480" s="204"/>
      <c r="R480" s="204"/>
      <c r="S480" s="204"/>
      <c r="T480" s="205"/>
      <c r="AT480" s="206" t="s">
        <v>132</v>
      </c>
      <c r="AU480" s="206" t="s">
        <v>76</v>
      </c>
      <c r="AV480" s="12" t="s">
        <v>76</v>
      </c>
      <c r="AW480" s="12" t="s">
        <v>30</v>
      </c>
      <c r="AX480" s="12" t="s">
        <v>67</v>
      </c>
      <c r="AY480" s="206" t="s">
        <v>123</v>
      </c>
    </row>
    <row r="481" spans="2:51" s="12" customFormat="1" ht="11.25">
      <c r="B481" s="195"/>
      <c r="C481" s="196"/>
      <c r="D481" s="197" t="s">
        <v>132</v>
      </c>
      <c r="E481" s="198" t="s">
        <v>1</v>
      </c>
      <c r="F481" s="199" t="s">
        <v>579</v>
      </c>
      <c r="G481" s="196"/>
      <c r="H481" s="200">
        <v>8.4</v>
      </c>
      <c r="I481" s="201"/>
      <c r="J481" s="196"/>
      <c r="K481" s="196"/>
      <c r="L481" s="202"/>
      <c r="M481" s="203"/>
      <c r="N481" s="204"/>
      <c r="O481" s="204"/>
      <c r="P481" s="204"/>
      <c r="Q481" s="204"/>
      <c r="R481" s="204"/>
      <c r="S481" s="204"/>
      <c r="T481" s="205"/>
      <c r="AT481" s="206" t="s">
        <v>132</v>
      </c>
      <c r="AU481" s="206" t="s">
        <v>76</v>
      </c>
      <c r="AV481" s="12" t="s">
        <v>76</v>
      </c>
      <c r="AW481" s="12" t="s">
        <v>30</v>
      </c>
      <c r="AX481" s="12" t="s">
        <v>67</v>
      </c>
      <c r="AY481" s="206" t="s">
        <v>123</v>
      </c>
    </row>
    <row r="482" spans="2:51" s="12" customFormat="1" ht="11.25">
      <c r="B482" s="195"/>
      <c r="C482" s="196"/>
      <c r="D482" s="197" t="s">
        <v>132</v>
      </c>
      <c r="E482" s="198" t="s">
        <v>1</v>
      </c>
      <c r="F482" s="199" t="s">
        <v>580</v>
      </c>
      <c r="G482" s="196"/>
      <c r="H482" s="200">
        <v>20.4</v>
      </c>
      <c r="I482" s="201"/>
      <c r="J482" s="196"/>
      <c r="K482" s="196"/>
      <c r="L482" s="202"/>
      <c r="M482" s="203"/>
      <c r="N482" s="204"/>
      <c r="O482" s="204"/>
      <c r="P482" s="204"/>
      <c r="Q482" s="204"/>
      <c r="R482" s="204"/>
      <c r="S482" s="204"/>
      <c r="T482" s="205"/>
      <c r="AT482" s="206" t="s">
        <v>132</v>
      </c>
      <c r="AU482" s="206" t="s">
        <v>76</v>
      </c>
      <c r="AV482" s="12" t="s">
        <v>76</v>
      </c>
      <c r="AW482" s="12" t="s">
        <v>30</v>
      </c>
      <c r="AX482" s="12" t="s">
        <v>67</v>
      </c>
      <c r="AY482" s="206" t="s">
        <v>123</v>
      </c>
    </row>
    <row r="483" spans="2:51" s="12" customFormat="1" ht="11.25">
      <c r="B483" s="195"/>
      <c r="C483" s="196"/>
      <c r="D483" s="197" t="s">
        <v>132</v>
      </c>
      <c r="E483" s="198" t="s">
        <v>1</v>
      </c>
      <c r="F483" s="199" t="s">
        <v>581</v>
      </c>
      <c r="G483" s="196"/>
      <c r="H483" s="200">
        <v>16.8</v>
      </c>
      <c r="I483" s="201"/>
      <c r="J483" s="196"/>
      <c r="K483" s="196"/>
      <c r="L483" s="202"/>
      <c r="M483" s="203"/>
      <c r="N483" s="204"/>
      <c r="O483" s="204"/>
      <c r="P483" s="204"/>
      <c r="Q483" s="204"/>
      <c r="R483" s="204"/>
      <c r="S483" s="204"/>
      <c r="T483" s="205"/>
      <c r="AT483" s="206" t="s">
        <v>132</v>
      </c>
      <c r="AU483" s="206" t="s">
        <v>76</v>
      </c>
      <c r="AV483" s="12" t="s">
        <v>76</v>
      </c>
      <c r="AW483" s="12" t="s">
        <v>30</v>
      </c>
      <c r="AX483" s="12" t="s">
        <v>67</v>
      </c>
      <c r="AY483" s="206" t="s">
        <v>123</v>
      </c>
    </row>
    <row r="484" spans="2:51" s="12" customFormat="1" ht="11.25">
      <c r="B484" s="195"/>
      <c r="C484" s="196"/>
      <c r="D484" s="197" t="s">
        <v>132</v>
      </c>
      <c r="E484" s="198" t="s">
        <v>1</v>
      </c>
      <c r="F484" s="199" t="s">
        <v>582</v>
      </c>
      <c r="G484" s="196"/>
      <c r="H484" s="200">
        <v>6.6</v>
      </c>
      <c r="I484" s="201"/>
      <c r="J484" s="196"/>
      <c r="K484" s="196"/>
      <c r="L484" s="202"/>
      <c r="M484" s="203"/>
      <c r="N484" s="204"/>
      <c r="O484" s="204"/>
      <c r="P484" s="204"/>
      <c r="Q484" s="204"/>
      <c r="R484" s="204"/>
      <c r="S484" s="204"/>
      <c r="T484" s="205"/>
      <c r="AT484" s="206" t="s">
        <v>132</v>
      </c>
      <c r="AU484" s="206" t="s">
        <v>76</v>
      </c>
      <c r="AV484" s="12" t="s">
        <v>76</v>
      </c>
      <c r="AW484" s="12" t="s">
        <v>30</v>
      </c>
      <c r="AX484" s="12" t="s">
        <v>67</v>
      </c>
      <c r="AY484" s="206" t="s">
        <v>123</v>
      </c>
    </row>
    <row r="485" spans="2:51" s="13" customFormat="1" ht="11.25">
      <c r="B485" s="207"/>
      <c r="C485" s="208"/>
      <c r="D485" s="197" t="s">
        <v>132</v>
      </c>
      <c r="E485" s="209" t="s">
        <v>1</v>
      </c>
      <c r="F485" s="210" t="s">
        <v>134</v>
      </c>
      <c r="G485" s="208"/>
      <c r="H485" s="211">
        <v>840.3740000000001</v>
      </c>
      <c r="I485" s="212"/>
      <c r="J485" s="208"/>
      <c r="K485" s="208"/>
      <c r="L485" s="213"/>
      <c r="M485" s="214"/>
      <c r="N485" s="215"/>
      <c r="O485" s="215"/>
      <c r="P485" s="215"/>
      <c r="Q485" s="215"/>
      <c r="R485" s="215"/>
      <c r="S485" s="215"/>
      <c r="T485" s="216"/>
      <c r="AT485" s="217" t="s">
        <v>132</v>
      </c>
      <c r="AU485" s="217" t="s">
        <v>76</v>
      </c>
      <c r="AV485" s="13" t="s">
        <v>135</v>
      </c>
      <c r="AW485" s="13" t="s">
        <v>30</v>
      </c>
      <c r="AX485" s="13" t="s">
        <v>67</v>
      </c>
      <c r="AY485" s="217" t="s">
        <v>123</v>
      </c>
    </row>
    <row r="486" spans="2:51" s="15" customFormat="1" ht="11.25">
      <c r="B486" s="238"/>
      <c r="C486" s="239"/>
      <c r="D486" s="197" t="s">
        <v>132</v>
      </c>
      <c r="E486" s="240" t="s">
        <v>1</v>
      </c>
      <c r="F486" s="241" t="s">
        <v>248</v>
      </c>
      <c r="G486" s="239"/>
      <c r="H486" s="242">
        <v>840.3740000000001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AT486" s="248" t="s">
        <v>132</v>
      </c>
      <c r="AU486" s="248" t="s">
        <v>76</v>
      </c>
      <c r="AV486" s="15" t="s">
        <v>130</v>
      </c>
      <c r="AW486" s="15" t="s">
        <v>30</v>
      </c>
      <c r="AX486" s="15" t="s">
        <v>74</v>
      </c>
      <c r="AY486" s="248" t="s">
        <v>123</v>
      </c>
    </row>
    <row r="487" spans="2:65" s="1" customFormat="1" ht="16.5" customHeight="1">
      <c r="B487" s="34"/>
      <c r="C487" s="183" t="s">
        <v>587</v>
      </c>
      <c r="D487" s="183" t="s">
        <v>126</v>
      </c>
      <c r="E487" s="184" t="s">
        <v>588</v>
      </c>
      <c r="F487" s="185" t="s">
        <v>589</v>
      </c>
      <c r="G487" s="186" t="s">
        <v>138</v>
      </c>
      <c r="H487" s="187">
        <v>840.374</v>
      </c>
      <c r="I487" s="188"/>
      <c r="J487" s="189">
        <f>ROUND(I487*H487,2)</f>
        <v>0</v>
      </c>
      <c r="K487" s="185" t="s">
        <v>139</v>
      </c>
      <c r="L487" s="38"/>
      <c r="M487" s="190" t="s">
        <v>1</v>
      </c>
      <c r="N487" s="191" t="s">
        <v>38</v>
      </c>
      <c r="O487" s="60"/>
      <c r="P487" s="192">
        <f>O487*H487</f>
        <v>0</v>
      </c>
      <c r="Q487" s="192">
        <v>0.00013</v>
      </c>
      <c r="R487" s="192">
        <f>Q487*H487</f>
        <v>0.10924861999999999</v>
      </c>
      <c r="S487" s="192">
        <v>0</v>
      </c>
      <c r="T487" s="193">
        <f>S487*H487</f>
        <v>0</v>
      </c>
      <c r="AR487" s="17" t="s">
        <v>221</v>
      </c>
      <c r="AT487" s="17" t="s">
        <v>126</v>
      </c>
      <c r="AU487" s="17" t="s">
        <v>76</v>
      </c>
      <c r="AY487" s="17" t="s">
        <v>123</v>
      </c>
      <c r="BE487" s="194">
        <f>IF(N487="základní",J487,0)</f>
        <v>0</v>
      </c>
      <c r="BF487" s="194">
        <f>IF(N487="snížená",J487,0)</f>
        <v>0</v>
      </c>
      <c r="BG487" s="194">
        <f>IF(N487="zákl. přenesená",J487,0)</f>
        <v>0</v>
      </c>
      <c r="BH487" s="194">
        <f>IF(N487="sníž. přenesená",J487,0)</f>
        <v>0</v>
      </c>
      <c r="BI487" s="194">
        <f>IF(N487="nulová",J487,0)</f>
        <v>0</v>
      </c>
      <c r="BJ487" s="17" t="s">
        <v>74</v>
      </c>
      <c r="BK487" s="194">
        <f>ROUND(I487*H487,2)</f>
        <v>0</v>
      </c>
      <c r="BL487" s="17" t="s">
        <v>221</v>
      </c>
      <c r="BM487" s="17" t="s">
        <v>590</v>
      </c>
    </row>
    <row r="488" spans="2:51" s="12" customFormat="1" ht="11.25">
      <c r="B488" s="195"/>
      <c r="C488" s="196"/>
      <c r="D488" s="197" t="s">
        <v>132</v>
      </c>
      <c r="E488" s="198" t="s">
        <v>1</v>
      </c>
      <c r="F488" s="199" t="s">
        <v>568</v>
      </c>
      <c r="G488" s="196"/>
      <c r="H488" s="200">
        <v>635.95</v>
      </c>
      <c r="I488" s="201"/>
      <c r="J488" s="196"/>
      <c r="K488" s="196"/>
      <c r="L488" s="202"/>
      <c r="M488" s="203"/>
      <c r="N488" s="204"/>
      <c r="O488" s="204"/>
      <c r="P488" s="204"/>
      <c r="Q488" s="204"/>
      <c r="R488" s="204"/>
      <c r="S488" s="204"/>
      <c r="T488" s="205"/>
      <c r="AT488" s="206" t="s">
        <v>132</v>
      </c>
      <c r="AU488" s="206" t="s">
        <v>76</v>
      </c>
      <c r="AV488" s="12" t="s">
        <v>76</v>
      </c>
      <c r="AW488" s="12" t="s">
        <v>30</v>
      </c>
      <c r="AX488" s="12" t="s">
        <v>67</v>
      </c>
      <c r="AY488" s="206" t="s">
        <v>123</v>
      </c>
    </row>
    <row r="489" spans="2:51" s="12" customFormat="1" ht="11.25">
      <c r="B489" s="195"/>
      <c r="C489" s="196"/>
      <c r="D489" s="197" t="s">
        <v>132</v>
      </c>
      <c r="E489" s="198" t="s">
        <v>1</v>
      </c>
      <c r="F489" s="199" t="s">
        <v>569</v>
      </c>
      <c r="G489" s="196"/>
      <c r="H489" s="200">
        <v>19.827</v>
      </c>
      <c r="I489" s="201"/>
      <c r="J489" s="196"/>
      <c r="K489" s="196"/>
      <c r="L489" s="202"/>
      <c r="M489" s="203"/>
      <c r="N489" s="204"/>
      <c r="O489" s="204"/>
      <c r="P489" s="204"/>
      <c r="Q489" s="204"/>
      <c r="R489" s="204"/>
      <c r="S489" s="204"/>
      <c r="T489" s="205"/>
      <c r="AT489" s="206" t="s">
        <v>132</v>
      </c>
      <c r="AU489" s="206" t="s">
        <v>76</v>
      </c>
      <c r="AV489" s="12" t="s">
        <v>76</v>
      </c>
      <c r="AW489" s="12" t="s">
        <v>30</v>
      </c>
      <c r="AX489" s="12" t="s">
        <v>67</v>
      </c>
      <c r="AY489" s="206" t="s">
        <v>123</v>
      </c>
    </row>
    <row r="490" spans="2:51" s="12" customFormat="1" ht="11.25">
      <c r="B490" s="195"/>
      <c r="C490" s="196"/>
      <c r="D490" s="197" t="s">
        <v>132</v>
      </c>
      <c r="E490" s="198" t="s">
        <v>1</v>
      </c>
      <c r="F490" s="199" t="s">
        <v>570</v>
      </c>
      <c r="G490" s="196"/>
      <c r="H490" s="200">
        <v>2.529</v>
      </c>
      <c r="I490" s="201"/>
      <c r="J490" s="196"/>
      <c r="K490" s="196"/>
      <c r="L490" s="202"/>
      <c r="M490" s="203"/>
      <c r="N490" s="204"/>
      <c r="O490" s="204"/>
      <c r="P490" s="204"/>
      <c r="Q490" s="204"/>
      <c r="R490" s="204"/>
      <c r="S490" s="204"/>
      <c r="T490" s="205"/>
      <c r="AT490" s="206" t="s">
        <v>132</v>
      </c>
      <c r="AU490" s="206" t="s">
        <v>76</v>
      </c>
      <c r="AV490" s="12" t="s">
        <v>76</v>
      </c>
      <c r="AW490" s="12" t="s">
        <v>30</v>
      </c>
      <c r="AX490" s="12" t="s">
        <v>67</v>
      </c>
      <c r="AY490" s="206" t="s">
        <v>123</v>
      </c>
    </row>
    <row r="491" spans="2:51" s="12" customFormat="1" ht="11.25">
      <c r="B491" s="195"/>
      <c r="C491" s="196"/>
      <c r="D491" s="197" t="s">
        <v>132</v>
      </c>
      <c r="E491" s="198" t="s">
        <v>1</v>
      </c>
      <c r="F491" s="199" t="s">
        <v>571</v>
      </c>
      <c r="G491" s="196"/>
      <c r="H491" s="200">
        <v>20.4</v>
      </c>
      <c r="I491" s="201"/>
      <c r="J491" s="196"/>
      <c r="K491" s="196"/>
      <c r="L491" s="202"/>
      <c r="M491" s="203"/>
      <c r="N491" s="204"/>
      <c r="O491" s="204"/>
      <c r="P491" s="204"/>
      <c r="Q491" s="204"/>
      <c r="R491" s="204"/>
      <c r="S491" s="204"/>
      <c r="T491" s="205"/>
      <c r="AT491" s="206" t="s">
        <v>132</v>
      </c>
      <c r="AU491" s="206" t="s">
        <v>76</v>
      </c>
      <c r="AV491" s="12" t="s">
        <v>76</v>
      </c>
      <c r="AW491" s="12" t="s">
        <v>30</v>
      </c>
      <c r="AX491" s="12" t="s">
        <v>67</v>
      </c>
      <c r="AY491" s="206" t="s">
        <v>123</v>
      </c>
    </row>
    <row r="492" spans="2:51" s="12" customFormat="1" ht="11.25">
      <c r="B492" s="195"/>
      <c r="C492" s="196"/>
      <c r="D492" s="197" t="s">
        <v>132</v>
      </c>
      <c r="E492" s="198" t="s">
        <v>1</v>
      </c>
      <c r="F492" s="199" t="s">
        <v>572</v>
      </c>
      <c r="G492" s="196"/>
      <c r="H492" s="200">
        <v>70.668</v>
      </c>
      <c r="I492" s="201"/>
      <c r="J492" s="196"/>
      <c r="K492" s="196"/>
      <c r="L492" s="202"/>
      <c r="M492" s="203"/>
      <c r="N492" s="204"/>
      <c r="O492" s="204"/>
      <c r="P492" s="204"/>
      <c r="Q492" s="204"/>
      <c r="R492" s="204"/>
      <c r="S492" s="204"/>
      <c r="T492" s="205"/>
      <c r="AT492" s="206" t="s">
        <v>132</v>
      </c>
      <c r="AU492" s="206" t="s">
        <v>76</v>
      </c>
      <c r="AV492" s="12" t="s">
        <v>76</v>
      </c>
      <c r="AW492" s="12" t="s">
        <v>30</v>
      </c>
      <c r="AX492" s="12" t="s">
        <v>67</v>
      </c>
      <c r="AY492" s="206" t="s">
        <v>123</v>
      </c>
    </row>
    <row r="493" spans="2:51" s="12" customFormat="1" ht="11.25">
      <c r="B493" s="195"/>
      <c r="C493" s="196"/>
      <c r="D493" s="197" t="s">
        <v>132</v>
      </c>
      <c r="E493" s="198" t="s">
        <v>1</v>
      </c>
      <c r="F493" s="199" t="s">
        <v>573</v>
      </c>
      <c r="G493" s="196"/>
      <c r="H493" s="200">
        <v>10.2</v>
      </c>
      <c r="I493" s="201"/>
      <c r="J493" s="196"/>
      <c r="K493" s="196"/>
      <c r="L493" s="202"/>
      <c r="M493" s="203"/>
      <c r="N493" s="204"/>
      <c r="O493" s="204"/>
      <c r="P493" s="204"/>
      <c r="Q493" s="204"/>
      <c r="R493" s="204"/>
      <c r="S493" s="204"/>
      <c r="T493" s="205"/>
      <c r="AT493" s="206" t="s">
        <v>132</v>
      </c>
      <c r="AU493" s="206" t="s">
        <v>76</v>
      </c>
      <c r="AV493" s="12" t="s">
        <v>76</v>
      </c>
      <c r="AW493" s="12" t="s">
        <v>30</v>
      </c>
      <c r="AX493" s="12" t="s">
        <v>67</v>
      </c>
      <c r="AY493" s="206" t="s">
        <v>123</v>
      </c>
    </row>
    <row r="494" spans="2:51" s="12" customFormat="1" ht="11.25">
      <c r="B494" s="195"/>
      <c r="C494" s="196"/>
      <c r="D494" s="197" t="s">
        <v>132</v>
      </c>
      <c r="E494" s="198" t="s">
        <v>1</v>
      </c>
      <c r="F494" s="199" t="s">
        <v>574</v>
      </c>
      <c r="G494" s="196"/>
      <c r="H494" s="200">
        <v>10.2</v>
      </c>
      <c r="I494" s="201"/>
      <c r="J494" s="196"/>
      <c r="K494" s="196"/>
      <c r="L494" s="202"/>
      <c r="M494" s="203"/>
      <c r="N494" s="204"/>
      <c r="O494" s="204"/>
      <c r="P494" s="204"/>
      <c r="Q494" s="204"/>
      <c r="R494" s="204"/>
      <c r="S494" s="204"/>
      <c r="T494" s="205"/>
      <c r="AT494" s="206" t="s">
        <v>132</v>
      </c>
      <c r="AU494" s="206" t="s">
        <v>76</v>
      </c>
      <c r="AV494" s="12" t="s">
        <v>76</v>
      </c>
      <c r="AW494" s="12" t="s">
        <v>30</v>
      </c>
      <c r="AX494" s="12" t="s">
        <v>67</v>
      </c>
      <c r="AY494" s="206" t="s">
        <v>123</v>
      </c>
    </row>
    <row r="495" spans="2:51" s="12" customFormat="1" ht="11.25">
      <c r="B495" s="195"/>
      <c r="C495" s="196"/>
      <c r="D495" s="197" t="s">
        <v>132</v>
      </c>
      <c r="E495" s="198" t="s">
        <v>1</v>
      </c>
      <c r="F495" s="199" t="s">
        <v>575</v>
      </c>
      <c r="G495" s="196"/>
      <c r="H495" s="200">
        <v>3</v>
      </c>
      <c r="I495" s="201"/>
      <c r="J495" s="196"/>
      <c r="K495" s="196"/>
      <c r="L495" s="202"/>
      <c r="M495" s="203"/>
      <c r="N495" s="204"/>
      <c r="O495" s="204"/>
      <c r="P495" s="204"/>
      <c r="Q495" s="204"/>
      <c r="R495" s="204"/>
      <c r="S495" s="204"/>
      <c r="T495" s="205"/>
      <c r="AT495" s="206" t="s">
        <v>132</v>
      </c>
      <c r="AU495" s="206" t="s">
        <v>76</v>
      </c>
      <c r="AV495" s="12" t="s">
        <v>76</v>
      </c>
      <c r="AW495" s="12" t="s">
        <v>30</v>
      </c>
      <c r="AX495" s="12" t="s">
        <v>67</v>
      </c>
      <c r="AY495" s="206" t="s">
        <v>123</v>
      </c>
    </row>
    <row r="496" spans="2:51" s="12" customFormat="1" ht="11.25">
      <c r="B496" s="195"/>
      <c r="C496" s="196"/>
      <c r="D496" s="197" t="s">
        <v>132</v>
      </c>
      <c r="E496" s="198" t="s">
        <v>1</v>
      </c>
      <c r="F496" s="199" t="s">
        <v>576</v>
      </c>
      <c r="G496" s="196"/>
      <c r="H496" s="200">
        <v>10.2</v>
      </c>
      <c r="I496" s="201"/>
      <c r="J496" s="196"/>
      <c r="K496" s="196"/>
      <c r="L496" s="202"/>
      <c r="M496" s="203"/>
      <c r="N496" s="204"/>
      <c r="O496" s="204"/>
      <c r="P496" s="204"/>
      <c r="Q496" s="204"/>
      <c r="R496" s="204"/>
      <c r="S496" s="204"/>
      <c r="T496" s="205"/>
      <c r="AT496" s="206" t="s">
        <v>132</v>
      </c>
      <c r="AU496" s="206" t="s">
        <v>76</v>
      </c>
      <c r="AV496" s="12" t="s">
        <v>76</v>
      </c>
      <c r="AW496" s="12" t="s">
        <v>30</v>
      </c>
      <c r="AX496" s="12" t="s">
        <v>67</v>
      </c>
      <c r="AY496" s="206" t="s">
        <v>123</v>
      </c>
    </row>
    <row r="497" spans="2:51" s="12" customFormat="1" ht="11.25">
      <c r="B497" s="195"/>
      <c r="C497" s="196"/>
      <c r="D497" s="197" t="s">
        <v>132</v>
      </c>
      <c r="E497" s="198" t="s">
        <v>1</v>
      </c>
      <c r="F497" s="199" t="s">
        <v>577</v>
      </c>
      <c r="G497" s="196"/>
      <c r="H497" s="200">
        <v>1</v>
      </c>
      <c r="I497" s="201"/>
      <c r="J497" s="196"/>
      <c r="K497" s="196"/>
      <c r="L497" s="202"/>
      <c r="M497" s="203"/>
      <c r="N497" s="204"/>
      <c r="O497" s="204"/>
      <c r="P497" s="204"/>
      <c r="Q497" s="204"/>
      <c r="R497" s="204"/>
      <c r="S497" s="204"/>
      <c r="T497" s="205"/>
      <c r="AT497" s="206" t="s">
        <v>132</v>
      </c>
      <c r="AU497" s="206" t="s">
        <v>76</v>
      </c>
      <c r="AV497" s="12" t="s">
        <v>76</v>
      </c>
      <c r="AW497" s="12" t="s">
        <v>30</v>
      </c>
      <c r="AX497" s="12" t="s">
        <v>67</v>
      </c>
      <c r="AY497" s="206" t="s">
        <v>123</v>
      </c>
    </row>
    <row r="498" spans="2:51" s="12" customFormat="1" ht="11.25">
      <c r="B498" s="195"/>
      <c r="C498" s="196"/>
      <c r="D498" s="197" t="s">
        <v>132</v>
      </c>
      <c r="E498" s="198" t="s">
        <v>1</v>
      </c>
      <c r="F498" s="199" t="s">
        <v>578</v>
      </c>
      <c r="G498" s="196"/>
      <c r="H498" s="200">
        <v>4.2</v>
      </c>
      <c r="I498" s="201"/>
      <c r="J498" s="196"/>
      <c r="K498" s="196"/>
      <c r="L498" s="202"/>
      <c r="M498" s="203"/>
      <c r="N498" s="204"/>
      <c r="O498" s="204"/>
      <c r="P498" s="204"/>
      <c r="Q498" s="204"/>
      <c r="R498" s="204"/>
      <c r="S498" s="204"/>
      <c r="T498" s="205"/>
      <c r="AT498" s="206" t="s">
        <v>132</v>
      </c>
      <c r="AU498" s="206" t="s">
        <v>76</v>
      </c>
      <c r="AV498" s="12" t="s">
        <v>76</v>
      </c>
      <c r="AW498" s="12" t="s">
        <v>30</v>
      </c>
      <c r="AX498" s="12" t="s">
        <v>67</v>
      </c>
      <c r="AY498" s="206" t="s">
        <v>123</v>
      </c>
    </row>
    <row r="499" spans="2:51" s="12" customFormat="1" ht="11.25">
      <c r="B499" s="195"/>
      <c r="C499" s="196"/>
      <c r="D499" s="197" t="s">
        <v>132</v>
      </c>
      <c r="E499" s="198" t="s">
        <v>1</v>
      </c>
      <c r="F499" s="199" t="s">
        <v>579</v>
      </c>
      <c r="G499" s="196"/>
      <c r="H499" s="200">
        <v>8.4</v>
      </c>
      <c r="I499" s="201"/>
      <c r="J499" s="196"/>
      <c r="K499" s="196"/>
      <c r="L499" s="202"/>
      <c r="M499" s="203"/>
      <c r="N499" s="204"/>
      <c r="O499" s="204"/>
      <c r="P499" s="204"/>
      <c r="Q499" s="204"/>
      <c r="R499" s="204"/>
      <c r="S499" s="204"/>
      <c r="T499" s="205"/>
      <c r="AT499" s="206" t="s">
        <v>132</v>
      </c>
      <c r="AU499" s="206" t="s">
        <v>76</v>
      </c>
      <c r="AV499" s="12" t="s">
        <v>76</v>
      </c>
      <c r="AW499" s="12" t="s">
        <v>30</v>
      </c>
      <c r="AX499" s="12" t="s">
        <v>67</v>
      </c>
      <c r="AY499" s="206" t="s">
        <v>123</v>
      </c>
    </row>
    <row r="500" spans="2:51" s="12" customFormat="1" ht="11.25">
      <c r="B500" s="195"/>
      <c r="C500" s="196"/>
      <c r="D500" s="197" t="s">
        <v>132</v>
      </c>
      <c r="E500" s="198" t="s">
        <v>1</v>
      </c>
      <c r="F500" s="199" t="s">
        <v>580</v>
      </c>
      <c r="G500" s="196"/>
      <c r="H500" s="200">
        <v>20.4</v>
      </c>
      <c r="I500" s="201"/>
      <c r="J500" s="196"/>
      <c r="K500" s="196"/>
      <c r="L500" s="202"/>
      <c r="M500" s="203"/>
      <c r="N500" s="204"/>
      <c r="O500" s="204"/>
      <c r="P500" s="204"/>
      <c r="Q500" s="204"/>
      <c r="R500" s="204"/>
      <c r="S500" s="204"/>
      <c r="T500" s="205"/>
      <c r="AT500" s="206" t="s">
        <v>132</v>
      </c>
      <c r="AU500" s="206" t="s">
        <v>76</v>
      </c>
      <c r="AV500" s="12" t="s">
        <v>76</v>
      </c>
      <c r="AW500" s="12" t="s">
        <v>30</v>
      </c>
      <c r="AX500" s="12" t="s">
        <v>67</v>
      </c>
      <c r="AY500" s="206" t="s">
        <v>123</v>
      </c>
    </row>
    <row r="501" spans="2:51" s="12" customFormat="1" ht="11.25">
      <c r="B501" s="195"/>
      <c r="C501" s="196"/>
      <c r="D501" s="197" t="s">
        <v>132</v>
      </c>
      <c r="E501" s="198" t="s">
        <v>1</v>
      </c>
      <c r="F501" s="199" t="s">
        <v>581</v>
      </c>
      <c r="G501" s="196"/>
      <c r="H501" s="200">
        <v>16.8</v>
      </c>
      <c r="I501" s="201"/>
      <c r="J501" s="196"/>
      <c r="K501" s="196"/>
      <c r="L501" s="202"/>
      <c r="M501" s="203"/>
      <c r="N501" s="204"/>
      <c r="O501" s="204"/>
      <c r="P501" s="204"/>
      <c r="Q501" s="204"/>
      <c r="R501" s="204"/>
      <c r="S501" s="204"/>
      <c r="T501" s="205"/>
      <c r="AT501" s="206" t="s">
        <v>132</v>
      </c>
      <c r="AU501" s="206" t="s">
        <v>76</v>
      </c>
      <c r="AV501" s="12" t="s">
        <v>76</v>
      </c>
      <c r="AW501" s="12" t="s">
        <v>30</v>
      </c>
      <c r="AX501" s="12" t="s">
        <v>67</v>
      </c>
      <c r="AY501" s="206" t="s">
        <v>123</v>
      </c>
    </row>
    <row r="502" spans="2:51" s="12" customFormat="1" ht="11.25">
      <c r="B502" s="195"/>
      <c r="C502" s="196"/>
      <c r="D502" s="197" t="s">
        <v>132</v>
      </c>
      <c r="E502" s="198" t="s">
        <v>1</v>
      </c>
      <c r="F502" s="199" t="s">
        <v>582</v>
      </c>
      <c r="G502" s="196"/>
      <c r="H502" s="200">
        <v>6.6</v>
      </c>
      <c r="I502" s="201"/>
      <c r="J502" s="196"/>
      <c r="K502" s="196"/>
      <c r="L502" s="202"/>
      <c r="M502" s="203"/>
      <c r="N502" s="204"/>
      <c r="O502" s="204"/>
      <c r="P502" s="204"/>
      <c r="Q502" s="204"/>
      <c r="R502" s="204"/>
      <c r="S502" s="204"/>
      <c r="T502" s="205"/>
      <c r="AT502" s="206" t="s">
        <v>132</v>
      </c>
      <c r="AU502" s="206" t="s">
        <v>76</v>
      </c>
      <c r="AV502" s="12" t="s">
        <v>76</v>
      </c>
      <c r="AW502" s="12" t="s">
        <v>30</v>
      </c>
      <c r="AX502" s="12" t="s">
        <v>67</v>
      </c>
      <c r="AY502" s="206" t="s">
        <v>123</v>
      </c>
    </row>
    <row r="503" spans="2:51" s="13" customFormat="1" ht="11.25">
      <c r="B503" s="207"/>
      <c r="C503" s="208"/>
      <c r="D503" s="197" t="s">
        <v>132</v>
      </c>
      <c r="E503" s="209" t="s">
        <v>1</v>
      </c>
      <c r="F503" s="210" t="s">
        <v>134</v>
      </c>
      <c r="G503" s="208"/>
      <c r="H503" s="211">
        <v>840.3740000000001</v>
      </c>
      <c r="I503" s="212"/>
      <c r="J503" s="208"/>
      <c r="K503" s="208"/>
      <c r="L503" s="213"/>
      <c r="M503" s="214"/>
      <c r="N503" s="215"/>
      <c r="O503" s="215"/>
      <c r="P503" s="215"/>
      <c r="Q503" s="215"/>
      <c r="R503" s="215"/>
      <c r="S503" s="215"/>
      <c r="T503" s="216"/>
      <c r="AT503" s="217" t="s">
        <v>132</v>
      </c>
      <c r="AU503" s="217" t="s">
        <v>76</v>
      </c>
      <c r="AV503" s="13" t="s">
        <v>135</v>
      </c>
      <c r="AW503" s="13" t="s">
        <v>30</v>
      </c>
      <c r="AX503" s="13" t="s">
        <v>67</v>
      </c>
      <c r="AY503" s="217" t="s">
        <v>123</v>
      </c>
    </row>
    <row r="504" spans="2:51" s="15" customFormat="1" ht="11.25">
      <c r="B504" s="238"/>
      <c r="C504" s="239"/>
      <c r="D504" s="197" t="s">
        <v>132</v>
      </c>
      <c r="E504" s="240" t="s">
        <v>1</v>
      </c>
      <c r="F504" s="241" t="s">
        <v>248</v>
      </c>
      <c r="G504" s="239"/>
      <c r="H504" s="242">
        <v>840.3740000000001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AT504" s="248" t="s">
        <v>132</v>
      </c>
      <c r="AU504" s="248" t="s">
        <v>76</v>
      </c>
      <c r="AV504" s="15" t="s">
        <v>130</v>
      </c>
      <c r="AW504" s="15" t="s">
        <v>30</v>
      </c>
      <c r="AX504" s="15" t="s">
        <v>74</v>
      </c>
      <c r="AY504" s="248" t="s">
        <v>123</v>
      </c>
    </row>
    <row r="505" spans="2:63" s="11" customFormat="1" ht="25.9" customHeight="1">
      <c r="B505" s="167"/>
      <c r="C505" s="168"/>
      <c r="D505" s="169" t="s">
        <v>66</v>
      </c>
      <c r="E505" s="170" t="s">
        <v>591</v>
      </c>
      <c r="F505" s="170" t="s">
        <v>592</v>
      </c>
      <c r="G505" s="168"/>
      <c r="H505" s="168"/>
      <c r="I505" s="171"/>
      <c r="J505" s="172">
        <f>BK505</f>
        <v>0</v>
      </c>
      <c r="K505" s="168"/>
      <c r="L505" s="173"/>
      <c r="M505" s="174"/>
      <c r="N505" s="175"/>
      <c r="O505" s="175"/>
      <c r="P505" s="176">
        <f>SUM(P506:P508)</f>
        <v>0</v>
      </c>
      <c r="Q505" s="175"/>
      <c r="R505" s="176">
        <f>SUM(R506:R508)</f>
        <v>0</v>
      </c>
      <c r="S505" s="175"/>
      <c r="T505" s="177">
        <f>SUM(T506:T508)</f>
        <v>0</v>
      </c>
      <c r="AR505" s="178" t="s">
        <v>130</v>
      </c>
      <c r="AT505" s="179" t="s">
        <v>66</v>
      </c>
      <c r="AU505" s="179" t="s">
        <v>67</v>
      </c>
      <c r="AY505" s="178" t="s">
        <v>123</v>
      </c>
      <c r="BK505" s="180">
        <f>SUM(BK506:BK508)</f>
        <v>0</v>
      </c>
    </row>
    <row r="506" spans="2:65" s="1" customFormat="1" ht="16.5" customHeight="1">
      <c r="B506" s="34"/>
      <c r="C506" s="183" t="s">
        <v>593</v>
      </c>
      <c r="D506" s="183" t="s">
        <v>126</v>
      </c>
      <c r="E506" s="184" t="s">
        <v>594</v>
      </c>
      <c r="F506" s="185" t="s">
        <v>595</v>
      </c>
      <c r="G506" s="186" t="s">
        <v>172</v>
      </c>
      <c r="H506" s="187">
        <v>60</v>
      </c>
      <c r="I506" s="188"/>
      <c r="J506" s="189">
        <f>ROUND(I506*H506,2)</f>
        <v>0</v>
      </c>
      <c r="K506" s="185" t="s">
        <v>139</v>
      </c>
      <c r="L506" s="38"/>
      <c r="M506" s="190" t="s">
        <v>1</v>
      </c>
      <c r="N506" s="191" t="s">
        <v>38</v>
      </c>
      <c r="O506" s="60"/>
      <c r="P506" s="192">
        <f>O506*H506</f>
        <v>0</v>
      </c>
      <c r="Q506" s="192">
        <v>0</v>
      </c>
      <c r="R506" s="192">
        <f>Q506*H506</f>
        <v>0</v>
      </c>
      <c r="S506" s="192">
        <v>0</v>
      </c>
      <c r="T506" s="193">
        <f>S506*H506</f>
        <v>0</v>
      </c>
      <c r="AR506" s="17" t="s">
        <v>596</v>
      </c>
      <c r="AT506" s="17" t="s">
        <v>126</v>
      </c>
      <c r="AU506" s="17" t="s">
        <v>74</v>
      </c>
      <c r="AY506" s="17" t="s">
        <v>123</v>
      </c>
      <c r="BE506" s="194">
        <f>IF(N506="základní",J506,0)</f>
        <v>0</v>
      </c>
      <c r="BF506" s="194">
        <f>IF(N506="snížená",J506,0)</f>
        <v>0</v>
      </c>
      <c r="BG506" s="194">
        <f>IF(N506="zákl. přenesená",J506,0)</f>
        <v>0</v>
      </c>
      <c r="BH506" s="194">
        <f>IF(N506="sníž. přenesená",J506,0)</f>
        <v>0</v>
      </c>
      <c r="BI506" s="194">
        <f>IF(N506="nulová",J506,0)</f>
        <v>0</v>
      </c>
      <c r="BJ506" s="17" t="s">
        <v>74</v>
      </c>
      <c r="BK506" s="194">
        <f>ROUND(I506*H506,2)</f>
        <v>0</v>
      </c>
      <c r="BL506" s="17" t="s">
        <v>596</v>
      </c>
      <c r="BM506" s="17" t="s">
        <v>597</v>
      </c>
    </row>
    <row r="507" spans="2:51" s="12" customFormat="1" ht="11.25">
      <c r="B507" s="195"/>
      <c r="C507" s="196"/>
      <c r="D507" s="197" t="s">
        <v>132</v>
      </c>
      <c r="E507" s="198" t="s">
        <v>1</v>
      </c>
      <c r="F507" s="199" t="s">
        <v>598</v>
      </c>
      <c r="G507" s="196"/>
      <c r="H507" s="200">
        <v>60</v>
      </c>
      <c r="I507" s="201"/>
      <c r="J507" s="196"/>
      <c r="K507" s="196"/>
      <c r="L507" s="202"/>
      <c r="M507" s="203"/>
      <c r="N507" s="204"/>
      <c r="O507" s="204"/>
      <c r="P507" s="204"/>
      <c r="Q507" s="204"/>
      <c r="R507" s="204"/>
      <c r="S507" s="204"/>
      <c r="T507" s="205"/>
      <c r="AT507" s="206" t="s">
        <v>132</v>
      </c>
      <c r="AU507" s="206" t="s">
        <v>74</v>
      </c>
      <c r="AV507" s="12" t="s">
        <v>76</v>
      </c>
      <c r="AW507" s="12" t="s">
        <v>30</v>
      </c>
      <c r="AX507" s="12" t="s">
        <v>67</v>
      </c>
      <c r="AY507" s="206" t="s">
        <v>123</v>
      </c>
    </row>
    <row r="508" spans="2:51" s="13" customFormat="1" ht="11.25">
      <c r="B508" s="207"/>
      <c r="C508" s="208"/>
      <c r="D508" s="197" t="s">
        <v>132</v>
      </c>
      <c r="E508" s="209" t="s">
        <v>1</v>
      </c>
      <c r="F508" s="210" t="s">
        <v>134</v>
      </c>
      <c r="G508" s="208"/>
      <c r="H508" s="211">
        <v>60</v>
      </c>
      <c r="I508" s="212"/>
      <c r="J508" s="208"/>
      <c r="K508" s="208"/>
      <c r="L508" s="213"/>
      <c r="M508" s="214"/>
      <c r="N508" s="215"/>
      <c r="O508" s="215"/>
      <c r="P508" s="215"/>
      <c r="Q508" s="215"/>
      <c r="R508" s="215"/>
      <c r="S508" s="215"/>
      <c r="T508" s="216"/>
      <c r="AT508" s="217" t="s">
        <v>132</v>
      </c>
      <c r="AU508" s="217" t="s">
        <v>74</v>
      </c>
      <c r="AV508" s="13" t="s">
        <v>135</v>
      </c>
      <c r="AW508" s="13" t="s">
        <v>30</v>
      </c>
      <c r="AX508" s="13" t="s">
        <v>74</v>
      </c>
      <c r="AY508" s="217" t="s">
        <v>123</v>
      </c>
    </row>
    <row r="509" spans="2:63" s="11" customFormat="1" ht="25.9" customHeight="1">
      <c r="B509" s="167"/>
      <c r="C509" s="168"/>
      <c r="D509" s="169" t="s">
        <v>66</v>
      </c>
      <c r="E509" s="170" t="s">
        <v>599</v>
      </c>
      <c r="F509" s="170" t="s">
        <v>600</v>
      </c>
      <c r="G509" s="168"/>
      <c r="H509" s="168"/>
      <c r="I509" s="171"/>
      <c r="J509" s="172">
        <f>BK509</f>
        <v>60000</v>
      </c>
      <c r="K509" s="168"/>
      <c r="L509" s="173"/>
      <c r="M509" s="174"/>
      <c r="N509" s="175"/>
      <c r="O509" s="175"/>
      <c r="P509" s="176">
        <f>SUM(P510:P523)</f>
        <v>0</v>
      </c>
      <c r="Q509" s="175"/>
      <c r="R509" s="176">
        <f>SUM(R510:R523)</f>
        <v>0</v>
      </c>
      <c r="S509" s="175"/>
      <c r="T509" s="177">
        <f>SUM(T510:T523)</f>
        <v>0</v>
      </c>
      <c r="AR509" s="178" t="s">
        <v>130</v>
      </c>
      <c r="AT509" s="179" t="s">
        <v>66</v>
      </c>
      <c r="AU509" s="179" t="s">
        <v>67</v>
      </c>
      <c r="AY509" s="178" t="s">
        <v>123</v>
      </c>
      <c r="BK509" s="180">
        <f>SUM(BK510:BK523)</f>
        <v>60000</v>
      </c>
    </row>
    <row r="510" spans="2:65" s="1" customFormat="1" ht="16.5" customHeight="1">
      <c r="B510" s="34"/>
      <c r="C510" s="183" t="s">
        <v>601</v>
      </c>
      <c r="D510" s="183" t="s">
        <v>126</v>
      </c>
      <c r="E510" s="184" t="s">
        <v>602</v>
      </c>
      <c r="F510" s="185" t="s">
        <v>603</v>
      </c>
      <c r="G510" s="186" t="s">
        <v>604</v>
      </c>
      <c r="H510" s="187">
        <v>1</v>
      </c>
      <c r="I510" s="188"/>
      <c r="J510" s="189">
        <f>ROUND(I510*H510,2)</f>
        <v>0</v>
      </c>
      <c r="K510" s="185" t="s">
        <v>1</v>
      </c>
      <c r="L510" s="38"/>
      <c r="M510" s="190" t="s">
        <v>1</v>
      </c>
      <c r="N510" s="191" t="s">
        <v>38</v>
      </c>
      <c r="O510" s="60"/>
      <c r="P510" s="192">
        <f>O510*H510</f>
        <v>0</v>
      </c>
      <c r="Q510" s="192">
        <v>0</v>
      </c>
      <c r="R510" s="192">
        <f>Q510*H510</f>
        <v>0</v>
      </c>
      <c r="S510" s="192">
        <v>0</v>
      </c>
      <c r="T510" s="193">
        <f>S510*H510</f>
        <v>0</v>
      </c>
      <c r="AR510" s="17" t="s">
        <v>605</v>
      </c>
      <c r="AT510" s="17" t="s">
        <v>126</v>
      </c>
      <c r="AU510" s="17" t="s">
        <v>74</v>
      </c>
      <c r="AY510" s="17" t="s">
        <v>123</v>
      </c>
      <c r="BE510" s="194">
        <f>IF(N510="základní",J510,0)</f>
        <v>0</v>
      </c>
      <c r="BF510" s="194">
        <f>IF(N510="snížená",J510,0)</f>
        <v>0</v>
      </c>
      <c r="BG510" s="194">
        <f>IF(N510="zákl. přenesená",J510,0)</f>
        <v>0</v>
      </c>
      <c r="BH510" s="194">
        <f>IF(N510="sníž. přenesená",J510,0)</f>
        <v>0</v>
      </c>
      <c r="BI510" s="194">
        <f>IF(N510="nulová",J510,0)</f>
        <v>0</v>
      </c>
      <c r="BJ510" s="17" t="s">
        <v>74</v>
      </c>
      <c r="BK510" s="194">
        <f>ROUND(I510*H510,2)</f>
        <v>0</v>
      </c>
      <c r="BL510" s="17" t="s">
        <v>605</v>
      </c>
      <c r="BM510" s="17" t="s">
        <v>606</v>
      </c>
    </row>
    <row r="511" spans="2:51" s="12" customFormat="1" ht="11.25">
      <c r="B511" s="195"/>
      <c r="C511" s="196"/>
      <c r="D511" s="197" t="s">
        <v>132</v>
      </c>
      <c r="E511" s="198" t="s">
        <v>1</v>
      </c>
      <c r="F511" s="199" t="s">
        <v>74</v>
      </c>
      <c r="G511" s="196"/>
      <c r="H511" s="200">
        <v>1</v>
      </c>
      <c r="I511" s="201"/>
      <c r="J511" s="196"/>
      <c r="K511" s="196"/>
      <c r="L511" s="202"/>
      <c r="M511" s="203"/>
      <c r="N511" s="204"/>
      <c r="O511" s="204"/>
      <c r="P511" s="204"/>
      <c r="Q511" s="204"/>
      <c r="R511" s="204"/>
      <c r="S511" s="204"/>
      <c r="T511" s="205"/>
      <c r="AT511" s="206" t="s">
        <v>132</v>
      </c>
      <c r="AU511" s="206" t="s">
        <v>74</v>
      </c>
      <c r="AV511" s="12" t="s">
        <v>76</v>
      </c>
      <c r="AW511" s="12" t="s">
        <v>30</v>
      </c>
      <c r="AX511" s="12" t="s">
        <v>67</v>
      </c>
      <c r="AY511" s="206" t="s">
        <v>123</v>
      </c>
    </row>
    <row r="512" spans="2:51" s="13" customFormat="1" ht="11.25">
      <c r="B512" s="207"/>
      <c r="C512" s="208"/>
      <c r="D512" s="197" t="s">
        <v>132</v>
      </c>
      <c r="E512" s="209" t="s">
        <v>1</v>
      </c>
      <c r="F512" s="210" t="s">
        <v>134</v>
      </c>
      <c r="G512" s="208"/>
      <c r="H512" s="211">
        <v>1</v>
      </c>
      <c r="I512" s="212"/>
      <c r="J512" s="208"/>
      <c r="K512" s="208"/>
      <c r="L512" s="213"/>
      <c r="M512" s="214"/>
      <c r="N512" s="215"/>
      <c r="O512" s="215"/>
      <c r="P512" s="215"/>
      <c r="Q512" s="215"/>
      <c r="R512" s="215"/>
      <c r="S512" s="215"/>
      <c r="T512" s="216"/>
      <c r="AT512" s="217" t="s">
        <v>132</v>
      </c>
      <c r="AU512" s="217" t="s">
        <v>74</v>
      </c>
      <c r="AV512" s="13" t="s">
        <v>135</v>
      </c>
      <c r="AW512" s="13" t="s">
        <v>30</v>
      </c>
      <c r="AX512" s="13" t="s">
        <v>74</v>
      </c>
      <c r="AY512" s="217" t="s">
        <v>123</v>
      </c>
    </row>
    <row r="513" spans="2:65" s="1" customFormat="1" ht="16.5" customHeight="1">
      <c r="B513" s="34"/>
      <c r="C513" s="183" t="s">
        <v>607</v>
      </c>
      <c r="D513" s="183" t="s">
        <v>126</v>
      </c>
      <c r="E513" s="184" t="s">
        <v>608</v>
      </c>
      <c r="F513" s="185" t="s">
        <v>609</v>
      </c>
      <c r="G513" s="186" t="s">
        <v>604</v>
      </c>
      <c r="H513" s="187">
        <v>1</v>
      </c>
      <c r="I513" s="188">
        <v>50000</v>
      </c>
      <c r="J513" s="189">
        <f>ROUND(I513*H513,2)</f>
        <v>50000</v>
      </c>
      <c r="K513" s="185" t="s">
        <v>1</v>
      </c>
      <c r="L513" s="38"/>
      <c r="M513" s="190" t="s">
        <v>1</v>
      </c>
      <c r="N513" s="191" t="s">
        <v>38</v>
      </c>
      <c r="O513" s="60"/>
      <c r="P513" s="192">
        <f>O513*H513</f>
        <v>0</v>
      </c>
      <c r="Q513" s="192">
        <v>0</v>
      </c>
      <c r="R513" s="192">
        <f>Q513*H513</f>
        <v>0</v>
      </c>
      <c r="S513" s="192">
        <v>0</v>
      </c>
      <c r="T513" s="193">
        <f>S513*H513</f>
        <v>0</v>
      </c>
      <c r="AR513" s="17" t="s">
        <v>605</v>
      </c>
      <c r="AT513" s="17" t="s">
        <v>126</v>
      </c>
      <c r="AU513" s="17" t="s">
        <v>74</v>
      </c>
      <c r="AY513" s="17" t="s">
        <v>123</v>
      </c>
      <c r="BE513" s="194">
        <f>IF(N513="základní",J513,0)</f>
        <v>50000</v>
      </c>
      <c r="BF513" s="194">
        <f>IF(N513="snížená",J513,0)</f>
        <v>0</v>
      </c>
      <c r="BG513" s="194">
        <f>IF(N513="zákl. přenesená",J513,0)</f>
        <v>0</v>
      </c>
      <c r="BH513" s="194">
        <f>IF(N513="sníž. přenesená",J513,0)</f>
        <v>0</v>
      </c>
      <c r="BI513" s="194">
        <f>IF(N513="nulová",J513,0)</f>
        <v>0</v>
      </c>
      <c r="BJ513" s="17" t="s">
        <v>74</v>
      </c>
      <c r="BK513" s="194">
        <f>ROUND(I513*H513,2)</f>
        <v>50000</v>
      </c>
      <c r="BL513" s="17" t="s">
        <v>605</v>
      </c>
      <c r="BM513" s="17" t="s">
        <v>610</v>
      </c>
    </row>
    <row r="514" spans="2:51" s="12" customFormat="1" ht="11.25">
      <c r="B514" s="195"/>
      <c r="C514" s="196"/>
      <c r="D514" s="197" t="s">
        <v>132</v>
      </c>
      <c r="E514" s="198" t="s">
        <v>1</v>
      </c>
      <c r="F514" s="199" t="s">
        <v>74</v>
      </c>
      <c r="G514" s="196"/>
      <c r="H514" s="200">
        <v>1</v>
      </c>
      <c r="I514" s="201"/>
      <c r="J514" s="196"/>
      <c r="K514" s="196"/>
      <c r="L514" s="202"/>
      <c r="M514" s="203"/>
      <c r="N514" s="204"/>
      <c r="O514" s="204"/>
      <c r="P514" s="204"/>
      <c r="Q514" s="204"/>
      <c r="R514" s="204"/>
      <c r="S514" s="204"/>
      <c r="T514" s="205"/>
      <c r="AT514" s="206" t="s">
        <v>132</v>
      </c>
      <c r="AU514" s="206" t="s">
        <v>74</v>
      </c>
      <c r="AV514" s="12" t="s">
        <v>76</v>
      </c>
      <c r="AW514" s="12" t="s">
        <v>30</v>
      </c>
      <c r="AX514" s="12" t="s">
        <v>67</v>
      </c>
      <c r="AY514" s="206" t="s">
        <v>123</v>
      </c>
    </row>
    <row r="515" spans="2:51" s="13" customFormat="1" ht="11.25">
      <c r="B515" s="207"/>
      <c r="C515" s="208"/>
      <c r="D515" s="197" t="s">
        <v>132</v>
      </c>
      <c r="E515" s="209" t="s">
        <v>1</v>
      </c>
      <c r="F515" s="210" t="s">
        <v>134</v>
      </c>
      <c r="G515" s="208"/>
      <c r="H515" s="211">
        <v>1</v>
      </c>
      <c r="I515" s="212"/>
      <c r="J515" s="208"/>
      <c r="K515" s="208"/>
      <c r="L515" s="213"/>
      <c r="M515" s="214"/>
      <c r="N515" s="215"/>
      <c r="O515" s="215"/>
      <c r="P515" s="215"/>
      <c r="Q515" s="215"/>
      <c r="R515" s="215"/>
      <c r="S515" s="215"/>
      <c r="T515" s="216"/>
      <c r="AT515" s="217" t="s">
        <v>132</v>
      </c>
      <c r="AU515" s="217" t="s">
        <v>74</v>
      </c>
      <c r="AV515" s="13" t="s">
        <v>135</v>
      </c>
      <c r="AW515" s="13" t="s">
        <v>30</v>
      </c>
      <c r="AX515" s="13" t="s">
        <v>74</v>
      </c>
      <c r="AY515" s="217" t="s">
        <v>123</v>
      </c>
    </row>
    <row r="516" spans="2:65" s="1" customFormat="1" ht="16.5" customHeight="1">
      <c r="B516" s="34"/>
      <c r="C516" s="183" t="s">
        <v>611</v>
      </c>
      <c r="D516" s="183" t="s">
        <v>126</v>
      </c>
      <c r="E516" s="184" t="s">
        <v>612</v>
      </c>
      <c r="F516" s="185" t="s">
        <v>613</v>
      </c>
      <c r="G516" s="186" t="s">
        <v>604</v>
      </c>
      <c r="H516" s="187">
        <v>1</v>
      </c>
      <c r="I516" s="188"/>
      <c r="J516" s="189">
        <f>ROUND(I516*H516,2)</f>
        <v>0</v>
      </c>
      <c r="K516" s="185" t="s">
        <v>1</v>
      </c>
      <c r="L516" s="38"/>
      <c r="M516" s="190" t="s">
        <v>1</v>
      </c>
      <c r="N516" s="191" t="s">
        <v>38</v>
      </c>
      <c r="O516" s="60"/>
      <c r="P516" s="192">
        <f>O516*H516</f>
        <v>0</v>
      </c>
      <c r="Q516" s="192">
        <v>0</v>
      </c>
      <c r="R516" s="192">
        <f>Q516*H516</f>
        <v>0</v>
      </c>
      <c r="S516" s="192">
        <v>0</v>
      </c>
      <c r="T516" s="193">
        <f>S516*H516</f>
        <v>0</v>
      </c>
      <c r="AR516" s="17" t="s">
        <v>605</v>
      </c>
      <c r="AT516" s="17" t="s">
        <v>126</v>
      </c>
      <c r="AU516" s="17" t="s">
        <v>74</v>
      </c>
      <c r="AY516" s="17" t="s">
        <v>123</v>
      </c>
      <c r="BE516" s="194">
        <f>IF(N516="základní",J516,0)</f>
        <v>0</v>
      </c>
      <c r="BF516" s="194">
        <f>IF(N516="snížená",J516,0)</f>
        <v>0</v>
      </c>
      <c r="BG516" s="194">
        <f>IF(N516="zákl. přenesená",J516,0)</f>
        <v>0</v>
      </c>
      <c r="BH516" s="194">
        <f>IF(N516="sníž. přenesená",J516,0)</f>
        <v>0</v>
      </c>
      <c r="BI516" s="194">
        <f>IF(N516="nulová",J516,0)</f>
        <v>0</v>
      </c>
      <c r="BJ516" s="17" t="s">
        <v>74</v>
      </c>
      <c r="BK516" s="194">
        <f>ROUND(I516*H516,2)</f>
        <v>0</v>
      </c>
      <c r="BL516" s="17" t="s">
        <v>605</v>
      </c>
      <c r="BM516" s="17" t="s">
        <v>614</v>
      </c>
    </row>
    <row r="517" spans="2:51" s="12" customFormat="1" ht="11.25">
      <c r="B517" s="195"/>
      <c r="C517" s="196"/>
      <c r="D517" s="197" t="s">
        <v>132</v>
      </c>
      <c r="E517" s="198" t="s">
        <v>1</v>
      </c>
      <c r="F517" s="199" t="s">
        <v>74</v>
      </c>
      <c r="G517" s="196"/>
      <c r="H517" s="200">
        <v>1</v>
      </c>
      <c r="I517" s="201"/>
      <c r="J517" s="196"/>
      <c r="K517" s="196"/>
      <c r="L517" s="202"/>
      <c r="M517" s="203"/>
      <c r="N517" s="204"/>
      <c r="O517" s="204"/>
      <c r="P517" s="204"/>
      <c r="Q517" s="204"/>
      <c r="R517" s="204"/>
      <c r="S517" s="204"/>
      <c r="T517" s="205"/>
      <c r="AT517" s="206" t="s">
        <v>132</v>
      </c>
      <c r="AU517" s="206" t="s">
        <v>74</v>
      </c>
      <c r="AV517" s="12" t="s">
        <v>76</v>
      </c>
      <c r="AW517" s="12" t="s">
        <v>30</v>
      </c>
      <c r="AX517" s="12" t="s">
        <v>67</v>
      </c>
      <c r="AY517" s="206" t="s">
        <v>123</v>
      </c>
    </row>
    <row r="518" spans="2:51" s="13" customFormat="1" ht="11.25">
      <c r="B518" s="207"/>
      <c r="C518" s="208"/>
      <c r="D518" s="197" t="s">
        <v>132</v>
      </c>
      <c r="E518" s="209" t="s">
        <v>1</v>
      </c>
      <c r="F518" s="210" t="s">
        <v>134</v>
      </c>
      <c r="G518" s="208"/>
      <c r="H518" s="211">
        <v>1</v>
      </c>
      <c r="I518" s="212"/>
      <c r="J518" s="208"/>
      <c r="K518" s="208"/>
      <c r="L518" s="213"/>
      <c r="M518" s="214"/>
      <c r="N518" s="215"/>
      <c r="O518" s="215"/>
      <c r="P518" s="215"/>
      <c r="Q518" s="215"/>
      <c r="R518" s="215"/>
      <c r="S518" s="215"/>
      <c r="T518" s="216"/>
      <c r="AT518" s="217" t="s">
        <v>132</v>
      </c>
      <c r="AU518" s="217" t="s">
        <v>74</v>
      </c>
      <c r="AV518" s="13" t="s">
        <v>135</v>
      </c>
      <c r="AW518" s="13" t="s">
        <v>30</v>
      </c>
      <c r="AX518" s="13" t="s">
        <v>74</v>
      </c>
      <c r="AY518" s="217" t="s">
        <v>123</v>
      </c>
    </row>
    <row r="519" spans="2:65" s="1" customFormat="1" ht="22.5" customHeight="1">
      <c r="B519" s="34"/>
      <c r="C519" s="183" t="s">
        <v>615</v>
      </c>
      <c r="D519" s="183" t="s">
        <v>126</v>
      </c>
      <c r="E519" s="184" t="s">
        <v>616</v>
      </c>
      <c r="F519" s="185" t="s">
        <v>617</v>
      </c>
      <c r="G519" s="186" t="s">
        <v>177</v>
      </c>
      <c r="H519" s="187">
        <v>3</v>
      </c>
      <c r="I519" s="188"/>
      <c r="J519" s="189">
        <f>ROUND(I519*H519,2)</f>
        <v>0</v>
      </c>
      <c r="K519" s="185" t="s">
        <v>1</v>
      </c>
      <c r="L519" s="38"/>
      <c r="M519" s="190" t="s">
        <v>1</v>
      </c>
      <c r="N519" s="191" t="s">
        <v>38</v>
      </c>
      <c r="O519" s="60"/>
      <c r="P519" s="192">
        <f>O519*H519</f>
        <v>0</v>
      </c>
      <c r="Q519" s="192">
        <v>0</v>
      </c>
      <c r="R519" s="192">
        <f>Q519*H519</f>
        <v>0</v>
      </c>
      <c r="S519" s="192">
        <v>0</v>
      </c>
      <c r="T519" s="193">
        <f>S519*H519</f>
        <v>0</v>
      </c>
      <c r="AR519" s="17" t="s">
        <v>605</v>
      </c>
      <c r="AT519" s="17" t="s">
        <v>126</v>
      </c>
      <c r="AU519" s="17" t="s">
        <v>74</v>
      </c>
      <c r="AY519" s="17" t="s">
        <v>123</v>
      </c>
      <c r="BE519" s="194">
        <f>IF(N519="základní",J519,0)</f>
        <v>0</v>
      </c>
      <c r="BF519" s="194">
        <f>IF(N519="snížená",J519,0)</f>
        <v>0</v>
      </c>
      <c r="BG519" s="194">
        <f>IF(N519="zákl. přenesená",J519,0)</f>
        <v>0</v>
      </c>
      <c r="BH519" s="194">
        <f>IF(N519="sníž. přenesená",J519,0)</f>
        <v>0</v>
      </c>
      <c r="BI519" s="194">
        <f>IF(N519="nulová",J519,0)</f>
        <v>0</v>
      </c>
      <c r="BJ519" s="17" t="s">
        <v>74</v>
      </c>
      <c r="BK519" s="194">
        <f>ROUND(I519*H519,2)</f>
        <v>0</v>
      </c>
      <c r="BL519" s="17" t="s">
        <v>605</v>
      </c>
      <c r="BM519" s="17" t="s">
        <v>618</v>
      </c>
    </row>
    <row r="520" spans="2:51" s="12" customFormat="1" ht="11.25">
      <c r="B520" s="195"/>
      <c r="C520" s="196"/>
      <c r="D520" s="197" t="s">
        <v>132</v>
      </c>
      <c r="E520" s="198" t="s">
        <v>1</v>
      </c>
      <c r="F520" s="199" t="s">
        <v>135</v>
      </c>
      <c r="G520" s="196"/>
      <c r="H520" s="200">
        <v>3</v>
      </c>
      <c r="I520" s="201"/>
      <c r="J520" s="196"/>
      <c r="K520" s="196"/>
      <c r="L520" s="202"/>
      <c r="M520" s="203"/>
      <c r="N520" s="204"/>
      <c r="O520" s="204"/>
      <c r="P520" s="204"/>
      <c r="Q520" s="204"/>
      <c r="R520" s="204"/>
      <c r="S520" s="204"/>
      <c r="T520" s="205"/>
      <c r="AT520" s="206" t="s">
        <v>132</v>
      </c>
      <c r="AU520" s="206" t="s">
        <v>74</v>
      </c>
      <c r="AV520" s="12" t="s">
        <v>76</v>
      </c>
      <c r="AW520" s="12" t="s">
        <v>30</v>
      </c>
      <c r="AX520" s="12" t="s">
        <v>67</v>
      </c>
      <c r="AY520" s="206" t="s">
        <v>123</v>
      </c>
    </row>
    <row r="521" spans="2:51" s="13" customFormat="1" ht="11.25">
      <c r="B521" s="207"/>
      <c r="C521" s="208"/>
      <c r="D521" s="197" t="s">
        <v>132</v>
      </c>
      <c r="E521" s="209" t="s">
        <v>1</v>
      </c>
      <c r="F521" s="210" t="s">
        <v>134</v>
      </c>
      <c r="G521" s="208"/>
      <c r="H521" s="211">
        <v>3</v>
      </c>
      <c r="I521" s="212"/>
      <c r="J521" s="208"/>
      <c r="K521" s="208"/>
      <c r="L521" s="213"/>
      <c r="M521" s="214"/>
      <c r="N521" s="215"/>
      <c r="O521" s="215"/>
      <c r="P521" s="215"/>
      <c r="Q521" s="215"/>
      <c r="R521" s="215"/>
      <c r="S521" s="215"/>
      <c r="T521" s="216"/>
      <c r="AT521" s="217" t="s">
        <v>132</v>
      </c>
      <c r="AU521" s="217" t="s">
        <v>74</v>
      </c>
      <c r="AV521" s="13" t="s">
        <v>135</v>
      </c>
      <c r="AW521" s="13" t="s">
        <v>30</v>
      </c>
      <c r="AX521" s="13" t="s">
        <v>74</v>
      </c>
      <c r="AY521" s="217" t="s">
        <v>123</v>
      </c>
    </row>
    <row r="522" spans="2:65" s="1" customFormat="1" ht="16.5" customHeight="1">
      <c r="B522" s="34"/>
      <c r="C522" s="183" t="s">
        <v>619</v>
      </c>
      <c r="D522" s="183" t="s">
        <v>126</v>
      </c>
      <c r="E522" s="184" t="s">
        <v>620</v>
      </c>
      <c r="F522" s="185" t="s">
        <v>621</v>
      </c>
      <c r="G522" s="186" t="s">
        <v>604</v>
      </c>
      <c r="H522" s="187">
        <v>1</v>
      </c>
      <c r="I522" s="188">
        <v>10000</v>
      </c>
      <c r="J522" s="189">
        <f>ROUND(I522*H522,2)</f>
        <v>10000</v>
      </c>
      <c r="K522" s="185" t="s">
        <v>1</v>
      </c>
      <c r="L522" s="38"/>
      <c r="M522" s="190" t="s">
        <v>1</v>
      </c>
      <c r="N522" s="191" t="s">
        <v>38</v>
      </c>
      <c r="O522" s="60"/>
      <c r="P522" s="192">
        <f>O522*H522</f>
        <v>0</v>
      </c>
      <c r="Q522" s="192">
        <v>0</v>
      </c>
      <c r="R522" s="192">
        <f>Q522*H522</f>
        <v>0</v>
      </c>
      <c r="S522" s="192">
        <v>0</v>
      </c>
      <c r="T522" s="193">
        <f>S522*H522</f>
        <v>0</v>
      </c>
      <c r="AR522" s="17" t="s">
        <v>605</v>
      </c>
      <c r="AT522" s="17" t="s">
        <v>126</v>
      </c>
      <c r="AU522" s="17" t="s">
        <v>74</v>
      </c>
      <c r="AY522" s="17" t="s">
        <v>123</v>
      </c>
      <c r="BE522" s="194">
        <f>IF(N522="základní",J522,0)</f>
        <v>10000</v>
      </c>
      <c r="BF522" s="194">
        <f>IF(N522="snížená",J522,0)</f>
        <v>0</v>
      </c>
      <c r="BG522" s="194">
        <f>IF(N522="zákl. přenesená",J522,0)</f>
        <v>0</v>
      </c>
      <c r="BH522" s="194">
        <f>IF(N522="sníž. přenesená",J522,0)</f>
        <v>0</v>
      </c>
      <c r="BI522" s="194">
        <f>IF(N522="nulová",J522,0)</f>
        <v>0</v>
      </c>
      <c r="BJ522" s="17" t="s">
        <v>74</v>
      </c>
      <c r="BK522" s="194">
        <f>ROUND(I522*H522,2)</f>
        <v>10000</v>
      </c>
      <c r="BL522" s="17" t="s">
        <v>605</v>
      </c>
      <c r="BM522" s="17" t="s">
        <v>622</v>
      </c>
    </row>
    <row r="523" spans="2:51" s="12" customFormat="1" ht="11.25">
      <c r="B523" s="195"/>
      <c r="C523" s="196"/>
      <c r="D523" s="197" t="s">
        <v>132</v>
      </c>
      <c r="E523" s="198" t="s">
        <v>1</v>
      </c>
      <c r="F523" s="199" t="s">
        <v>74</v>
      </c>
      <c r="G523" s="196"/>
      <c r="H523" s="200">
        <v>1</v>
      </c>
      <c r="I523" s="201"/>
      <c r="J523" s="196"/>
      <c r="K523" s="196"/>
      <c r="L523" s="202"/>
      <c r="M523" s="249"/>
      <c r="N523" s="250"/>
      <c r="O523" s="250"/>
      <c r="P523" s="250"/>
      <c r="Q523" s="250"/>
      <c r="R523" s="250"/>
      <c r="S523" s="250"/>
      <c r="T523" s="251"/>
      <c r="AT523" s="206" t="s">
        <v>132</v>
      </c>
      <c r="AU523" s="206" t="s">
        <v>74</v>
      </c>
      <c r="AV523" s="12" t="s">
        <v>76</v>
      </c>
      <c r="AW523" s="12" t="s">
        <v>30</v>
      </c>
      <c r="AX523" s="12" t="s">
        <v>74</v>
      </c>
      <c r="AY523" s="206" t="s">
        <v>123</v>
      </c>
    </row>
    <row r="524" spans="2:12" s="1" customFormat="1" ht="6.95" customHeight="1">
      <c r="B524" s="46"/>
      <c r="C524" s="47"/>
      <c r="D524" s="47"/>
      <c r="E524" s="47"/>
      <c r="F524" s="47"/>
      <c r="G524" s="47"/>
      <c r="H524" s="47"/>
      <c r="I524" s="134"/>
      <c r="J524" s="47"/>
      <c r="K524" s="47"/>
      <c r="L524" s="38"/>
    </row>
  </sheetData>
  <sheetProtection algorithmName="SHA-512" hashValue="ZV/Kpn+b1WPffRDO9Ah5J3kmEVADSojzeM1/ljf2HAYEiVpZoyu/dmlG7ObdRuW1iXO47e2pcjkUy/KvpWiOcA==" saltValue="N+bsfGogE1vrX3dXmOB7rQ7udOlrj83MV1yRfkWphoqF8P0Nr9Reo0mCBxaUb7rvLrHjjWm5IKEYsriz0cTalw==" spinCount="100000" sheet="1" objects="1" scenarios="1" formatColumns="0" formatRows="0" autoFilter="0"/>
  <autoFilter ref="C95:K523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7" t="s">
        <v>82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20"/>
      <c r="AT3" s="17" t="s">
        <v>76</v>
      </c>
    </row>
    <row r="4" spans="2:46" ht="24.95" customHeight="1">
      <c r="B4" s="20"/>
      <c r="D4" s="110" t="s">
        <v>83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299" t="str">
        <f>'Rekapitulace stavby'!K6</f>
        <v>ZŠ E.Beneše - oprava střešního pláště</v>
      </c>
      <c r="F7" s="300"/>
      <c r="G7" s="300"/>
      <c r="H7" s="300"/>
      <c r="L7" s="20"/>
    </row>
    <row r="8" spans="2:12" ht="12" customHeight="1">
      <c r="B8" s="20"/>
      <c r="D8" s="111" t="s">
        <v>84</v>
      </c>
      <c r="L8" s="20"/>
    </row>
    <row r="9" spans="2:12" s="1" customFormat="1" ht="16.5" customHeight="1">
      <c r="B9" s="38"/>
      <c r="E9" s="299" t="s">
        <v>85</v>
      </c>
      <c r="F9" s="302"/>
      <c r="G9" s="302"/>
      <c r="H9" s="302"/>
      <c r="I9" s="112"/>
      <c r="L9" s="38"/>
    </row>
    <row r="10" spans="2:12" s="1" customFormat="1" ht="12" customHeight="1">
      <c r="B10" s="38"/>
      <c r="D10" s="111" t="s">
        <v>623</v>
      </c>
      <c r="I10" s="112"/>
      <c r="L10" s="38"/>
    </row>
    <row r="11" spans="2:12" s="1" customFormat="1" ht="36.95" customHeight="1">
      <c r="B11" s="38"/>
      <c r="E11" s="301" t="s">
        <v>624</v>
      </c>
      <c r="F11" s="302"/>
      <c r="G11" s="302"/>
      <c r="H11" s="302"/>
      <c r="I11" s="112"/>
      <c r="L11" s="38"/>
    </row>
    <row r="12" spans="2:12" s="1" customFormat="1" ht="11.25">
      <c r="B12" s="38"/>
      <c r="I12" s="112"/>
      <c r="L12" s="38"/>
    </row>
    <row r="13" spans="2:12" s="1" customFormat="1" ht="12" customHeight="1">
      <c r="B13" s="38"/>
      <c r="D13" s="111" t="s">
        <v>18</v>
      </c>
      <c r="F13" s="17" t="s">
        <v>1</v>
      </c>
      <c r="I13" s="113" t="s">
        <v>19</v>
      </c>
      <c r="J13" s="17" t="s">
        <v>1</v>
      </c>
      <c r="L13" s="38"/>
    </row>
    <row r="14" spans="2:12" s="1" customFormat="1" ht="12" customHeight="1">
      <c r="B14" s="38"/>
      <c r="D14" s="111" t="s">
        <v>20</v>
      </c>
      <c r="F14" s="17" t="s">
        <v>21</v>
      </c>
      <c r="I14" s="113" t="s">
        <v>22</v>
      </c>
      <c r="J14" s="114" t="str">
        <f>'Rekapitulace stavby'!AN8</f>
        <v>23. 1. 2019</v>
      </c>
      <c r="L14" s="38"/>
    </row>
    <row r="15" spans="2:12" s="1" customFormat="1" ht="10.9" customHeight="1">
      <c r="B15" s="38"/>
      <c r="I15" s="112"/>
      <c r="L15" s="38"/>
    </row>
    <row r="16" spans="2:12" s="1" customFormat="1" ht="12" customHeight="1">
      <c r="B16" s="38"/>
      <c r="D16" s="111" t="s">
        <v>24</v>
      </c>
      <c r="I16" s="113" t="s">
        <v>25</v>
      </c>
      <c r="J16" s="17" t="str">
        <f>IF('Rekapitulace stavby'!AN10="","",'Rekapitulace stavby'!AN10)</f>
        <v/>
      </c>
      <c r="L16" s="38"/>
    </row>
    <row r="17" spans="2:12" s="1" customFormat="1" ht="18" customHeight="1">
      <c r="B17" s="38"/>
      <c r="E17" s="17" t="str">
        <f>IF('Rekapitulace stavby'!E11="","",'Rekapitulace stavby'!E11)</f>
        <v xml:space="preserve"> </v>
      </c>
      <c r="I17" s="113" t="s">
        <v>26</v>
      </c>
      <c r="J17" s="17" t="str">
        <f>IF('Rekapitulace stavby'!AN11="","",'Rekapitulace stavby'!AN11)</f>
        <v/>
      </c>
      <c r="L17" s="38"/>
    </row>
    <row r="18" spans="2:12" s="1" customFormat="1" ht="6.95" customHeight="1">
      <c r="B18" s="38"/>
      <c r="I18" s="112"/>
      <c r="L18" s="38"/>
    </row>
    <row r="19" spans="2:12" s="1" customFormat="1" ht="12" customHeight="1">
      <c r="B19" s="38"/>
      <c r="D19" s="111" t="s">
        <v>27</v>
      </c>
      <c r="I19" s="113" t="s">
        <v>25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03" t="str">
        <f>'Rekapitulace stavby'!E14</f>
        <v>Vyplň údaj</v>
      </c>
      <c r="F20" s="304"/>
      <c r="G20" s="304"/>
      <c r="H20" s="304"/>
      <c r="I20" s="113" t="s">
        <v>26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2"/>
      <c r="L21" s="38"/>
    </row>
    <row r="22" spans="2:12" s="1" customFormat="1" ht="12" customHeight="1">
      <c r="B22" s="38"/>
      <c r="D22" s="111" t="s">
        <v>29</v>
      </c>
      <c r="I22" s="113" t="s">
        <v>25</v>
      </c>
      <c r="J22" s="17" t="str">
        <f>IF('Rekapitulace stavby'!AN16="","",'Rekapitulace stavby'!AN16)</f>
        <v/>
      </c>
      <c r="L22" s="38"/>
    </row>
    <row r="23" spans="2:12" s="1" customFormat="1" ht="18" customHeight="1">
      <c r="B23" s="38"/>
      <c r="E23" s="17" t="str">
        <f>IF('Rekapitulace stavby'!E17="","",'Rekapitulace stavby'!E17)</f>
        <v xml:space="preserve"> </v>
      </c>
      <c r="I23" s="113" t="s">
        <v>26</v>
      </c>
      <c r="J23" s="17" t="str">
        <f>IF('Rekapitulace stavby'!AN17="","",'Rekapitulace stavby'!AN17)</f>
        <v/>
      </c>
      <c r="L23" s="38"/>
    </row>
    <row r="24" spans="2:12" s="1" customFormat="1" ht="6.95" customHeight="1">
      <c r="B24" s="38"/>
      <c r="I24" s="112"/>
      <c r="L24" s="38"/>
    </row>
    <row r="25" spans="2:12" s="1" customFormat="1" ht="12" customHeight="1">
      <c r="B25" s="38"/>
      <c r="D25" s="111" t="s">
        <v>31</v>
      </c>
      <c r="I25" s="113" t="s">
        <v>25</v>
      </c>
      <c r="J25" s="17" t="str">
        <f>IF('Rekapitulace stavby'!AN19="","",'Rekapitulace stavby'!AN19)</f>
        <v/>
      </c>
      <c r="L25" s="38"/>
    </row>
    <row r="26" spans="2:12" s="1" customFormat="1" ht="18" customHeight="1">
      <c r="B26" s="38"/>
      <c r="E26" s="17" t="str">
        <f>IF('Rekapitulace stavby'!E20="","",'Rekapitulace stavby'!E20)</f>
        <v xml:space="preserve"> </v>
      </c>
      <c r="I26" s="113" t="s">
        <v>26</v>
      </c>
      <c r="J26" s="17" t="str">
        <f>IF('Rekapitulace stavby'!AN20="","",'Rekapitulace stavby'!AN20)</f>
        <v/>
      </c>
      <c r="L26" s="38"/>
    </row>
    <row r="27" spans="2:12" s="1" customFormat="1" ht="6.95" customHeight="1">
      <c r="B27" s="38"/>
      <c r="I27" s="112"/>
      <c r="L27" s="38"/>
    </row>
    <row r="28" spans="2:12" s="1" customFormat="1" ht="12" customHeight="1">
      <c r="B28" s="38"/>
      <c r="D28" s="111" t="s">
        <v>32</v>
      </c>
      <c r="I28" s="112"/>
      <c r="L28" s="38"/>
    </row>
    <row r="29" spans="2:12" s="7" customFormat="1" ht="16.5" customHeight="1">
      <c r="B29" s="115"/>
      <c r="E29" s="305" t="s">
        <v>1</v>
      </c>
      <c r="F29" s="305"/>
      <c r="G29" s="305"/>
      <c r="H29" s="305"/>
      <c r="I29" s="116"/>
      <c r="L29" s="115"/>
    </row>
    <row r="30" spans="2:12" s="1" customFormat="1" ht="6.95" customHeight="1">
      <c r="B30" s="38"/>
      <c r="I30" s="112"/>
      <c r="L30" s="38"/>
    </row>
    <row r="31" spans="2:12" s="1" customFormat="1" ht="6.95" customHeight="1">
      <c r="B31" s="38"/>
      <c r="D31" s="56"/>
      <c r="E31" s="56"/>
      <c r="F31" s="56"/>
      <c r="G31" s="56"/>
      <c r="H31" s="56"/>
      <c r="I31" s="117"/>
      <c r="J31" s="56"/>
      <c r="K31" s="56"/>
      <c r="L31" s="38"/>
    </row>
    <row r="32" spans="2:12" s="1" customFormat="1" ht="25.35" customHeight="1">
      <c r="B32" s="38"/>
      <c r="D32" s="118" t="s">
        <v>33</v>
      </c>
      <c r="I32" s="112"/>
      <c r="J32" s="119">
        <f>ROUND(J90,2)</f>
        <v>0</v>
      </c>
      <c r="L32" s="38"/>
    </row>
    <row r="33" spans="2:12" s="1" customFormat="1" ht="6.95" customHeight="1">
      <c r="B33" s="38"/>
      <c r="D33" s="56"/>
      <c r="E33" s="56"/>
      <c r="F33" s="56"/>
      <c r="G33" s="56"/>
      <c r="H33" s="56"/>
      <c r="I33" s="117"/>
      <c r="J33" s="56"/>
      <c r="K33" s="56"/>
      <c r="L33" s="38"/>
    </row>
    <row r="34" spans="2:12" s="1" customFormat="1" ht="14.45" customHeight="1">
      <c r="B34" s="38"/>
      <c r="F34" s="120" t="s">
        <v>35</v>
      </c>
      <c r="I34" s="121" t="s">
        <v>34</v>
      </c>
      <c r="J34" s="120" t="s">
        <v>36</v>
      </c>
      <c r="L34" s="38"/>
    </row>
    <row r="35" spans="2:12" s="1" customFormat="1" ht="14.45" customHeight="1">
      <c r="B35" s="38"/>
      <c r="D35" s="111" t="s">
        <v>37</v>
      </c>
      <c r="E35" s="111" t="s">
        <v>38</v>
      </c>
      <c r="F35" s="122">
        <f>ROUND((SUM(BE90:BE147)),2)</f>
        <v>0</v>
      </c>
      <c r="I35" s="123">
        <v>0.21</v>
      </c>
      <c r="J35" s="122">
        <f>ROUND(((SUM(BE90:BE147))*I35),2)</f>
        <v>0</v>
      </c>
      <c r="L35" s="38"/>
    </row>
    <row r="36" spans="2:12" s="1" customFormat="1" ht="14.45" customHeight="1">
      <c r="B36" s="38"/>
      <c r="E36" s="111" t="s">
        <v>39</v>
      </c>
      <c r="F36" s="122">
        <f>ROUND((SUM(BF90:BF147)),2)</f>
        <v>0</v>
      </c>
      <c r="I36" s="123">
        <v>0.15</v>
      </c>
      <c r="J36" s="122">
        <f>ROUND(((SUM(BF90:BF147))*I36),2)</f>
        <v>0</v>
      </c>
      <c r="L36" s="38"/>
    </row>
    <row r="37" spans="2:12" s="1" customFormat="1" ht="14.45" customHeight="1" hidden="1">
      <c r="B37" s="38"/>
      <c r="E37" s="111" t="s">
        <v>40</v>
      </c>
      <c r="F37" s="122">
        <f>ROUND((SUM(BG90:BG147)),2)</f>
        <v>0</v>
      </c>
      <c r="I37" s="123">
        <v>0.21</v>
      </c>
      <c r="J37" s="122">
        <f>0</f>
        <v>0</v>
      </c>
      <c r="L37" s="38"/>
    </row>
    <row r="38" spans="2:12" s="1" customFormat="1" ht="14.45" customHeight="1" hidden="1">
      <c r="B38" s="38"/>
      <c r="E38" s="111" t="s">
        <v>41</v>
      </c>
      <c r="F38" s="122">
        <f>ROUND((SUM(BH90:BH147)),2)</f>
        <v>0</v>
      </c>
      <c r="I38" s="123">
        <v>0.15</v>
      </c>
      <c r="J38" s="122">
        <f>0</f>
        <v>0</v>
      </c>
      <c r="L38" s="38"/>
    </row>
    <row r="39" spans="2:12" s="1" customFormat="1" ht="14.45" customHeight="1" hidden="1">
      <c r="B39" s="38"/>
      <c r="E39" s="111" t="s">
        <v>42</v>
      </c>
      <c r="F39" s="122">
        <f>ROUND((SUM(BI90:BI147)),2)</f>
        <v>0</v>
      </c>
      <c r="I39" s="123">
        <v>0</v>
      </c>
      <c r="J39" s="122">
        <f>0</f>
        <v>0</v>
      </c>
      <c r="L39" s="38"/>
    </row>
    <row r="40" spans="2:12" s="1" customFormat="1" ht="6.95" customHeight="1">
      <c r="B40" s="38"/>
      <c r="I40" s="112"/>
      <c r="L40" s="38"/>
    </row>
    <row r="41" spans="2:12" s="1" customFormat="1" ht="25.35" customHeight="1">
      <c r="B41" s="38"/>
      <c r="C41" s="124"/>
      <c r="D41" s="125" t="s">
        <v>43</v>
      </c>
      <c r="E41" s="126"/>
      <c r="F41" s="126"/>
      <c r="G41" s="127" t="s">
        <v>44</v>
      </c>
      <c r="H41" s="128" t="s">
        <v>45</v>
      </c>
      <c r="I41" s="129"/>
      <c r="J41" s="130">
        <f>SUM(J32:J39)</f>
        <v>0</v>
      </c>
      <c r="K41" s="131"/>
      <c r="L41" s="38"/>
    </row>
    <row r="42" spans="2:12" s="1" customFormat="1" ht="14.45" customHeight="1">
      <c r="B42" s="132"/>
      <c r="C42" s="133"/>
      <c r="D42" s="133"/>
      <c r="E42" s="133"/>
      <c r="F42" s="133"/>
      <c r="G42" s="133"/>
      <c r="H42" s="133"/>
      <c r="I42" s="134"/>
      <c r="J42" s="133"/>
      <c r="K42" s="133"/>
      <c r="L42" s="38"/>
    </row>
    <row r="46" spans="2:12" s="1" customFormat="1" ht="6.95" customHeight="1">
      <c r="B46" s="135"/>
      <c r="C46" s="136"/>
      <c r="D46" s="136"/>
      <c r="E46" s="136"/>
      <c r="F46" s="136"/>
      <c r="G46" s="136"/>
      <c r="H46" s="136"/>
      <c r="I46" s="137"/>
      <c r="J46" s="136"/>
      <c r="K46" s="136"/>
      <c r="L46" s="38"/>
    </row>
    <row r="47" spans="2:12" s="1" customFormat="1" ht="24.95" customHeight="1">
      <c r="B47" s="34"/>
      <c r="C47" s="23" t="s">
        <v>86</v>
      </c>
      <c r="D47" s="35"/>
      <c r="E47" s="35"/>
      <c r="F47" s="35"/>
      <c r="G47" s="35"/>
      <c r="H47" s="35"/>
      <c r="I47" s="112"/>
      <c r="J47" s="35"/>
      <c r="K47" s="35"/>
      <c r="L47" s="38"/>
    </row>
    <row r="48" spans="2:12" s="1" customFormat="1" ht="6.95" customHeight="1">
      <c r="B48" s="34"/>
      <c r="C48" s="35"/>
      <c r="D48" s="35"/>
      <c r="E48" s="35"/>
      <c r="F48" s="35"/>
      <c r="G48" s="35"/>
      <c r="H48" s="35"/>
      <c r="I48" s="112"/>
      <c r="J48" s="35"/>
      <c r="K48" s="35"/>
      <c r="L48" s="38"/>
    </row>
    <row r="49" spans="2:12" s="1" customFormat="1" ht="12" customHeight="1">
      <c r="B49" s="34"/>
      <c r="C49" s="29" t="s">
        <v>16</v>
      </c>
      <c r="D49" s="35"/>
      <c r="E49" s="35"/>
      <c r="F49" s="35"/>
      <c r="G49" s="35"/>
      <c r="H49" s="35"/>
      <c r="I49" s="112"/>
      <c r="J49" s="35"/>
      <c r="K49" s="35"/>
      <c r="L49" s="38"/>
    </row>
    <row r="50" spans="2:12" s="1" customFormat="1" ht="16.5" customHeight="1">
      <c r="B50" s="34"/>
      <c r="C50" s="35"/>
      <c r="D50" s="35"/>
      <c r="E50" s="306" t="str">
        <f>E7</f>
        <v>ZŠ E.Beneše - oprava střešního pláště</v>
      </c>
      <c r="F50" s="307"/>
      <c r="G50" s="307"/>
      <c r="H50" s="307"/>
      <c r="I50" s="112"/>
      <c r="J50" s="35"/>
      <c r="K50" s="35"/>
      <c r="L50" s="38"/>
    </row>
    <row r="51" spans="2:12" ht="12" customHeight="1">
      <c r="B51" s="21"/>
      <c r="C51" s="29" t="s">
        <v>84</v>
      </c>
      <c r="D51" s="22"/>
      <c r="E51" s="22"/>
      <c r="F51" s="22"/>
      <c r="G51" s="22"/>
      <c r="H51" s="22"/>
      <c r="J51" s="22"/>
      <c r="K51" s="22"/>
      <c r="L51" s="20"/>
    </row>
    <row r="52" spans="2:12" s="1" customFormat="1" ht="16.5" customHeight="1">
      <c r="B52" s="34"/>
      <c r="C52" s="35"/>
      <c r="D52" s="35"/>
      <c r="E52" s="306" t="s">
        <v>85</v>
      </c>
      <c r="F52" s="273"/>
      <c r="G52" s="273"/>
      <c r="H52" s="273"/>
      <c r="I52" s="112"/>
      <c r="J52" s="35"/>
      <c r="K52" s="35"/>
      <c r="L52" s="38"/>
    </row>
    <row r="53" spans="2:12" s="1" customFormat="1" ht="12" customHeight="1">
      <c r="B53" s="34"/>
      <c r="C53" s="29" t="s">
        <v>623</v>
      </c>
      <c r="D53" s="35"/>
      <c r="E53" s="35"/>
      <c r="F53" s="35"/>
      <c r="G53" s="35"/>
      <c r="H53" s="35"/>
      <c r="I53" s="112"/>
      <c r="J53" s="35"/>
      <c r="K53" s="35"/>
      <c r="L53" s="38"/>
    </row>
    <row r="54" spans="2:12" s="1" customFormat="1" ht="16.5" customHeight="1">
      <c r="B54" s="34"/>
      <c r="C54" s="35"/>
      <c r="D54" s="35"/>
      <c r="E54" s="274" t="str">
        <f>E11</f>
        <v>VON_3 - Vedlejší a ostatní níáklady</v>
      </c>
      <c r="F54" s="273"/>
      <c r="G54" s="273"/>
      <c r="H54" s="273"/>
      <c r="I54" s="112"/>
      <c r="J54" s="35"/>
      <c r="K54" s="35"/>
      <c r="L54" s="38"/>
    </row>
    <row r="55" spans="2:12" s="1" customFormat="1" ht="6.95" customHeight="1">
      <c r="B55" s="34"/>
      <c r="C55" s="35"/>
      <c r="D55" s="35"/>
      <c r="E55" s="35"/>
      <c r="F55" s="35"/>
      <c r="G55" s="35"/>
      <c r="H55" s="35"/>
      <c r="I55" s="112"/>
      <c r="J55" s="35"/>
      <c r="K55" s="35"/>
      <c r="L55" s="38"/>
    </row>
    <row r="56" spans="2:12" s="1" customFormat="1" ht="12" customHeight="1">
      <c r="B56" s="34"/>
      <c r="C56" s="29" t="s">
        <v>20</v>
      </c>
      <c r="D56" s="35"/>
      <c r="E56" s="35"/>
      <c r="F56" s="27" t="str">
        <f>F14</f>
        <v xml:space="preserve"> </v>
      </c>
      <c r="G56" s="35"/>
      <c r="H56" s="35"/>
      <c r="I56" s="113" t="s">
        <v>22</v>
      </c>
      <c r="J56" s="55" t="str">
        <f>IF(J14="","",J14)</f>
        <v>23. 1. 2019</v>
      </c>
      <c r="K56" s="35"/>
      <c r="L56" s="38"/>
    </row>
    <row r="57" spans="2:12" s="1" customFormat="1" ht="6.95" customHeight="1">
      <c r="B57" s="34"/>
      <c r="C57" s="35"/>
      <c r="D57" s="35"/>
      <c r="E57" s="35"/>
      <c r="F57" s="35"/>
      <c r="G57" s="35"/>
      <c r="H57" s="35"/>
      <c r="I57" s="112"/>
      <c r="J57" s="35"/>
      <c r="K57" s="35"/>
      <c r="L57" s="38"/>
    </row>
    <row r="58" spans="2:12" s="1" customFormat="1" ht="13.7" customHeight="1">
      <c r="B58" s="34"/>
      <c r="C58" s="29" t="s">
        <v>24</v>
      </c>
      <c r="D58" s="35"/>
      <c r="E58" s="35"/>
      <c r="F58" s="27" t="str">
        <f>E17</f>
        <v xml:space="preserve"> </v>
      </c>
      <c r="G58" s="35"/>
      <c r="H58" s="35"/>
      <c r="I58" s="113" t="s">
        <v>29</v>
      </c>
      <c r="J58" s="32" t="str">
        <f>E23</f>
        <v xml:space="preserve"> </v>
      </c>
      <c r="K58" s="35"/>
      <c r="L58" s="38"/>
    </row>
    <row r="59" spans="2:12" s="1" customFormat="1" ht="13.7" customHeight="1">
      <c r="B59" s="34"/>
      <c r="C59" s="29" t="s">
        <v>27</v>
      </c>
      <c r="D59" s="35"/>
      <c r="E59" s="35"/>
      <c r="F59" s="27" t="str">
        <f>IF(E20="","",E20)</f>
        <v>Vyplň údaj</v>
      </c>
      <c r="G59" s="35"/>
      <c r="H59" s="35"/>
      <c r="I59" s="113" t="s">
        <v>31</v>
      </c>
      <c r="J59" s="32" t="str">
        <f>E26</f>
        <v xml:space="preserve"> </v>
      </c>
      <c r="K59" s="35"/>
      <c r="L59" s="38"/>
    </row>
    <row r="60" spans="2:12" s="1" customFormat="1" ht="10.35" customHeight="1">
      <c r="B60" s="34"/>
      <c r="C60" s="35"/>
      <c r="D60" s="35"/>
      <c r="E60" s="35"/>
      <c r="F60" s="35"/>
      <c r="G60" s="35"/>
      <c r="H60" s="35"/>
      <c r="I60" s="112"/>
      <c r="J60" s="35"/>
      <c r="K60" s="35"/>
      <c r="L60" s="38"/>
    </row>
    <row r="61" spans="2:12" s="1" customFormat="1" ht="29.25" customHeight="1">
      <c r="B61" s="34"/>
      <c r="C61" s="138" t="s">
        <v>87</v>
      </c>
      <c r="D61" s="139"/>
      <c r="E61" s="139"/>
      <c r="F61" s="139"/>
      <c r="G61" s="139"/>
      <c r="H61" s="139"/>
      <c r="I61" s="140"/>
      <c r="J61" s="141" t="s">
        <v>88</v>
      </c>
      <c r="K61" s="139"/>
      <c r="L61" s="38"/>
    </row>
    <row r="62" spans="2:12" s="1" customFormat="1" ht="10.35" customHeight="1">
      <c r="B62" s="34"/>
      <c r="C62" s="35"/>
      <c r="D62" s="35"/>
      <c r="E62" s="35"/>
      <c r="F62" s="35"/>
      <c r="G62" s="35"/>
      <c r="H62" s="35"/>
      <c r="I62" s="112"/>
      <c r="J62" s="35"/>
      <c r="K62" s="35"/>
      <c r="L62" s="38"/>
    </row>
    <row r="63" spans="2:47" s="1" customFormat="1" ht="22.9" customHeight="1">
      <c r="B63" s="34"/>
      <c r="C63" s="142" t="s">
        <v>89</v>
      </c>
      <c r="D63" s="35"/>
      <c r="E63" s="35"/>
      <c r="F63" s="35"/>
      <c r="G63" s="35"/>
      <c r="H63" s="35"/>
      <c r="I63" s="112"/>
      <c r="J63" s="73">
        <f>J90</f>
        <v>0</v>
      </c>
      <c r="K63" s="35"/>
      <c r="L63" s="38"/>
      <c r="AU63" s="17" t="s">
        <v>90</v>
      </c>
    </row>
    <row r="64" spans="2:12" s="8" customFormat="1" ht="24.95" customHeight="1">
      <c r="B64" s="143"/>
      <c r="C64" s="144"/>
      <c r="D64" s="145" t="s">
        <v>625</v>
      </c>
      <c r="E64" s="146"/>
      <c r="F64" s="146"/>
      <c r="G64" s="146"/>
      <c r="H64" s="146"/>
      <c r="I64" s="147"/>
      <c r="J64" s="148">
        <f>J91</f>
        <v>0</v>
      </c>
      <c r="K64" s="144"/>
      <c r="L64" s="149"/>
    </row>
    <row r="65" spans="2:12" s="9" customFormat="1" ht="19.9" customHeight="1">
      <c r="B65" s="150"/>
      <c r="C65" s="94"/>
      <c r="D65" s="151" t="s">
        <v>626</v>
      </c>
      <c r="E65" s="152"/>
      <c r="F65" s="152"/>
      <c r="G65" s="152"/>
      <c r="H65" s="152"/>
      <c r="I65" s="153"/>
      <c r="J65" s="154">
        <f>J92</f>
        <v>0</v>
      </c>
      <c r="K65" s="94"/>
      <c r="L65" s="155"/>
    </row>
    <row r="66" spans="2:12" s="9" customFormat="1" ht="19.9" customHeight="1">
      <c r="B66" s="150"/>
      <c r="C66" s="94"/>
      <c r="D66" s="151" t="s">
        <v>627</v>
      </c>
      <c r="E66" s="152"/>
      <c r="F66" s="152"/>
      <c r="G66" s="152"/>
      <c r="H66" s="152"/>
      <c r="I66" s="153"/>
      <c r="J66" s="154">
        <f>J96</f>
        <v>0</v>
      </c>
      <c r="K66" s="94"/>
      <c r="L66" s="155"/>
    </row>
    <row r="67" spans="2:12" s="8" customFormat="1" ht="24.95" customHeight="1">
      <c r="B67" s="143"/>
      <c r="C67" s="144"/>
      <c r="D67" s="145" t="s">
        <v>628</v>
      </c>
      <c r="E67" s="146"/>
      <c r="F67" s="146"/>
      <c r="G67" s="146"/>
      <c r="H67" s="146"/>
      <c r="I67" s="147"/>
      <c r="J67" s="148">
        <f>J105</f>
        <v>0</v>
      </c>
      <c r="K67" s="144"/>
      <c r="L67" s="149"/>
    </row>
    <row r="68" spans="2:12" s="8" customFormat="1" ht="24.95" customHeight="1">
      <c r="B68" s="143"/>
      <c r="C68" s="144"/>
      <c r="D68" s="145" t="s">
        <v>629</v>
      </c>
      <c r="E68" s="146"/>
      <c r="F68" s="146"/>
      <c r="G68" s="146"/>
      <c r="H68" s="146"/>
      <c r="I68" s="147"/>
      <c r="J68" s="148">
        <f>J144</f>
        <v>0</v>
      </c>
      <c r="K68" s="144"/>
      <c r="L68" s="149"/>
    </row>
    <row r="69" spans="2:12" s="1" customFormat="1" ht="21.75" customHeight="1">
      <c r="B69" s="34"/>
      <c r="C69" s="35"/>
      <c r="D69" s="35"/>
      <c r="E69" s="35"/>
      <c r="F69" s="35"/>
      <c r="G69" s="35"/>
      <c r="H69" s="35"/>
      <c r="I69" s="112"/>
      <c r="J69" s="35"/>
      <c r="K69" s="35"/>
      <c r="L69" s="38"/>
    </row>
    <row r="70" spans="2:12" s="1" customFormat="1" ht="6.95" customHeight="1">
      <c r="B70" s="46"/>
      <c r="C70" s="47"/>
      <c r="D70" s="47"/>
      <c r="E70" s="47"/>
      <c r="F70" s="47"/>
      <c r="G70" s="47"/>
      <c r="H70" s="47"/>
      <c r="I70" s="134"/>
      <c r="J70" s="47"/>
      <c r="K70" s="47"/>
      <c r="L70" s="38"/>
    </row>
    <row r="74" spans="2:12" s="1" customFormat="1" ht="6.95" customHeight="1">
      <c r="B74" s="48"/>
      <c r="C74" s="49"/>
      <c r="D74" s="49"/>
      <c r="E74" s="49"/>
      <c r="F74" s="49"/>
      <c r="G74" s="49"/>
      <c r="H74" s="49"/>
      <c r="I74" s="137"/>
      <c r="J74" s="49"/>
      <c r="K74" s="49"/>
      <c r="L74" s="38"/>
    </row>
    <row r="75" spans="2:12" s="1" customFormat="1" ht="24.95" customHeight="1">
      <c r="B75" s="34"/>
      <c r="C75" s="23" t="s">
        <v>108</v>
      </c>
      <c r="D75" s="35"/>
      <c r="E75" s="35"/>
      <c r="F75" s="35"/>
      <c r="G75" s="35"/>
      <c r="H75" s="35"/>
      <c r="I75" s="112"/>
      <c r="J75" s="35"/>
      <c r="K75" s="35"/>
      <c r="L75" s="38"/>
    </row>
    <row r="76" spans="2:12" s="1" customFormat="1" ht="6.95" customHeight="1">
      <c r="B76" s="34"/>
      <c r="C76" s="35"/>
      <c r="D76" s="35"/>
      <c r="E76" s="35"/>
      <c r="F76" s="35"/>
      <c r="G76" s="35"/>
      <c r="H76" s="35"/>
      <c r="I76" s="112"/>
      <c r="J76" s="35"/>
      <c r="K76" s="35"/>
      <c r="L76" s="38"/>
    </row>
    <row r="77" spans="2:12" s="1" customFormat="1" ht="12" customHeight="1">
      <c r="B77" s="34"/>
      <c r="C77" s="29" t="s">
        <v>16</v>
      </c>
      <c r="D77" s="35"/>
      <c r="E77" s="35"/>
      <c r="F77" s="35"/>
      <c r="G77" s="35"/>
      <c r="H77" s="35"/>
      <c r="I77" s="112"/>
      <c r="J77" s="35"/>
      <c r="K77" s="35"/>
      <c r="L77" s="38"/>
    </row>
    <row r="78" spans="2:12" s="1" customFormat="1" ht="16.5" customHeight="1">
      <c r="B78" s="34"/>
      <c r="C78" s="35"/>
      <c r="D78" s="35"/>
      <c r="E78" s="306" t="str">
        <f>E7</f>
        <v>ZŠ E.Beneše - oprava střešního pláště</v>
      </c>
      <c r="F78" s="307"/>
      <c r="G78" s="307"/>
      <c r="H78" s="307"/>
      <c r="I78" s="112"/>
      <c r="J78" s="35"/>
      <c r="K78" s="35"/>
      <c r="L78" s="38"/>
    </row>
    <row r="79" spans="2:12" ht="12" customHeight="1">
      <c r="B79" s="21"/>
      <c r="C79" s="29" t="s">
        <v>84</v>
      </c>
      <c r="D79" s="22"/>
      <c r="E79" s="22"/>
      <c r="F79" s="22"/>
      <c r="G79" s="22"/>
      <c r="H79" s="22"/>
      <c r="J79" s="22"/>
      <c r="K79" s="22"/>
      <c r="L79" s="20"/>
    </row>
    <row r="80" spans="2:12" s="1" customFormat="1" ht="16.5" customHeight="1">
      <c r="B80" s="34"/>
      <c r="C80" s="35"/>
      <c r="D80" s="35"/>
      <c r="E80" s="306" t="s">
        <v>85</v>
      </c>
      <c r="F80" s="273"/>
      <c r="G80" s="273"/>
      <c r="H80" s="273"/>
      <c r="I80" s="112"/>
      <c r="J80" s="35"/>
      <c r="K80" s="35"/>
      <c r="L80" s="38"/>
    </row>
    <row r="81" spans="2:12" s="1" customFormat="1" ht="12" customHeight="1">
      <c r="B81" s="34"/>
      <c r="C81" s="29" t="s">
        <v>623</v>
      </c>
      <c r="D81" s="35"/>
      <c r="E81" s="35"/>
      <c r="F81" s="35"/>
      <c r="G81" s="35"/>
      <c r="H81" s="35"/>
      <c r="I81" s="112"/>
      <c r="J81" s="35"/>
      <c r="K81" s="35"/>
      <c r="L81" s="38"/>
    </row>
    <row r="82" spans="2:12" s="1" customFormat="1" ht="16.5" customHeight="1">
      <c r="B82" s="34"/>
      <c r="C82" s="35"/>
      <c r="D82" s="35"/>
      <c r="E82" s="274" t="str">
        <f>E11</f>
        <v>VON_3 - Vedlejší a ostatní níáklady</v>
      </c>
      <c r="F82" s="273"/>
      <c r="G82" s="273"/>
      <c r="H82" s="273"/>
      <c r="I82" s="112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2"/>
      <c r="J83" s="35"/>
      <c r="K83" s="35"/>
      <c r="L83" s="38"/>
    </row>
    <row r="84" spans="2:12" s="1" customFormat="1" ht="12" customHeight="1">
      <c r="B84" s="34"/>
      <c r="C84" s="29" t="s">
        <v>20</v>
      </c>
      <c r="D84" s="35"/>
      <c r="E84" s="35"/>
      <c r="F84" s="27" t="str">
        <f>F14</f>
        <v xml:space="preserve"> </v>
      </c>
      <c r="G84" s="35"/>
      <c r="H84" s="35"/>
      <c r="I84" s="113" t="s">
        <v>22</v>
      </c>
      <c r="J84" s="55" t="str">
        <f>IF(J14="","",J14)</f>
        <v>23. 1. 2019</v>
      </c>
      <c r="K84" s="35"/>
      <c r="L84" s="38"/>
    </row>
    <row r="85" spans="2:12" s="1" customFormat="1" ht="6.95" customHeight="1">
      <c r="B85" s="34"/>
      <c r="C85" s="35"/>
      <c r="D85" s="35"/>
      <c r="E85" s="35"/>
      <c r="F85" s="35"/>
      <c r="G85" s="35"/>
      <c r="H85" s="35"/>
      <c r="I85" s="112"/>
      <c r="J85" s="35"/>
      <c r="K85" s="35"/>
      <c r="L85" s="38"/>
    </row>
    <row r="86" spans="2:12" s="1" customFormat="1" ht="13.7" customHeight="1">
      <c r="B86" s="34"/>
      <c r="C86" s="29" t="s">
        <v>24</v>
      </c>
      <c r="D86" s="35"/>
      <c r="E86" s="35"/>
      <c r="F86" s="27" t="str">
        <f>E17</f>
        <v xml:space="preserve"> </v>
      </c>
      <c r="G86" s="35"/>
      <c r="H86" s="35"/>
      <c r="I86" s="113" t="s">
        <v>29</v>
      </c>
      <c r="J86" s="32" t="str">
        <f>E23</f>
        <v xml:space="preserve"> </v>
      </c>
      <c r="K86" s="35"/>
      <c r="L86" s="38"/>
    </row>
    <row r="87" spans="2:12" s="1" customFormat="1" ht="13.7" customHeight="1">
      <c r="B87" s="34"/>
      <c r="C87" s="29" t="s">
        <v>27</v>
      </c>
      <c r="D87" s="35"/>
      <c r="E87" s="35"/>
      <c r="F87" s="27" t="str">
        <f>IF(E20="","",E20)</f>
        <v>Vyplň údaj</v>
      </c>
      <c r="G87" s="35"/>
      <c r="H87" s="35"/>
      <c r="I87" s="113" t="s">
        <v>31</v>
      </c>
      <c r="J87" s="32" t="str">
        <f>E26</f>
        <v xml:space="preserve"> </v>
      </c>
      <c r="K87" s="35"/>
      <c r="L87" s="38"/>
    </row>
    <row r="88" spans="2:12" s="1" customFormat="1" ht="10.35" customHeight="1">
      <c r="B88" s="34"/>
      <c r="C88" s="35"/>
      <c r="D88" s="35"/>
      <c r="E88" s="35"/>
      <c r="F88" s="35"/>
      <c r="G88" s="35"/>
      <c r="H88" s="35"/>
      <c r="I88" s="112"/>
      <c r="J88" s="35"/>
      <c r="K88" s="35"/>
      <c r="L88" s="38"/>
    </row>
    <row r="89" spans="2:20" s="10" customFormat="1" ht="29.25" customHeight="1">
      <c r="B89" s="156"/>
      <c r="C89" s="157" t="s">
        <v>109</v>
      </c>
      <c r="D89" s="158" t="s">
        <v>52</v>
      </c>
      <c r="E89" s="158" t="s">
        <v>48</v>
      </c>
      <c r="F89" s="158" t="s">
        <v>49</v>
      </c>
      <c r="G89" s="158" t="s">
        <v>110</v>
      </c>
      <c r="H89" s="158" t="s">
        <v>111</v>
      </c>
      <c r="I89" s="159" t="s">
        <v>112</v>
      </c>
      <c r="J89" s="160" t="s">
        <v>88</v>
      </c>
      <c r="K89" s="161" t="s">
        <v>113</v>
      </c>
      <c r="L89" s="162"/>
      <c r="M89" s="64" t="s">
        <v>1</v>
      </c>
      <c r="N89" s="65" t="s">
        <v>37</v>
      </c>
      <c r="O89" s="65" t="s">
        <v>114</v>
      </c>
      <c r="P89" s="65" t="s">
        <v>115</v>
      </c>
      <c r="Q89" s="65" t="s">
        <v>116</v>
      </c>
      <c r="R89" s="65" t="s">
        <v>117</v>
      </c>
      <c r="S89" s="65" t="s">
        <v>118</v>
      </c>
      <c r="T89" s="66" t="s">
        <v>119</v>
      </c>
    </row>
    <row r="90" spans="2:63" s="1" customFormat="1" ht="22.9" customHeight="1">
      <c r="B90" s="34"/>
      <c r="C90" s="71" t="s">
        <v>120</v>
      </c>
      <c r="D90" s="35"/>
      <c r="E90" s="35"/>
      <c r="F90" s="35"/>
      <c r="G90" s="35"/>
      <c r="H90" s="35"/>
      <c r="I90" s="112"/>
      <c r="J90" s="163">
        <f>BK90</f>
        <v>0</v>
      </c>
      <c r="K90" s="35"/>
      <c r="L90" s="38"/>
      <c r="M90" s="67"/>
      <c r="N90" s="68"/>
      <c r="O90" s="68"/>
      <c r="P90" s="164">
        <f>P91+P105+P144</f>
        <v>0</v>
      </c>
      <c r="Q90" s="68"/>
      <c r="R90" s="164">
        <f>R91+R105+R144</f>
        <v>0</v>
      </c>
      <c r="S90" s="68"/>
      <c r="T90" s="165">
        <f>T91+T105+T144</f>
        <v>0</v>
      </c>
      <c r="AT90" s="17" t="s">
        <v>66</v>
      </c>
      <c r="AU90" s="17" t="s">
        <v>90</v>
      </c>
      <c r="BK90" s="166">
        <f>BK91+BK105+BK144</f>
        <v>0</v>
      </c>
    </row>
    <row r="91" spans="2:63" s="11" customFormat="1" ht="25.9" customHeight="1">
      <c r="B91" s="167"/>
      <c r="C91" s="168"/>
      <c r="D91" s="169" t="s">
        <v>66</v>
      </c>
      <c r="E91" s="170" t="s">
        <v>630</v>
      </c>
      <c r="F91" s="170" t="s">
        <v>631</v>
      </c>
      <c r="G91" s="168"/>
      <c r="H91" s="168"/>
      <c r="I91" s="171"/>
      <c r="J91" s="172">
        <f>BK91</f>
        <v>0</v>
      </c>
      <c r="K91" s="168"/>
      <c r="L91" s="173"/>
      <c r="M91" s="174"/>
      <c r="N91" s="175"/>
      <c r="O91" s="175"/>
      <c r="P91" s="176">
        <f>P92+P96</f>
        <v>0</v>
      </c>
      <c r="Q91" s="175"/>
      <c r="R91" s="176">
        <f>R92+R96</f>
        <v>0</v>
      </c>
      <c r="S91" s="175"/>
      <c r="T91" s="177">
        <f>T92+T96</f>
        <v>0</v>
      </c>
      <c r="AR91" s="178" t="s">
        <v>133</v>
      </c>
      <c r="AT91" s="179" t="s">
        <v>66</v>
      </c>
      <c r="AU91" s="179" t="s">
        <v>67</v>
      </c>
      <c r="AY91" s="178" t="s">
        <v>123</v>
      </c>
      <c r="BK91" s="180">
        <f>BK92+BK96</f>
        <v>0</v>
      </c>
    </row>
    <row r="92" spans="2:63" s="11" customFormat="1" ht="22.9" customHeight="1">
      <c r="B92" s="167"/>
      <c r="C92" s="168"/>
      <c r="D92" s="169" t="s">
        <v>66</v>
      </c>
      <c r="E92" s="181" t="s">
        <v>632</v>
      </c>
      <c r="F92" s="181" t="s">
        <v>633</v>
      </c>
      <c r="G92" s="168"/>
      <c r="H92" s="168"/>
      <c r="I92" s="171"/>
      <c r="J92" s="182">
        <f>BK92</f>
        <v>0</v>
      </c>
      <c r="K92" s="168"/>
      <c r="L92" s="173"/>
      <c r="M92" s="174"/>
      <c r="N92" s="175"/>
      <c r="O92" s="175"/>
      <c r="P92" s="176">
        <f>SUM(P93:P95)</f>
        <v>0</v>
      </c>
      <c r="Q92" s="175"/>
      <c r="R92" s="176">
        <f>SUM(R93:R95)</f>
        <v>0</v>
      </c>
      <c r="S92" s="175"/>
      <c r="T92" s="177">
        <f>SUM(T93:T95)</f>
        <v>0</v>
      </c>
      <c r="AR92" s="178" t="s">
        <v>133</v>
      </c>
      <c r="AT92" s="179" t="s">
        <v>66</v>
      </c>
      <c r="AU92" s="179" t="s">
        <v>74</v>
      </c>
      <c r="AY92" s="178" t="s">
        <v>123</v>
      </c>
      <c r="BK92" s="180">
        <f>SUM(BK93:BK95)</f>
        <v>0</v>
      </c>
    </row>
    <row r="93" spans="2:65" s="1" customFormat="1" ht="16.5" customHeight="1">
      <c r="B93" s="34"/>
      <c r="C93" s="183" t="s">
        <v>74</v>
      </c>
      <c r="D93" s="183" t="s">
        <v>126</v>
      </c>
      <c r="E93" s="184" t="s">
        <v>634</v>
      </c>
      <c r="F93" s="185" t="s">
        <v>635</v>
      </c>
      <c r="G93" s="186" t="s">
        <v>604</v>
      </c>
      <c r="H93" s="187">
        <v>1</v>
      </c>
      <c r="I93" s="188"/>
      <c r="J93" s="189">
        <f>ROUND(I93*H93,2)</f>
        <v>0</v>
      </c>
      <c r="K93" s="185" t="s">
        <v>523</v>
      </c>
      <c r="L93" s="38"/>
      <c r="M93" s="190" t="s">
        <v>1</v>
      </c>
      <c r="N93" s="191" t="s">
        <v>38</v>
      </c>
      <c r="O93" s="60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17" t="s">
        <v>636</v>
      </c>
      <c r="AT93" s="17" t="s">
        <v>126</v>
      </c>
      <c r="AU93" s="17" t="s">
        <v>76</v>
      </c>
      <c r="AY93" s="17" t="s">
        <v>123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7" t="s">
        <v>74</v>
      </c>
      <c r="BK93" s="194">
        <f>ROUND(I93*H93,2)</f>
        <v>0</v>
      </c>
      <c r="BL93" s="17" t="s">
        <v>636</v>
      </c>
      <c r="BM93" s="17" t="s">
        <v>637</v>
      </c>
    </row>
    <row r="94" spans="2:51" s="12" customFormat="1" ht="11.25">
      <c r="B94" s="195"/>
      <c r="C94" s="196"/>
      <c r="D94" s="197" t="s">
        <v>132</v>
      </c>
      <c r="E94" s="198" t="s">
        <v>1</v>
      </c>
      <c r="F94" s="199" t="s">
        <v>74</v>
      </c>
      <c r="G94" s="196"/>
      <c r="H94" s="200">
        <v>1</v>
      </c>
      <c r="I94" s="201"/>
      <c r="J94" s="196"/>
      <c r="K94" s="196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132</v>
      </c>
      <c r="AU94" s="206" t="s">
        <v>76</v>
      </c>
      <c r="AV94" s="12" t="s">
        <v>76</v>
      </c>
      <c r="AW94" s="12" t="s">
        <v>30</v>
      </c>
      <c r="AX94" s="12" t="s">
        <v>67</v>
      </c>
      <c r="AY94" s="206" t="s">
        <v>123</v>
      </c>
    </row>
    <row r="95" spans="2:51" s="13" customFormat="1" ht="11.25">
      <c r="B95" s="207"/>
      <c r="C95" s="208"/>
      <c r="D95" s="197" t="s">
        <v>132</v>
      </c>
      <c r="E95" s="209" t="s">
        <v>1</v>
      </c>
      <c r="F95" s="210" t="s">
        <v>134</v>
      </c>
      <c r="G95" s="208"/>
      <c r="H95" s="211">
        <v>1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132</v>
      </c>
      <c r="AU95" s="217" t="s">
        <v>76</v>
      </c>
      <c r="AV95" s="13" t="s">
        <v>135</v>
      </c>
      <c r="AW95" s="13" t="s">
        <v>30</v>
      </c>
      <c r="AX95" s="13" t="s">
        <v>74</v>
      </c>
      <c r="AY95" s="217" t="s">
        <v>123</v>
      </c>
    </row>
    <row r="96" spans="2:63" s="11" customFormat="1" ht="22.9" customHeight="1">
      <c r="B96" s="167"/>
      <c r="C96" s="168"/>
      <c r="D96" s="169" t="s">
        <v>66</v>
      </c>
      <c r="E96" s="181" t="s">
        <v>638</v>
      </c>
      <c r="F96" s="181" t="s">
        <v>639</v>
      </c>
      <c r="G96" s="168"/>
      <c r="H96" s="168"/>
      <c r="I96" s="171"/>
      <c r="J96" s="182">
        <f>BK96</f>
        <v>0</v>
      </c>
      <c r="K96" s="168"/>
      <c r="L96" s="173"/>
      <c r="M96" s="174"/>
      <c r="N96" s="175"/>
      <c r="O96" s="175"/>
      <c r="P96" s="176">
        <f>SUM(P97:P104)</f>
        <v>0</v>
      </c>
      <c r="Q96" s="175"/>
      <c r="R96" s="176">
        <f>SUM(R97:R104)</f>
        <v>0</v>
      </c>
      <c r="S96" s="175"/>
      <c r="T96" s="177">
        <f>SUM(T97:T104)</f>
        <v>0</v>
      </c>
      <c r="AR96" s="178" t="s">
        <v>133</v>
      </c>
      <c r="AT96" s="179" t="s">
        <v>66</v>
      </c>
      <c r="AU96" s="179" t="s">
        <v>74</v>
      </c>
      <c r="AY96" s="178" t="s">
        <v>123</v>
      </c>
      <c r="BK96" s="180">
        <f>SUM(BK97:BK104)</f>
        <v>0</v>
      </c>
    </row>
    <row r="97" spans="2:65" s="1" customFormat="1" ht="16.5" customHeight="1">
      <c r="B97" s="34"/>
      <c r="C97" s="183" t="s">
        <v>76</v>
      </c>
      <c r="D97" s="183" t="s">
        <v>126</v>
      </c>
      <c r="E97" s="184" t="s">
        <v>640</v>
      </c>
      <c r="F97" s="185" t="s">
        <v>641</v>
      </c>
      <c r="G97" s="186" t="s">
        <v>604</v>
      </c>
      <c r="H97" s="187">
        <v>1</v>
      </c>
      <c r="I97" s="188"/>
      <c r="J97" s="189">
        <f>ROUND(I97*H97,2)</f>
        <v>0</v>
      </c>
      <c r="K97" s="185" t="s">
        <v>523</v>
      </c>
      <c r="L97" s="38"/>
      <c r="M97" s="190" t="s">
        <v>1</v>
      </c>
      <c r="N97" s="191" t="s">
        <v>38</v>
      </c>
      <c r="O97" s="60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7" t="s">
        <v>636</v>
      </c>
      <c r="AT97" s="17" t="s">
        <v>126</v>
      </c>
      <c r="AU97" s="17" t="s">
        <v>76</v>
      </c>
      <c r="AY97" s="17" t="s">
        <v>123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7" t="s">
        <v>74</v>
      </c>
      <c r="BK97" s="194">
        <f>ROUND(I97*H97,2)</f>
        <v>0</v>
      </c>
      <c r="BL97" s="17" t="s">
        <v>636</v>
      </c>
      <c r="BM97" s="17" t="s">
        <v>642</v>
      </c>
    </row>
    <row r="98" spans="2:51" s="14" customFormat="1" ht="11.25">
      <c r="B98" s="228"/>
      <c r="C98" s="229"/>
      <c r="D98" s="197" t="s">
        <v>132</v>
      </c>
      <c r="E98" s="230" t="s">
        <v>1</v>
      </c>
      <c r="F98" s="231" t="s">
        <v>643</v>
      </c>
      <c r="G98" s="229"/>
      <c r="H98" s="230" t="s">
        <v>1</v>
      </c>
      <c r="I98" s="232"/>
      <c r="J98" s="229"/>
      <c r="K98" s="229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132</v>
      </c>
      <c r="AU98" s="237" t="s">
        <v>76</v>
      </c>
      <c r="AV98" s="14" t="s">
        <v>74</v>
      </c>
      <c r="AW98" s="14" t="s">
        <v>30</v>
      </c>
      <c r="AX98" s="14" t="s">
        <v>67</v>
      </c>
      <c r="AY98" s="237" t="s">
        <v>123</v>
      </c>
    </row>
    <row r="99" spans="2:51" s="14" customFormat="1" ht="11.25">
      <c r="B99" s="228"/>
      <c r="C99" s="229"/>
      <c r="D99" s="197" t="s">
        <v>132</v>
      </c>
      <c r="E99" s="230" t="s">
        <v>1</v>
      </c>
      <c r="F99" s="231" t="s">
        <v>644</v>
      </c>
      <c r="G99" s="229"/>
      <c r="H99" s="230" t="s">
        <v>1</v>
      </c>
      <c r="I99" s="232"/>
      <c r="J99" s="229"/>
      <c r="K99" s="229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132</v>
      </c>
      <c r="AU99" s="237" t="s">
        <v>76</v>
      </c>
      <c r="AV99" s="14" t="s">
        <v>74</v>
      </c>
      <c r="AW99" s="14" t="s">
        <v>30</v>
      </c>
      <c r="AX99" s="14" t="s">
        <v>67</v>
      </c>
      <c r="AY99" s="237" t="s">
        <v>123</v>
      </c>
    </row>
    <row r="100" spans="2:51" s="14" customFormat="1" ht="11.25">
      <c r="B100" s="228"/>
      <c r="C100" s="229"/>
      <c r="D100" s="197" t="s">
        <v>132</v>
      </c>
      <c r="E100" s="230" t="s">
        <v>1</v>
      </c>
      <c r="F100" s="231" t="s">
        <v>645</v>
      </c>
      <c r="G100" s="229"/>
      <c r="H100" s="230" t="s">
        <v>1</v>
      </c>
      <c r="I100" s="232"/>
      <c r="J100" s="229"/>
      <c r="K100" s="229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132</v>
      </c>
      <c r="AU100" s="237" t="s">
        <v>76</v>
      </c>
      <c r="AV100" s="14" t="s">
        <v>74</v>
      </c>
      <c r="AW100" s="14" t="s">
        <v>30</v>
      </c>
      <c r="AX100" s="14" t="s">
        <v>67</v>
      </c>
      <c r="AY100" s="237" t="s">
        <v>123</v>
      </c>
    </row>
    <row r="101" spans="2:51" s="14" customFormat="1" ht="11.25">
      <c r="B101" s="228"/>
      <c r="C101" s="229"/>
      <c r="D101" s="197" t="s">
        <v>132</v>
      </c>
      <c r="E101" s="230" t="s">
        <v>1</v>
      </c>
      <c r="F101" s="231" t="s">
        <v>646</v>
      </c>
      <c r="G101" s="229"/>
      <c r="H101" s="230" t="s">
        <v>1</v>
      </c>
      <c r="I101" s="232"/>
      <c r="J101" s="229"/>
      <c r="K101" s="229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132</v>
      </c>
      <c r="AU101" s="237" t="s">
        <v>76</v>
      </c>
      <c r="AV101" s="14" t="s">
        <v>74</v>
      </c>
      <c r="AW101" s="14" t="s">
        <v>30</v>
      </c>
      <c r="AX101" s="14" t="s">
        <v>67</v>
      </c>
      <c r="AY101" s="237" t="s">
        <v>123</v>
      </c>
    </row>
    <row r="102" spans="2:51" s="14" customFormat="1" ht="22.5">
      <c r="B102" s="228"/>
      <c r="C102" s="229"/>
      <c r="D102" s="197" t="s">
        <v>132</v>
      </c>
      <c r="E102" s="230" t="s">
        <v>1</v>
      </c>
      <c r="F102" s="231" t="s">
        <v>647</v>
      </c>
      <c r="G102" s="229"/>
      <c r="H102" s="230" t="s">
        <v>1</v>
      </c>
      <c r="I102" s="232"/>
      <c r="J102" s="229"/>
      <c r="K102" s="229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132</v>
      </c>
      <c r="AU102" s="237" t="s">
        <v>76</v>
      </c>
      <c r="AV102" s="14" t="s">
        <v>74</v>
      </c>
      <c r="AW102" s="14" t="s">
        <v>30</v>
      </c>
      <c r="AX102" s="14" t="s">
        <v>67</v>
      </c>
      <c r="AY102" s="237" t="s">
        <v>123</v>
      </c>
    </row>
    <row r="103" spans="2:51" s="14" customFormat="1" ht="11.25">
      <c r="B103" s="228"/>
      <c r="C103" s="229"/>
      <c r="D103" s="197" t="s">
        <v>132</v>
      </c>
      <c r="E103" s="230" t="s">
        <v>1</v>
      </c>
      <c r="F103" s="231" t="s">
        <v>648</v>
      </c>
      <c r="G103" s="229"/>
      <c r="H103" s="230" t="s">
        <v>1</v>
      </c>
      <c r="I103" s="232"/>
      <c r="J103" s="229"/>
      <c r="K103" s="229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132</v>
      </c>
      <c r="AU103" s="237" t="s">
        <v>76</v>
      </c>
      <c r="AV103" s="14" t="s">
        <v>74</v>
      </c>
      <c r="AW103" s="14" t="s">
        <v>30</v>
      </c>
      <c r="AX103" s="14" t="s">
        <v>67</v>
      </c>
      <c r="AY103" s="237" t="s">
        <v>123</v>
      </c>
    </row>
    <row r="104" spans="2:51" s="12" customFormat="1" ht="11.25">
      <c r="B104" s="195"/>
      <c r="C104" s="196"/>
      <c r="D104" s="197" t="s">
        <v>132</v>
      </c>
      <c r="E104" s="198" t="s">
        <v>1</v>
      </c>
      <c r="F104" s="199" t="s">
        <v>74</v>
      </c>
      <c r="G104" s="196"/>
      <c r="H104" s="200">
        <v>1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132</v>
      </c>
      <c r="AU104" s="206" t="s">
        <v>76</v>
      </c>
      <c r="AV104" s="12" t="s">
        <v>76</v>
      </c>
      <c r="AW104" s="12" t="s">
        <v>30</v>
      </c>
      <c r="AX104" s="12" t="s">
        <v>74</v>
      </c>
      <c r="AY104" s="206" t="s">
        <v>123</v>
      </c>
    </row>
    <row r="105" spans="2:63" s="11" customFormat="1" ht="25.9" customHeight="1">
      <c r="B105" s="167"/>
      <c r="C105" s="168"/>
      <c r="D105" s="169" t="s">
        <v>66</v>
      </c>
      <c r="E105" s="170" t="s">
        <v>649</v>
      </c>
      <c r="F105" s="170" t="s">
        <v>650</v>
      </c>
      <c r="G105" s="168"/>
      <c r="H105" s="168"/>
      <c r="I105" s="171"/>
      <c r="J105" s="172">
        <f>BK105</f>
        <v>0</v>
      </c>
      <c r="K105" s="168"/>
      <c r="L105" s="173"/>
      <c r="M105" s="174"/>
      <c r="N105" s="175"/>
      <c r="O105" s="175"/>
      <c r="P105" s="176">
        <f>SUM(P106:P143)</f>
        <v>0</v>
      </c>
      <c r="Q105" s="175"/>
      <c r="R105" s="176">
        <f>SUM(R106:R143)</f>
        <v>0</v>
      </c>
      <c r="S105" s="175"/>
      <c r="T105" s="177">
        <f>SUM(T106:T143)</f>
        <v>0</v>
      </c>
      <c r="AR105" s="178" t="s">
        <v>133</v>
      </c>
      <c r="AT105" s="179" t="s">
        <v>66</v>
      </c>
      <c r="AU105" s="179" t="s">
        <v>67</v>
      </c>
      <c r="AY105" s="178" t="s">
        <v>123</v>
      </c>
      <c r="BK105" s="180">
        <f>SUM(BK106:BK143)</f>
        <v>0</v>
      </c>
    </row>
    <row r="106" spans="2:65" s="1" customFormat="1" ht="16.5" customHeight="1">
      <c r="B106" s="34"/>
      <c r="C106" s="183" t="s">
        <v>135</v>
      </c>
      <c r="D106" s="183" t="s">
        <v>126</v>
      </c>
      <c r="E106" s="184" t="s">
        <v>651</v>
      </c>
      <c r="F106" s="185" t="s">
        <v>652</v>
      </c>
      <c r="G106" s="186" t="s">
        <v>653</v>
      </c>
      <c r="H106" s="187">
        <v>4</v>
      </c>
      <c r="I106" s="188"/>
      <c r="J106" s="189">
        <f>ROUND(I106*H106,2)</f>
        <v>0</v>
      </c>
      <c r="K106" s="185" t="s">
        <v>1</v>
      </c>
      <c r="L106" s="38"/>
      <c r="M106" s="190" t="s">
        <v>1</v>
      </c>
      <c r="N106" s="191" t="s">
        <v>38</v>
      </c>
      <c r="O106" s="60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17" t="s">
        <v>636</v>
      </c>
      <c r="AT106" s="17" t="s">
        <v>126</v>
      </c>
      <c r="AU106" s="17" t="s">
        <v>74</v>
      </c>
      <c r="AY106" s="17" t="s">
        <v>123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7" t="s">
        <v>74</v>
      </c>
      <c r="BK106" s="194">
        <f>ROUND(I106*H106,2)</f>
        <v>0</v>
      </c>
      <c r="BL106" s="17" t="s">
        <v>636</v>
      </c>
      <c r="BM106" s="17" t="s">
        <v>654</v>
      </c>
    </row>
    <row r="107" spans="2:51" s="12" customFormat="1" ht="11.25">
      <c r="B107" s="195"/>
      <c r="C107" s="196"/>
      <c r="D107" s="197" t="s">
        <v>132</v>
      </c>
      <c r="E107" s="198" t="s">
        <v>1</v>
      </c>
      <c r="F107" s="199" t="s">
        <v>655</v>
      </c>
      <c r="G107" s="196"/>
      <c r="H107" s="200">
        <v>4</v>
      </c>
      <c r="I107" s="201"/>
      <c r="J107" s="196"/>
      <c r="K107" s="196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132</v>
      </c>
      <c r="AU107" s="206" t="s">
        <v>74</v>
      </c>
      <c r="AV107" s="12" t="s">
        <v>76</v>
      </c>
      <c r="AW107" s="12" t="s">
        <v>30</v>
      </c>
      <c r="AX107" s="12" t="s">
        <v>67</v>
      </c>
      <c r="AY107" s="206" t="s">
        <v>123</v>
      </c>
    </row>
    <row r="108" spans="2:51" s="13" customFormat="1" ht="11.25">
      <c r="B108" s="207"/>
      <c r="C108" s="208"/>
      <c r="D108" s="197" t="s">
        <v>132</v>
      </c>
      <c r="E108" s="209" t="s">
        <v>1</v>
      </c>
      <c r="F108" s="210" t="s">
        <v>134</v>
      </c>
      <c r="G108" s="208"/>
      <c r="H108" s="211">
        <v>4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132</v>
      </c>
      <c r="AU108" s="217" t="s">
        <v>74</v>
      </c>
      <c r="AV108" s="13" t="s">
        <v>135</v>
      </c>
      <c r="AW108" s="13" t="s">
        <v>30</v>
      </c>
      <c r="AX108" s="13" t="s">
        <v>74</v>
      </c>
      <c r="AY108" s="217" t="s">
        <v>123</v>
      </c>
    </row>
    <row r="109" spans="2:65" s="1" customFormat="1" ht="22.5" customHeight="1">
      <c r="B109" s="34"/>
      <c r="C109" s="183" t="s">
        <v>130</v>
      </c>
      <c r="D109" s="183" t="s">
        <v>126</v>
      </c>
      <c r="E109" s="184" t="s">
        <v>656</v>
      </c>
      <c r="F109" s="185" t="s">
        <v>657</v>
      </c>
      <c r="G109" s="186" t="s">
        <v>653</v>
      </c>
      <c r="H109" s="187">
        <v>4</v>
      </c>
      <c r="I109" s="188"/>
      <c r="J109" s="189">
        <f>ROUND(I109*H109,2)</f>
        <v>0</v>
      </c>
      <c r="K109" s="185" t="s">
        <v>1</v>
      </c>
      <c r="L109" s="38"/>
      <c r="M109" s="190" t="s">
        <v>1</v>
      </c>
      <c r="N109" s="191" t="s">
        <v>38</v>
      </c>
      <c r="O109" s="60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7" t="s">
        <v>636</v>
      </c>
      <c r="AT109" s="17" t="s">
        <v>126</v>
      </c>
      <c r="AU109" s="17" t="s">
        <v>74</v>
      </c>
      <c r="AY109" s="17" t="s">
        <v>123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7" t="s">
        <v>74</v>
      </c>
      <c r="BK109" s="194">
        <f>ROUND(I109*H109,2)</f>
        <v>0</v>
      </c>
      <c r="BL109" s="17" t="s">
        <v>636</v>
      </c>
      <c r="BM109" s="17" t="s">
        <v>658</v>
      </c>
    </row>
    <row r="110" spans="2:51" s="12" customFormat="1" ht="11.25">
      <c r="B110" s="195"/>
      <c r="C110" s="196"/>
      <c r="D110" s="197" t="s">
        <v>132</v>
      </c>
      <c r="E110" s="198" t="s">
        <v>1</v>
      </c>
      <c r="F110" s="199" t="s">
        <v>659</v>
      </c>
      <c r="G110" s="196"/>
      <c r="H110" s="200">
        <v>4</v>
      </c>
      <c r="I110" s="201"/>
      <c r="J110" s="196"/>
      <c r="K110" s="196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132</v>
      </c>
      <c r="AU110" s="206" t="s">
        <v>74</v>
      </c>
      <c r="AV110" s="12" t="s">
        <v>76</v>
      </c>
      <c r="AW110" s="12" t="s">
        <v>30</v>
      </c>
      <c r="AX110" s="12" t="s">
        <v>67</v>
      </c>
      <c r="AY110" s="206" t="s">
        <v>123</v>
      </c>
    </row>
    <row r="111" spans="2:51" s="13" customFormat="1" ht="11.25">
      <c r="B111" s="207"/>
      <c r="C111" s="208"/>
      <c r="D111" s="197" t="s">
        <v>132</v>
      </c>
      <c r="E111" s="209" t="s">
        <v>1</v>
      </c>
      <c r="F111" s="210" t="s">
        <v>134</v>
      </c>
      <c r="G111" s="208"/>
      <c r="H111" s="211">
        <v>4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132</v>
      </c>
      <c r="AU111" s="217" t="s">
        <v>74</v>
      </c>
      <c r="AV111" s="13" t="s">
        <v>135</v>
      </c>
      <c r="AW111" s="13" t="s">
        <v>30</v>
      </c>
      <c r="AX111" s="13" t="s">
        <v>74</v>
      </c>
      <c r="AY111" s="217" t="s">
        <v>123</v>
      </c>
    </row>
    <row r="112" spans="2:65" s="1" customFormat="1" ht="16.5" customHeight="1">
      <c r="B112" s="34"/>
      <c r="C112" s="183" t="s">
        <v>133</v>
      </c>
      <c r="D112" s="183" t="s">
        <v>126</v>
      </c>
      <c r="E112" s="184" t="s">
        <v>660</v>
      </c>
      <c r="F112" s="185" t="s">
        <v>661</v>
      </c>
      <c r="G112" s="186" t="s">
        <v>604</v>
      </c>
      <c r="H112" s="187">
        <v>1</v>
      </c>
      <c r="I112" s="188"/>
      <c r="J112" s="189">
        <f>ROUND(I112*H112,2)</f>
        <v>0</v>
      </c>
      <c r="K112" s="185" t="s">
        <v>1</v>
      </c>
      <c r="L112" s="38"/>
      <c r="M112" s="190" t="s">
        <v>1</v>
      </c>
      <c r="N112" s="191" t="s">
        <v>38</v>
      </c>
      <c r="O112" s="60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7" t="s">
        <v>636</v>
      </c>
      <c r="AT112" s="17" t="s">
        <v>126</v>
      </c>
      <c r="AU112" s="17" t="s">
        <v>74</v>
      </c>
      <c r="AY112" s="17" t="s">
        <v>123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7" t="s">
        <v>74</v>
      </c>
      <c r="BK112" s="194">
        <f>ROUND(I112*H112,2)</f>
        <v>0</v>
      </c>
      <c r="BL112" s="17" t="s">
        <v>636</v>
      </c>
      <c r="BM112" s="17" t="s">
        <v>662</v>
      </c>
    </row>
    <row r="113" spans="2:51" s="12" customFormat="1" ht="11.25">
      <c r="B113" s="195"/>
      <c r="C113" s="196"/>
      <c r="D113" s="197" t="s">
        <v>132</v>
      </c>
      <c r="E113" s="198" t="s">
        <v>1</v>
      </c>
      <c r="F113" s="199" t="s">
        <v>74</v>
      </c>
      <c r="G113" s="196"/>
      <c r="H113" s="200">
        <v>1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132</v>
      </c>
      <c r="AU113" s="206" t="s">
        <v>74</v>
      </c>
      <c r="AV113" s="12" t="s">
        <v>76</v>
      </c>
      <c r="AW113" s="12" t="s">
        <v>30</v>
      </c>
      <c r="AX113" s="12" t="s">
        <v>67</v>
      </c>
      <c r="AY113" s="206" t="s">
        <v>123</v>
      </c>
    </row>
    <row r="114" spans="2:51" s="13" customFormat="1" ht="11.25">
      <c r="B114" s="207"/>
      <c r="C114" s="208"/>
      <c r="D114" s="197" t="s">
        <v>132</v>
      </c>
      <c r="E114" s="209" t="s">
        <v>1</v>
      </c>
      <c r="F114" s="210" t="s">
        <v>134</v>
      </c>
      <c r="G114" s="208"/>
      <c r="H114" s="211">
        <v>1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132</v>
      </c>
      <c r="AU114" s="217" t="s">
        <v>74</v>
      </c>
      <c r="AV114" s="13" t="s">
        <v>135</v>
      </c>
      <c r="AW114" s="13" t="s">
        <v>30</v>
      </c>
      <c r="AX114" s="13" t="s">
        <v>74</v>
      </c>
      <c r="AY114" s="217" t="s">
        <v>123</v>
      </c>
    </row>
    <row r="115" spans="2:65" s="1" customFormat="1" ht="16.5" customHeight="1">
      <c r="B115" s="34"/>
      <c r="C115" s="183" t="s">
        <v>124</v>
      </c>
      <c r="D115" s="183" t="s">
        <v>126</v>
      </c>
      <c r="E115" s="184" t="s">
        <v>663</v>
      </c>
      <c r="F115" s="185" t="s">
        <v>664</v>
      </c>
      <c r="G115" s="186" t="s">
        <v>604</v>
      </c>
      <c r="H115" s="187">
        <v>1</v>
      </c>
      <c r="I115" s="188"/>
      <c r="J115" s="189">
        <f>ROUND(I115*H115,2)</f>
        <v>0</v>
      </c>
      <c r="K115" s="185" t="s">
        <v>1</v>
      </c>
      <c r="L115" s="38"/>
      <c r="M115" s="190" t="s">
        <v>1</v>
      </c>
      <c r="N115" s="191" t="s">
        <v>38</v>
      </c>
      <c r="O115" s="60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17" t="s">
        <v>636</v>
      </c>
      <c r="AT115" s="17" t="s">
        <v>126</v>
      </c>
      <c r="AU115" s="17" t="s">
        <v>74</v>
      </c>
      <c r="AY115" s="17" t="s">
        <v>123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7" t="s">
        <v>74</v>
      </c>
      <c r="BK115" s="194">
        <f>ROUND(I115*H115,2)</f>
        <v>0</v>
      </c>
      <c r="BL115" s="17" t="s">
        <v>636</v>
      </c>
      <c r="BM115" s="17" t="s">
        <v>665</v>
      </c>
    </row>
    <row r="116" spans="2:51" s="12" customFormat="1" ht="11.25">
      <c r="B116" s="195"/>
      <c r="C116" s="196"/>
      <c r="D116" s="197" t="s">
        <v>132</v>
      </c>
      <c r="E116" s="198" t="s">
        <v>1</v>
      </c>
      <c r="F116" s="199" t="s">
        <v>74</v>
      </c>
      <c r="G116" s="196"/>
      <c r="H116" s="200">
        <v>1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132</v>
      </c>
      <c r="AU116" s="206" t="s">
        <v>74</v>
      </c>
      <c r="AV116" s="12" t="s">
        <v>76</v>
      </c>
      <c r="AW116" s="12" t="s">
        <v>30</v>
      </c>
      <c r="AX116" s="12" t="s">
        <v>74</v>
      </c>
      <c r="AY116" s="206" t="s">
        <v>123</v>
      </c>
    </row>
    <row r="117" spans="2:65" s="1" customFormat="1" ht="16.5" customHeight="1">
      <c r="B117" s="34"/>
      <c r="C117" s="183" t="s">
        <v>169</v>
      </c>
      <c r="D117" s="183" t="s">
        <v>126</v>
      </c>
      <c r="E117" s="184" t="s">
        <v>666</v>
      </c>
      <c r="F117" s="185" t="s">
        <v>667</v>
      </c>
      <c r="G117" s="186" t="s">
        <v>604</v>
      </c>
      <c r="H117" s="187">
        <v>1</v>
      </c>
      <c r="I117" s="188"/>
      <c r="J117" s="189">
        <f>ROUND(I117*H117,2)</f>
        <v>0</v>
      </c>
      <c r="K117" s="185" t="s">
        <v>1</v>
      </c>
      <c r="L117" s="38"/>
      <c r="M117" s="190" t="s">
        <v>1</v>
      </c>
      <c r="N117" s="191" t="s">
        <v>38</v>
      </c>
      <c r="O117" s="60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17" t="s">
        <v>636</v>
      </c>
      <c r="AT117" s="17" t="s">
        <v>126</v>
      </c>
      <c r="AU117" s="17" t="s">
        <v>74</v>
      </c>
      <c r="AY117" s="17" t="s">
        <v>123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17" t="s">
        <v>74</v>
      </c>
      <c r="BK117" s="194">
        <f>ROUND(I117*H117,2)</f>
        <v>0</v>
      </c>
      <c r="BL117" s="17" t="s">
        <v>636</v>
      </c>
      <c r="BM117" s="17" t="s">
        <v>668</v>
      </c>
    </row>
    <row r="118" spans="2:51" s="12" customFormat="1" ht="11.25">
      <c r="B118" s="195"/>
      <c r="C118" s="196"/>
      <c r="D118" s="197" t="s">
        <v>132</v>
      </c>
      <c r="E118" s="198" t="s">
        <v>1</v>
      </c>
      <c r="F118" s="199" t="s">
        <v>74</v>
      </c>
      <c r="G118" s="196"/>
      <c r="H118" s="200">
        <v>1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132</v>
      </c>
      <c r="AU118" s="206" t="s">
        <v>74</v>
      </c>
      <c r="AV118" s="12" t="s">
        <v>76</v>
      </c>
      <c r="AW118" s="12" t="s">
        <v>30</v>
      </c>
      <c r="AX118" s="12" t="s">
        <v>67</v>
      </c>
      <c r="AY118" s="206" t="s">
        <v>123</v>
      </c>
    </row>
    <row r="119" spans="2:51" s="13" customFormat="1" ht="11.25">
      <c r="B119" s="207"/>
      <c r="C119" s="208"/>
      <c r="D119" s="197" t="s">
        <v>132</v>
      </c>
      <c r="E119" s="209" t="s">
        <v>1</v>
      </c>
      <c r="F119" s="210" t="s">
        <v>134</v>
      </c>
      <c r="G119" s="208"/>
      <c r="H119" s="211">
        <v>1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132</v>
      </c>
      <c r="AU119" s="217" t="s">
        <v>74</v>
      </c>
      <c r="AV119" s="13" t="s">
        <v>135</v>
      </c>
      <c r="AW119" s="13" t="s">
        <v>30</v>
      </c>
      <c r="AX119" s="13" t="s">
        <v>74</v>
      </c>
      <c r="AY119" s="217" t="s">
        <v>123</v>
      </c>
    </row>
    <row r="120" spans="2:65" s="1" customFormat="1" ht="16.5" customHeight="1">
      <c r="B120" s="34"/>
      <c r="C120" s="183" t="s">
        <v>145</v>
      </c>
      <c r="D120" s="183" t="s">
        <v>126</v>
      </c>
      <c r="E120" s="184" t="s">
        <v>669</v>
      </c>
      <c r="F120" s="185" t="s">
        <v>670</v>
      </c>
      <c r="G120" s="186" t="s">
        <v>604</v>
      </c>
      <c r="H120" s="187">
        <v>1</v>
      </c>
      <c r="I120" s="188"/>
      <c r="J120" s="189">
        <f>ROUND(I120*H120,2)</f>
        <v>0</v>
      </c>
      <c r="K120" s="185" t="s">
        <v>1</v>
      </c>
      <c r="L120" s="38"/>
      <c r="M120" s="190" t="s">
        <v>1</v>
      </c>
      <c r="N120" s="191" t="s">
        <v>38</v>
      </c>
      <c r="O120" s="60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17" t="s">
        <v>636</v>
      </c>
      <c r="AT120" s="17" t="s">
        <v>126</v>
      </c>
      <c r="AU120" s="17" t="s">
        <v>74</v>
      </c>
      <c r="AY120" s="17" t="s">
        <v>123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7" t="s">
        <v>74</v>
      </c>
      <c r="BK120" s="194">
        <f>ROUND(I120*H120,2)</f>
        <v>0</v>
      </c>
      <c r="BL120" s="17" t="s">
        <v>636</v>
      </c>
      <c r="BM120" s="17" t="s">
        <v>671</v>
      </c>
    </row>
    <row r="121" spans="2:51" s="12" customFormat="1" ht="11.25">
      <c r="B121" s="195"/>
      <c r="C121" s="196"/>
      <c r="D121" s="197" t="s">
        <v>132</v>
      </c>
      <c r="E121" s="198" t="s">
        <v>1</v>
      </c>
      <c r="F121" s="199" t="s">
        <v>74</v>
      </c>
      <c r="G121" s="196"/>
      <c r="H121" s="200">
        <v>1</v>
      </c>
      <c r="I121" s="201"/>
      <c r="J121" s="196"/>
      <c r="K121" s="196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132</v>
      </c>
      <c r="AU121" s="206" t="s">
        <v>74</v>
      </c>
      <c r="AV121" s="12" t="s">
        <v>76</v>
      </c>
      <c r="AW121" s="12" t="s">
        <v>30</v>
      </c>
      <c r="AX121" s="12" t="s">
        <v>67</v>
      </c>
      <c r="AY121" s="206" t="s">
        <v>123</v>
      </c>
    </row>
    <row r="122" spans="2:51" s="13" customFormat="1" ht="11.25">
      <c r="B122" s="207"/>
      <c r="C122" s="208"/>
      <c r="D122" s="197" t="s">
        <v>132</v>
      </c>
      <c r="E122" s="209" t="s">
        <v>1</v>
      </c>
      <c r="F122" s="210" t="s">
        <v>134</v>
      </c>
      <c r="G122" s="208"/>
      <c r="H122" s="211">
        <v>1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132</v>
      </c>
      <c r="AU122" s="217" t="s">
        <v>74</v>
      </c>
      <c r="AV122" s="13" t="s">
        <v>135</v>
      </c>
      <c r="AW122" s="13" t="s">
        <v>30</v>
      </c>
      <c r="AX122" s="13" t="s">
        <v>74</v>
      </c>
      <c r="AY122" s="217" t="s">
        <v>123</v>
      </c>
    </row>
    <row r="123" spans="2:65" s="1" customFormat="1" ht="16.5" customHeight="1">
      <c r="B123" s="34"/>
      <c r="C123" s="183" t="s">
        <v>152</v>
      </c>
      <c r="D123" s="183" t="s">
        <v>126</v>
      </c>
      <c r="E123" s="184" t="s">
        <v>672</v>
      </c>
      <c r="F123" s="185" t="s">
        <v>673</v>
      </c>
      <c r="G123" s="186" t="s">
        <v>604</v>
      </c>
      <c r="H123" s="187">
        <v>1</v>
      </c>
      <c r="I123" s="188"/>
      <c r="J123" s="189">
        <f>ROUND(I123*H123,2)</f>
        <v>0</v>
      </c>
      <c r="K123" s="185" t="s">
        <v>523</v>
      </c>
      <c r="L123" s="38"/>
      <c r="M123" s="190" t="s">
        <v>1</v>
      </c>
      <c r="N123" s="191" t="s">
        <v>38</v>
      </c>
      <c r="O123" s="60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7" t="s">
        <v>636</v>
      </c>
      <c r="AT123" s="17" t="s">
        <v>126</v>
      </c>
      <c r="AU123" s="17" t="s">
        <v>74</v>
      </c>
      <c r="AY123" s="17" t="s">
        <v>123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7" t="s">
        <v>74</v>
      </c>
      <c r="BK123" s="194">
        <f>ROUND(I123*H123,2)</f>
        <v>0</v>
      </c>
      <c r="BL123" s="17" t="s">
        <v>636</v>
      </c>
      <c r="BM123" s="17" t="s">
        <v>674</v>
      </c>
    </row>
    <row r="124" spans="2:51" s="12" customFormat="1" ht="11.25">
      <c r="B124" s="195"/>
      <c r="C124" s="196"/>
      <c r="D124" s="197" t="s">
        <v>132</v>
      </c>
      <c r="E124" s="198" t="s">
        <v>1</v>
      </c>
      <c r="F124" s="199" t="s">
        <v>74</v>
      </c>
      <c r="G124" s="196"/>
      <c r="H124" s="200">
        <v>1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132</v>
      </c>
      <c r="AU124" s="206" t="s">
        <v>74</v>
      </c>
      <c r="AV124" s="12" t="s">
        <v>76</v>
      </c>
      <c r="AW124" s="12" t="s">
        <v>30</v>
      </c>
      <c r="AX124" s="12" t="s">
        <v>67</v>
      </c>
      <c r="AY124" s="206" t="s">
        <v>123</v>
      </c>
    </row>
    <row r="125" spans="2:51" s="13" customFormat="1" ht="11.25">
      <c r="B125" s="207"/>
      <c r="C125" s="208"/>
      <c r="D125" s="197" t="s">
        <v>132</v>
      </c>
      <c r="E125" s="209" t="s">
        <v>1</v>
      </c>
      <c r="F125" s="210" t="s">
        <v>134</v>
      </c>
      <c r="G125" s="208"/>
      <c r="H125" s="211">
        <v>1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132</v>
      </c>
      <c r="AU125" s="217" t="s">
        <v>74</v>
      </c>
      <c r="AV125" s="13" t="s">
        <v>135</v>
      </c>
      <c r="AW125" s="13" t="s">
        <v>30</v>
      </c>
      <c r="AX125" s="13" t="s">
        <v>74</v>
      </c>
      <c r="AY125" s="217" t="s">
        <v>123</v>
      </c>
    </row>
    <row r="126" spans="2:65" s="1" customFormat="1" ht="22.5" customHeight="1">
      <c r="B126" s="34"/>
      <c r="C126" s="183" t="s">
        <v>184</v>
      </c>
      <c r="D126" s="183" t="s">
        <v>126</v>
      </c>
      <c r="E126" s="184" t="s">
        <v>675</v>
      </c>
      <c r="F126" s="185" t="s">
        <v>676</v>
      </c>
      <c r="G126" s="186" t="s">
        <v>677</v>
      </c>
      <c r="H126" s="187">
        <v>12000</v>
      </c>
      <c r="I126" s="188"/>
      <c r="J126" s="189">
        <f>ROUND(I126*H126,2)</f>
        <v>0</v>
      </c>
      <c r="K126" s="185" t="s">
        <v>523</v>
      </c>
      <c r="L126" s="38"/>
      <c r="M126" s="190" t="s">
        <v>1</v>
      </c>
      <c r="N126" s="191" t="s">
        <v>38</v>
      </c>
      <c r="O126" s="60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17" t="s">
        <v>636</v>
      </c>
      <c r="AT126" s="17" t="s">
        <v>126</v>
      </c>
      <c r="AU126" s="17" t="s">
        <v>74</v>
      </c>
      <c r="AY126" s="17" t="s">
        <v>123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7" t="s">
        <v>74</v>
      </c>
      <c r="BK126" s="194">
        <f>ROUND(I126*H126,2)</f>
        <v>0</v>
      </c>
      <c r="BL126" s="17" t="s">
        <v>636</v>
      </c>
      <c r="BM126" s="17" t="s">
        <v>678</v>
      </c>
    </row>
    <row r="127" spans="2:51" s="12" customFormat="1" ht="11.25">
      <c r="B127" s="195"/>
      <c r="C127" s="196"/>
      <c r="D127" s="197" t="s">
        <v>132</v>
      </c>
      <c r="E127" s="198" t="s">
        <v>1</v>
      </c>
      <c r="F127" s="199" t="s">
        <v>679</v>
      </c>
      <c r="G127" s="196"/>
      <c r="H127" s="200">
        <v>12000</v>
      </c>
      <c r="I127" s="201"/>
      <c r="J127" s="196"/>
      <c r="K127" s="196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132</v>
      </c>
      <c r="AU127" s="206" t="s">
        <v>74</v>
      </c>
      <c r="AV127" s="12" t="s">
        <v>76</v>
      </c>
      <c r="AW127" s="12" t="s">
        <v>30</v>
      </c>
      <c r="AX127" s="12" t="s">
        <v>67</v>
      </c>
      <c r="AY127" s="206" t="s">
        <v>123</v>
      </c>
    </row>
    <row r="128" spans="2:51" s="13" customFormat="1" ht="11.25">
      <c r="B128" s="207"/>
      <c r="C128" s="208"/>
      <c r="D128" s="197" t="s">
        <v>132</v>
      </c>
      <c r="E128" s="209" t="s">
        <v>1</v>
      </c>
      <c r="F128" s="210" t="s">
        <v>134</v>
      </c>
      <c r="G128" s="208"/>
      <c r="H128" s="211">
        <v>12000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132</v>
      </c>
      <c r="AU128" s="217" t="s">
        <v>74</v>
      </c>
      <c r="AV128" s="13" t="s">
        <v>135</v>
      </c>
      <c r="AW128" s="13" t="s">
        <v>30</v>
      </c>
      <c r="AX128" s="13" t="s">
        <v>74</v>
      </c>
      <c r="AY128" s="217" t="s">
        <v>123</v>
      </c>
    </row>
    <row r="129" spans="2:65" s="1" customFormat="1" ht="16.5" customHeight="1">
      <c r="B129" s="34"/>
      <c r="C129" s="183" t="s">
        <v>190</v>
      </c>
      <c r="D129" s="183" t="s">
        <v>126</v>
      </c>
      <c r="E129" s="184" t="s">
        <v>680</v>
      </c>
      <c r="F129" s="185" t="s">
        <v>681</v>
      </c>
      <c r="G129" s="186" t="s">
        <v>682</v>
      </c>
      <c r="H129" s="187">
        <v>240</v>
      </c>
      <c r="I129" s="188"/>
      <c r="J129" s="189">
        <f>ROUND(I129*H129,2)</f>
        <v>0</v>
      </c>
      <c r="K129" s="185" t="s">
        <v>1</v>
      </c>
      <c r="L129" s="38"/>
      <c r="M129" s="190" t="s">
        <v>1</v>
      </c>
      <c r="N129" s="191" t="s">
        <v>38</v>
      </c>
      <c r="O129" s="60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17" t="s">
        <v>636</v>
      </c>
      <c r="AT129" s="17" t="s">
        <v>126</v>
      </c>
      <c r="AU129" s="17" t="s">
        <v>74</v>
      </c>
      <c r="AY129" s="17" t="s">
        <v>123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7" t="s">
        <v>74</v>
      </c>
      <c r="BK129" s="194">
        <f>ROUND(I129*H129,2)</f>
        <v>0</v>
      </c>
      <c r="BL129" s="17" t="s">
        <v>636</v>
      </c>
      <c r="BM129" s="17" t="s">
        <v>683</v>
      </c>
    </row>
    <row r="130" spans="2:51" s="12" customFormat="1" ht="11.25">
      <c r="B130" s="195"/>
      <c r="C130" s="196"/>
      <c r="D130" s="197" t="s">
        <v>132</v>
      </c>
      <c r="E130" s="198" t="s">
        <v>1</v>
      </c>
      <c r="F130" s="199" t="s">
        <v>684</v>
      </c>
      <c r="G130" s="196"/>
      <c r="H130" s="200">
        <v>240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132</v>
      </c>
      <c r="AU130" s="206" t="s">
        <v>74</v>
      </c>
      <c r="AV130" s="12" t="s">
        <v>76</v>
      </c>
      <c r="AW130" s="12" t="s">
        <v>30</v>
      </c>
      <c r="AX130" s="12" t="s">
        <v>67</v>
      </c>
      <c r="AY130" s="206" t="s">
        <v>123</v>
      </c>
    </row>
    <row r="131" spans="2:51" s="13" customFormat="1" ht="11.25">
      <c r="B131" s="207"/>
      <c r="C131" s="208"/>
      <c r="D131" s="197" t="s">
        <v>132</v>
      </c>
      <c r="E131" s="209" t="s">
        <v>1</v>
      </c>
      <c r="F131" s="210" t="s">
        <v>134</v>
      </c>
      <c r="G131" s="208"/>
      <c r="H131" s="211">
        <v>240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132</v>
      </c>
      <c r="AU131" s="217" t="s">
        <v>74</v>
      </c>
      <c r="AV131" s="13" t="s">
        <v>135</v>
      </c>
      <c r="AW131" s="13" t="s">
        <v>30</v>
      </c>
      <c r="AX131" s="13" t="s">
        <v>74</v>
      </c>
      <c r="AY131" s="217" t="s">
        <v>123</v>
      </c>
    </row>
    <row r="132" spans="2:65" s="1" customFormat="1" ht="16.5" customHeight="1">
      <c r="B132" s="34"/>
      <c r="C132" s="183" t="s">
        <v>204</v>
      </c>
      <c r="D132" s="183" t="s">
        <v>126</v>
      </c>
      <c r="E132" s="184" t="s">
        <v>685</v>
      </c>
      <c r="F132" s="185" t="s">
        <v>686</v>
      </c>
      <c r="G132" s="186" t="s">
        <v>604</v>
      </c>
      <c r="H132" s="187">
        <v>1</v>
      </c>
      <c r="I132" s="188"/>
      <c r="J132" s="189">
        <f>ROUND(I132*H132,2)</f>
        <v>0</v>
      </c>
      <c r="K132" s="185" t="s">
        <v>1</v>
      </c>
      <c r="L132" s="38"/>
      <c r="M132" s="190" t="s">
        <v>1</v>
      </c>
      <c r="N132" s="191" t="s">
        <v>38</v>
      </c>
      <c r="O132" s="60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17" t="s">
        <v>636</v>
      </c>
      <c r="AT132" s="17" t="s">
        <v>126</v>
      </c>
      <c r="AU132" s="17" t="s">
        <v>74</v>
      </c>
      <c r="AY132" s="17" t="s">
        <v>123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7" t="s">
        <v>74</v>
      </c>
      <c r="BK132" s="194">
        <f>ROUND(I132*H132,2)</f>
        <v>0</v>
      </c>
      <c r="BL132" s="17" t="s">
        <v>636</v>
      </c>
      <c r="BM132" s="17" t="s">
        <v>687</v>
      </c>
    </row>
    <row r="133" spans="2:51" s="12" customFormat="1" ht="11.25">
      <c r="B133" s="195"/>
      <c r="C133" s="196"/>
      <c r="D133" s="197" t="s">
        <v>132</v>
      </c>
      <c r="E133" s="198" t="s">
        <v>1</v>
      </c>
      <c r="F133" s="199" t="s">
        <v>74</v>
      </c>
      <c r="G133" s="196"/>
      <c r="H133" s="200">
        <v>1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132</v>
      </c>
      <c r="AU133" s="206" t="s">
        <v>74</v>
      </c>
      <c r="AV133" s="12" t="s">
        <v>76</v>
      </c>
      <c r="AW133" s="12" t="s">
        <v>30</v>
      </c>
      <c r="AX133" s="12" t="s">
        <v>67</v>
      </c>
      <c r="AY133" s="206" t="s">
        <v>123</v>
      </c>
    </row>
    <row r="134" spans="2:51" s="13" customFormat="1" ht="11.25">
      <c r="B134" s="207"/>
      <c r="C134" s="208"/>
      <c r="D134" s="197" t="s">
        <v>132</v>
      </c>
      <c r="E134" s="209" t="s">
        <v>1</v>
      </c>
      <c r="F134" s="210" t="s">
        <v>134</v>
      </c>
      <c r="G134" s="208"/>
      <c r="H134" s="211">
        <v>1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132</v>
      </c>
      <c r="AU134" s="217" t="s">
        <v>74</v>
      </c>
      <c r="AV134" s="13" t="s">
        <v>135</v>
      </c>
      <c r="AW134" s="13" t="s">
        <v>30</v>
      </c>
      <c r="AX134" s="13" t="s">
        <v>74</v>
      </c>
      <c r="AY134" s="217" t="s">
        <v>123</v>
      </c>
    </row>
    <row r="135" spans="2:65" s="1" customFormat="1" ht="16.5" customHeight="1">
      <c r="B135" s="34"/>
      <c r="C135" s="183" t="s">
        <v>209</v>
      </c>
      <c r="D135" s="183" t="s">
        <v>126</v>
      </c>
      <c r="E135" s="184" t="s">
        <v>688</v>
      </c>
      <c r="F135" s="185" t="s">
        <v>689</v>
      </c>
      <c r="G135" s="186" t="s">
        <v>690</v>
      </c>
      <c r="H135" s="187">
        <v>360</v>
      </c>
      <c r="I135" s="188"/>
      <c r="J135" s="189">
        <f>ROUND(I135*H135,2)</f>
        <v>0</v>
      </c>
      <c r="K135" s="185" t="s">
        <v>523</v>
      </c>
      <c r="L135" s="38"/>
      <c r="M135" s="190" t="s">
        <v>1</v>
      </c>
      <c r="N135" s="191" t="s">
        <v>38</v>
      </c>
      <c r="O135" s="60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17" t="s">
        <v>636</v>
      </c>
      <c r="AT135" s="17" t="s">
        <v>126</v>
      </c>
      <c r="AU135" s="17" t="s">
        <v>74</v>
      </c>
      <c r="AY135" s="17" t="s">
        <v>123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7" t="s">
        <v>74</v>
      </c>
      <c r="BK135" s="194">
        <f>ROUND(I135*H135,2)</f>
        <v>0</v>
      </c>
      <c r="BL135" s="17" t="s">
        <v>636</v>
      </c>
      <c r="BM135" s="17" t="s">
        <v>691</v>
      </c>
    </row>
    <row r="136" spans="2:51" s="12" customFormat="1" ht="11.25">
      <c r="B136" s="195"/>
      <c r="C136" s="196"/>
      <c r="D136" s="197" t="s">
        <v>132</v>
      </c>
      <c r="E136" s="198" t="s">
        <v>1</v>
      </c>
      <c r="F136" s="199" t="s">
        <v>692</v>
      </c>
      <c r="G136" s="196"/>
      <c r="H136" s="200">
        <v>360</v>
      </c>
      <c r="I136" s="201"/>
      <c r="J136" s="196"/>
      <c r="K136" s="196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132</v>
      </c>
      <c r="AU136" s="206" t="s">
        <v>74</v>
      </c>
      <c r="AV136" s="12" t="s">
        <v>76</v>
      </c>
      <c r="AW136" s="12" t="s">
        <v>30</v>
      </c>
      <c r="AX136" s="12" t="s">
        <v>67</v>
      </c>
      <c r="AY136" s="206" t="s">
        <v>123</v>
      </c>
    </row>
    <row r="137" spans="2:51" s="13" customFormat="1" ht="11.25">
      <c r="B137" s="207"/>
      <c r="C137" s="208"/>
      <c r="D137" s="197" t="s">
        <v>132</v>
      </c>
      <c r="E137" s="209" t="s">
        <v>1</v>
      </c>
      <c r="F137" s="210" t="s">
        <v>134</v>
      </c>
      <c r="G137" s="208"/>
      <c r="H137" s="211">
        <v>360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132</v>
      </c>
      <c r="AU137" s="217" t="s">
        <v>74</v>
      </c>
      <c r="AV137" s="13" t="s">
        <v>135</v>
      </c>
      <c r="AW137" s="13" t="s">
        <v>30</v>
      </c>
      <c r="AX137" s="13" t="s">
        <v>74</v>
      </c>
      <c r="AY137" s="217" t="s">
        <v>123</v>
      </c>
    </row>
    <row r="138" spans="2:65" s="1" customFormat="1" ht="16.5" customHeight="1">
      <c r="B138" s="34"/>
      <c r="C138" s="183" t="s">
        <v>214</v>
      </c>
      <c r="D138" s="183" t="s">
        <v>126</v>
      </c>
      <c r="E138" s="184" t="s">
        <v>693</v>
      </c>
      <c r="F138" s="185" t="s">
        <v>694</v>
      </c>
      <c r="G138" s="186" t="s">
        <v>604</v>
      </c>
      <c r="H138" s="187">
        <v>1</v>
      </c>
      <c r="I138" s="188"/>
      <c r="J138" s="189">
        <f>ROUND(I138*H138,2)</f>
        <v>0</v>
      </c>
      <c r="K138" s="185" t="s">
        <v>1</v>
      </c>
      <c r="L138" s="38"/>
      <c r="M138" s="190" t="s">
        <v>1</v>
      </c>
      <c r="N138" s="191" t="s">
        <v>38</v>
      </c>
      <c r="O138" s="60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17" t="s">
        <v>636</v>
      </c>
      <c r="AT138" s="17" t="s">
        <v>126</v>
      </c>
      <c r="AU138" s="17" t="s">
        <v>74</v>
      </c>
      <c r="AY138" s="17" t="s">
        <v>123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7" t="s">
        <v>74</v>
      </c>
      <c r="BK138" s="194">
        <f>ROUND(I138*H138,2)</f>
        <v>0</v>
      </c>
      <c r="BL138" s="17" t="s">
        <v>636</v>
      </c>
      <c r="BM138" s="17" t="s">
        <v>695</v>
      </c>
    </row>
    <row r="139" spans="2:51" s="12" customFormat="1" ht="11.25">
      <c r="B139" s="195"/>
      <c r="C139" s="196"/>
      <c r="D139" s="197" t="s">
        <v>132</v>
      </c>
      <c r="E139" s="198" t="s">
        <v>1</v>
      </c>
      <c r="F139" s="199" t="s">
        <v>74</v>
      </c>
      <c r="G139" s="196"/>
      <c r="H139" s="200">
        <v>1</v>
      </c>
      <c r="I139" s="201"/>
      <c r="J139" s="196"/>
      <c r="K139" s="196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132</v>
      </c>
      <c r="AU139" s="206" t="s">
        <v>74</v>
      </c>
      <c r="AV139" s="12" t="s">
        <v>76</v>
      </c>
      <c r="AW139" s="12" t="s">
        <v>30</v>
      </c>
      <c r="AX139" s="12" t="s">
        <v>67</v>
      </c>
      <c r="AY139" s="206" t="s">
        <v>123</v>
      </c>
    </row>
    <row r="140" spans="2:51" s="13" customFormat="1" ht="11.25">
      <c r="B140" s="207"/>
      <c r="C140" s="208"/>
      <c r="D140" s="197" t="s">
        <v>132</v>
      </c>
      <c r="E140" s="209" t="s">
        <v>1</v>
      </c>
      <c r="F140" s="210" t="s">
        <v>134</v>
      </c>
      <c r="G140" s="208"/>
      <c r="H140" s="211">
        <v>1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132</v>
      </c>
      <c r="AU140" s="217" t="s">
        <v>74</v>
      </c>
      <c r="AV140" s="13" t="s">
        <v>135</v>
      </c>
      <c r="AW140" s="13" t="s">
        <v>30</v>
      </c>
      <c r="AX140" s="13" t="s">
        <v>74</v>
      </c>
      <c r="AY140" s="217" t="s">
        <v>123</v>
      </c>
    </row>
    <row r="141" spans="2:65" s="1" customFormat="1" ht="16.5" customHeight="1">
      <c r="B141" s="34"/>
      <c r="C141" s="183" t="s">
        <v>8</v>
      </c>
      <c r="D141" s="183" t="s">
        <v>126</v>
      </c>
      <c r="E141" s="184" t="s">
        <v>696</v>
      </c>
      <c r="F141" s="185" t="s">
        <v>697</v>
      </c>
      <c r="G141" s="186" t="s">
        <v>604</v>
      </c>
      <c r="H141" s="187">
        <v>1</v>
      </c>
      <c r="I141" s="188"/>
      <c r="J141" s="189">
        <f>ROUND(I141*H141,2)</f>
        <v>0</v>
      </c>
      <c r="K141" s="185" t="s">
        <v>1</v>
      </c>
      <c r="L141" s="38"/>
      <c r="M141" s="190" t="s">
        <v>1</v>
      </c>
      <c r="N141" s="191" t="s">
        <v>38</v>
      </c>
      <c r="O141" s="60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17" t="s">
        <v>636</v>
      </c>
      <c r="AT141" s="17" t="s">
        <v>126</v>
      </c>
      <c r="AU141" s="17" t="s">
        <v>74</v>
      </c>
      <c r="AY141" s="17" t="s">
        <v>123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7" t="s">
        <v>74</v>
      </c>
      <c r="BK141" s="194">
        <f>ROUND(I141*H141,2)</f>
        <v>0</v>
      </c>
      <c r="BL141" s="17" t="s">
        <v>636</v>
      </c>
      <c r="BM141" s="17" t="s">
        <v>698</v>
      </c>
    </row>
    <row r="142" spans="2:51" s="12" customFormat="1" ht="11.25">
      <c r="B142" s="195"/>
      <c r="C142" s="196"/>
      <c r="D142" s="197" t="s">
        <v>132</v>
      </c>
      <c r="E142" s="198" t="s">
        <v>1</v>
      </c>
      <c r="F142" s="199" t="s">
        <v>74</v>
      </c>
      <c r="G142" s="196"/>
      <c r="H142" s="200">
        <v>1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132</v>
      </c>
      <c r="AU142" s="206" t="s">
        <v>74</v>
      </c>
      <c r="AV142" s="12" t="s">
        <v>76</v>
      </c>
      <c r="AW142" s="12" t="s">
        <v>30</v>
      </c>
      <c r="AX142" s="12" t="s">
        <v>67</v>
      </c>
      <c r="AY142" s="206" t="s">
        <v>123</v>
      </c>
    </row>
    <row r="143" spans="2:51" s="13" customFormat="1" ht="11.25">
      <c r="B143" s="207"/>
      <c r="C143" s="208"/>
      <c r="D143" s="197" t="s">
        <v>132</v>
      </c>
      <c r="E143" s="209" t="s">
        <v>1</v>
      </c>
      <c r="F143" s="210" t="s">
        <v>134</v>
      </c>
      <c r="G143" s="208"/>
      <c r="H143" s="211">
        <v>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132</v>
      </c>
      <c r="AU143" s="217" t="s">
        <v>74</v>
      </c>
      <c r="AV143" s="13" t="s">
        <v>135</v>
      </c>
      <c r="AW143" s="13" t="s">
        <v>30</v>
      </c>
      <c r="AX143" s="13" t="s">
        <v>74</v>
      </c>
      <c r="AY143" s="217" t="s">
        <v>123</v>
      </c>
    </row>
    <row r="144" spans="2:63" s="11" customFormat="1" ht="25.9" customHeight="1">
      <c r="B144" s="167"/>
      <c r="C144" s="168"/>
      <c r="D144" s="169" t="s">
        <v>66</v>
      </c>
      <c r="E144" s="170" t="s">
        <v>699</v>
      </c>
      <c r="F144" s="170" t="s">
        <v>700</v>
      </c>
      <c r="G144" s="168"/>
      <c r="H144" s="168"/>
      <c r="I144" s="171"/>
      <c r="J144" s="172">
        <f>BK144</f>
        <v>0</v>
      </c>
      <c r="K144" s="168"/>
      <c r="L144" s="173"/>
      <c r="M144" s="174"/>
      <c r="N144" s="175"/>
      <c r="O144" s="175"/>
      <c r="P144" s="176">
        <f>SUM(P145:P147)</f>
        <v>0</v>
      </c>
      <c r="Q144" s="175"/>
      <c r="R144" s="176">
        <f>SUM(R145:R147)</f>
        <v>0</v>
      </c>
      <c r="S144" s="175"/>
      <c r="T144" s="177">
        <f>SUM(T145:T147)</f>
        <v>0</v>
      </c>
      <c r="AR144" s="178" t="s">
        <v>133</v>
      </c>
      <c r="AT144" s="179" t="s">
        <v>66</v>
      </c>
      <c r="AU144" s="179" t="s">
        <v>67</v>
      </c>
      <c r="AY144" s="178" t="s">
        <v>123</v>
      </c>
      <c r="BK144" s="180">
        <f>SUM(BK145:BK147)</f>
        <v>0</v>
      </c>
    </row>
    <row r="145" spans="2:65" s="1" customFormat="1" ht="16.5" customHeight="1">
      <c r="B145" s="34"/>
      <c r="C145" s="183" t="s">
        <v>221</v>
      </c>
      <c r="D145" s="183" t="s">
        <v>126</v>
      </c>
      <c r="E145" s="184" t="s">
        <v>701</v>
      </c>
      <c r="F145" s="185" t="s">
        <v>702</v>
      </c>
      <c r="G145" s="186" t="s">
        <v>703</v>
      </c>
      <c r="H145" s="187">
        <v>1</v>
      </c>
      <c r="I145" s="188"/>
      <c r="J145" s="189">
        <f>ROUND(I145*H145,2)</f>
        <v>0</v>
      </c>
      <c r="K145" s="185" t="s">
        <v>523</v>
      </c>
      <c r="L145" s="38"/>
      <c r="M145" s="190" t="s">
        <v>1</v>
      </c>
      <c r="N145" s="191" t="s">
        <v>38</v>
      </c>
      <c r="O145" s="60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7" t="s">
        <v>636</v>
      </c>
      <c r="AT145" s="17" t="s">
        <v>126</v>
      </c>
      <c r="AU145" s="17" t="s">
        <v>74</v>
      </c>
      <c r="AY145" s="17" t="s">
        <v>123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7" t="s">
        <v>74</v>
      </c>
      <c r="BK145" s="194">
        <f>ROUND(I145*H145,2)</f>
        <v>0</v>
      </c>
      <c r="BL145" s="17" t="s">
        <v>636</v>
      </c>
      <c r="BM145" s="17" t="s">
        <v>704</v>
      </c>
    </row>
    <row r="146" spans="2:51" s="12" customFormat="1" ht="11.25">
      <c r="B146" s="195"/>
      <c r="C146" s="196"/>
      <c r="D146" s="197" t="s">
        <v>132</v>
      </c>
      <c r="E146" s="198" t="s">
        <v>1</v>
      </c>
      <c r="F146" s="199" t="s">
        <v>705</v>
      </c>
      <c r="G146" s="196"/>
      <c r="H146" s="200">
        <v>1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132</v>
      </c>
      <c r="AU146" s="206" t="s">
        <v>74</v>
      </c>
      <c r="AV146" s="12" t="s">
        <v>76</v>
      </c>
      <c r="AW146" s="12" t="s">
        <v>30</v>
      </c>
      <c r="AX146" s="12" t="s">
        <v>67</v>
      </c>
      <c r="AY146" s="206" t="s">
        <v>123</v>
      </c>
    </row>
    <row r="147" spans="2:51" s="13" customFormat="1" ht="11.25">
      <c r="B147" s="207"/>
      <c r="C147" s="208"/>
      <c r="D147" s="197" t="s">
        <v>132</v>
      </c>
      <c r="E147" s="209" t="s">
        <v>1</v>
      </c>
      <c r="F147" s="210" t="s">
        <v>134</v>
      </c>
      <c r="G147" s="208"/>
      <c r="H147" s="211">
        <v>1</v>
      </c>
      <c r="I147" s="212"/>
      <c r="J147" s="208"/>
      <c r="K147" s="208"/>
      <c r="L147" s="213"/>
      <c r="M147" s="252"/>
      <c r="N147" s="253"/>
      <c r="O147" s="253"/>
      <c r="P147" s="253"/>
      <c r="Q147" s="253"/>
      <c r="R147" s="253"/>
      <c r="S147" s="253"/>
      <c r="T147" s="254"/>
      <c r="AT147" s="217" t="s">
        <v>132</v>
      </c>
      <c r="AU147" s="217" t="s">
        <v>74</v>
      </c>
      <c r="AV147" s="13" t="s">
        <v>135</v>
      </c>
      <c r="AW147" s="13" t="s">
        <v>30</v>
      </c>
      <c r="AX147" s="13" t="s">
        <v>74</v>
      </c>
      <c r="AY147" s="217" t="s">
        <v>123</v>
      </c>
    </row>
    <row r="148" spans="2:12" s="1" customFormat="1" ht="6.95" customHeight="1">
      <c r="B148" s="46"/>
      <c r="C148" s="47"/>
      <c r="D148" s="47"/>
      <c r="E148" s="47"/>
      <c r="F148" s="47"/>
      <c r="G148" s="47"/>
      <c r="H148" s="47"/>
      <c r="I148" s="134"/>
      <c r="J148" s="47"/>
      <c r="K148" s="47"/>
      <c r="L148" s="38"/>
    </row>
  </sheetData>
  <sheetProtection algorithmName="SHA-512" hashValue="jiVLy+9XdO/yrBXKoqXsVkPKN5zvw5S4pr1cEkNCCJsUhPBP7BrYeczD1y/p/JXPJbdSJe9KfzWcxKnhMeLF4Q==" saltValue="e5+LkT2Jf7SdM7/HttAZ1neKcHn8ba4/Bw4BR953OrALOe+vs8FM+OeHVCIR+QeB4NE1A6uk/RIzlWA7uYD/Kw==" spinCount="100000" sheet="1" objects="1" scenarios="1" formatColumns="0" formatRows="0" autoFilter="0"/>
  <autoFilter ref="C89:K147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Divín Pavel</dc:creator>
  <cp:keywords/>
  <dc:description/>
  <cp:lastModifiedBy>Lorenc Michal</cp:lastModifiedBy>
  <dcterms:created xsi:type="dcterms:W3CDTF">2019-01-28T08:03:29Z</dcterms:created>
  <dcterms:modified xsi:type="dcterms:W3CDTF">2019-01-28T08:21:07Z</dcterms:modified>
  <cp:category/>
  <cp:version/>
  <cp:contentType/>
  <cp:contentStatus/>
</cp:coreProperties>
</file>